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/>
  <xr:revisionPtr revIDLastSave="0" documentId="13_ncr:1_{E81B61FE-DFF3-4867-98D5-BA196EE5E4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li" sheetId="8" r:id="rId1"/>
    <sheet name="RECAP" sheetId="1" r:id="rId2"/>
    <sheet name="BAT 1" sheetId="2" r:id="rId3"/>
    <sheet name="BAT 2" sheetId="6" r:id="rId4"/>
    <sheet name="BAT 3" sheetId="7" r:id="rId5"/>
  </sheets>
  <externalReferences>
    <externalReference r:id="rId6"/>
  </externalReferences>
  <definedNames>
    <definedName name="Compte">expli!$C$9:$E$9</definedName>
    <definedName name="titre">expli!$B$10:$B$12</definedName>
    <definedName name="_xlnm.Print_Area" localSheetId="1">RECAP!$A$1:$AT$10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8" i="8" l="1"/>
  <c r="D44" i="8"/>
  <c r="C31" i="8"/>
  <c r="D24" i="8"/>
  <c r="D16" i="8"/>
  <c r="B59" i="8"/>
  <c r="C68" i="8"/>
  <c r="C67" i="8"/>
  <c r="C66" i="8"/>
  <c r="B68" i="8"/>
  <c r="B67" i="8"/>
  <c r="B66" i="8"/>
  <c r="J30" i="7" l="1"/>
  <c r="J31" i="7" s="1"/>
  <c r="I30" i="7"/>
  <c r="I31" i="7" s="1"/>
  <c r="H30" i="7"/>
  <c r="H31" i="7" s="1"/>
  <c r="G30" i="7"/>
  <c r="G31" i="7" s="1"/>
  <c r="F30" i="7"/>
  <c r="F31" i="7" s="1"/>
  <c r="E30" i="7"/>
  <c r="E31" i="7" s="1"/>
  <c r="D30" i="7"/>
  <c r="D33" i="7" s="1"/>
  <c r="C30" i="7"/>
  <c r="C31" i="7" s="1"/>
  <c r="B17" i="7"/>
  <c r="B16" i="7"/>
  <c r="B15" i="7"/>
  <c r="B14" i="7"/>
  <c r="B13" i="7"/>
  <c r="B12" i="7"/>
  <c r="B11" i="7"/>
  <c r="C9" i="7"/>
  <c r="D9" i="7" s="1"/>
  <c r="E9" i="7" s="1"/>
  <c r="F9" i="7" s="1"/>
  <c r="G9" i="7" s="1"/>
  <c r="H9" i="7" s="1"/>
  <c r="I9" i="7" s="1"/>
  <c r="J9" i="7" s="1"/>
  <c r="C5" i="7"/>
  <c r="C1" i="7"/>
  <c r="J30" i="6"/>
  <c r="J31" i="6" s="1"/>
  <c r="I30" i="6"/>
  <c r="I31" i="6" s="1"/>
  <c r="H30" i="6"/>
  <c r="H31" i="6" s="1"/>
  <c r="G30" i="6"/>
  <c r="G33" i="6" s="1"/>
  <c r="F30" i="6"/>
  <c r="F33" i="6" s="1"/>
  <c r="E30" i="6"/>
  <c r="E33" i="6" s="1"/>
  <c r="D30" i="6"/>
  <c r="D33" i="6" s="1"/>
  <c r="C30" i="6"/>
  <c r="C31" i="6" s="1"/>
  <c r="B17" i="6"/>
  <c r="B16" i="6"/>
  <c r="B15" i="6"/>
  <c r="B14" i="6"/>
  <c r="B13" i="6"/>
  <c r="B12" i="6"/>
  <c r="B11" i="6"/>
  <c r="C9" i="6"/>
  <c r="D9" i="6" s="1"/>
  <c r="E9" i="6" s="1"/>
  <c r="F9" i="6" s="1"/>
  <c r="G9" i="6" s="1"/>
  <c r="H9" i="6" s="1"/>
  <c r="I9" i="6" s="1"/>
  <c r="J9" i="6" s="1"/>
  <c r="C5" i="6"/>
  <c r="C1" i="6"/>
  <c r="B12" i="1"/>
  <c r="B11" i="1"/>
  <c r="C11" i="1"/>
  <c r="C12" i="1"/>
  <c r="C33" i="7" l="1"/>
  <c r="C34" i="7" s="1"/>
  <c r="H33" i="6"/>
  <c r="I33" i="6"/>
  <c r="J33" i="6"/>
  <c r="G33" i="7"/>
  <c r="H33" i="7"/>
  <c r="E33" i="7"/>
  <c r="F33" i="7"/>
  <c r="C35" i="7"/>
  <c r="D35" i="7" s="1"/>
  <c r="E35" i="7" s="1"/>
  <c r="F35" i="7" s="1"/>
  <c r="G35" i="7" s="1"/>
  <c r="H35" i="7" s="1"/>
  <c r="I35" i="7" s="1"/>
  <c r="J35" i="7" s="1"/>
  <c r="C33" i="6"/>
  <c r="C36" i="7"/>
  <c r="D31" i="7"/>
  <c r="I33" i="7"/>
  <c r="J33" i="7"/>
  <c r="D31" i="6"/>
  <c r="E31" i="6"/>
  <c r="F31" i="6"/>
  <c r="G31" i="6"/>
  <c r="D12" i="1"/>
  <c r="D34" i="7" l="1"/>
  <c r="D36" i="7" s="1"/>
  <c r="C34" i="6"/>
  <c r="C35" i="6"/>
  <c r="D35" i="6" s="1"/>
  <c r="E35" i="6" s="1"/>
  <c r="F35" i="6" s="1"/>
  <c r="G35" i="6" s="1"/>
  <c r="H35" i="6" s="1"/>
  <c r="I35" i="6" s="1"/>
  <c r="J35" i="6" s="1"/>
  <c r="D11" i="1"/>
  <c r="E34" i="7" l="1"/>
  <c r="E36" i="7" s="1"/>
  <c r="C36" i="6"/>
  <c r="D34" i="6"/>
  <c r="F34" i="7" l="1"/>
  <c r="G34" i="7" s="1"/>
  <c r="D36" i="6"/>
  <c r="E34" i="6"/>
  <c r="F36" i="7" l="1"/>
  <c r="F34" i="6"/>
  <c r="E36" i="6"/>
  <c r="H34" i="7"/>
  <c r="G36" i="7"/>
  <c r="F36" i="6" l="1"/>
  <c r="G34" i="6"/>
  <c r="H36" i="7"/>
  <c r="I34" i="7"/>
  <c r="G36" i="6" l="1"/>
  <c r="H34" i="6"/>
  <c r="J34" i="7"/>
  <c r="J36" i="7" s="1"/>
  <c r="I36" i="7"/>
  <c r="I34" i="6" l="1"/>
  <c r="H36" i="6"/>
  <c r="J34" i="6" l="1"/>
  <c r="J36" i="6" s="1"/>
  <c r="I36" i="6"/>
  <c r="B12" i="2" l="1"/>
  <c r="B13" i="2"/>
  <c r="B14" i="2"/>
  <c r="B15" i="2"/>
  <c r="B16" i="2"/>
  <c r="B17" i="2"/>
  <c r="B11" i="2"/>
  <c r="C43" i="8" l="1"/>
  <c r="D30" i="2"/>
  <c r="D31" i="2" s="1"/>
  <c r="E30" i="2"/>
  <c r="E31" i="2" s="1"/>
  <c r="F30" i="2"/>
  <c r="F31" i="2" s="1"/>
  <c r="G30" i="2"/>
  <c r="G31" i="2" s="1"/>
  <c r="H30" i="2"/>
  <c r="H33" i="2" s="1"/>
  <c r="I30" i="2"/>
  <c r="I31" i="2" s="1"/>
  <c r="J30" i="2"/>
  <c r="J33" i="2" s="1"/>
  <c r="D33" i="2"/>
  <c r="F33" i="2" l="1"/>
  <c r="G33" i="2"/>
  <c r="H31" i="2"/>
  <c r="E33" i="2"/>
  <c r="I33" i="2"/>
  <c r="J31" i="2"/>
  <c r="H4" i="2"/>
  <c r="C5" i="2"/>
  <c r="C1" i="2"/>
  <c r="C5" i="1"/>
  <c r="B10" i="1"/>
  <c r="C9" i="2" l="1"/>
  <c r="D9" i="2" l="1"/>
  <c r="E9" i="2" s="1"/>
  <c r="F9" i="2" s="1"/>
  <c r="G9" i="2" s="1"/>
  <c r="H9" i="2" s="1"/>
  <c r="I9" i="2" s="1"/>
  <c r="J9" i="2" s="1"/>
  <c r="D20" i="1"/>
  <c r="C1" i="1"/>
  <c r="C30" i="2" l="1"/>
  <c r="C10" i="1"/>
  <c r="E37" i="8" l="1"/>
  <c r="C31" i="2"/>
  <c r="C33" i="2"/>
  <c r="C35" i="2" s="1"/>
  <c r="D35" i="2" s="1"/>
  <c r="E35" i="2" s="1"/>
  <c r="F35" i="2" s="1"/>
  <c r="G35" i="2" s="1"/>
  <c r="H35" i="2" s="1"/>
  <c r="I35" i="2" s="1"/>
  <c r="J35" i="2" s="1"/>
  <c r="C34" i="2" l="1"/>
  <c r="D10" i="1"/>
  <c r="C36" i="2" l="1"/>
  <c r="D34" i="2"/>
  <c r="E34" i="2" l="1"/>
  <c r="D36" i="2"/>
  <c r="E36" i="2" l="1"/>
  <c r="F34" i="2"/>
  <c r="G34" i="2" l="1"/>
  <c r="F36" i="2"/>
  <c r="H34" i="2" l="1"/>
  <c r="G36" i="2"/>
  <c r="I34" i="2" l="1"/>
  <c r="H36" i="2"/>
  <c r="J34" i="2" l="1"/>
  <c r="J36" i="2" s="1"/>
  <c r="I36" i="2"/>
</calcChain>
</file>

<file path=xl/sharedStrings.xml><?xml version="1.0" encoding="utf-8"?>
<sst xmlns="http://schemas.openxmlformats.org/spreadsheetml/2006/main" count="183" uniqueCount="92">
  <si>
    <t>Affaire</t>
  </si>
  <si>
    <t>Budget établi par</t>
  </si>
  <si>
    <t>Nbre Jour</t>
  </si>
  <si>
    <t>Total dépensé</t>
  </si>
  <si>
    <t>Cumul dépense</t>
  </si>
  <si>
    <t>Reste</t>
  </si>
  <si>
    <t>Saisie le</t>
  </si>
  <si>
    <t>Par</t>
  </si>
  <si>
    <t xml:space="preserve">Montant </t>
  </si>
  <si>
    <t xml:space="preserve">Vérifié le </t>
  </si>
  <si>
    <t>Nombre de jours</t>
  </si>
  <si>
    <t>Cumul jours</t>
  </si>
  <si>
    <t>NOM :</t>
  </si>
  <si>
    <t>POSE</t>
  </si>
  <si>
    <t>APPRO</t>
  </si>
  <si>
    <t>XXXXX</t>
  </si>
  <si>
    <t>A</t>
  </si>
  <si>
    <t>B</t>
  </si>
  <si>
    <t>C</t>
  </si>
  <si>
    <t>D</t>
  </si>
  <si>
    <t>E</t>
  </si>
  <si>
    <t>Responsable chantier</t>
  </si>
  <si>
    <t>Date MAJ</t>
  </si>
  <si>
    <t>Budget global du chantier</t>
  </si>
  <si>
    <t>Batiment</t>
  </si>
  <si>
    <t>Budget inital</t>
  </si>
  <si>
    <t>Nbre de jours</t>
  </si>
  <si>
    <t>%</t>
  </si>
  <si>
    <t>Remarques</t>
  </si>
  <si>
    <t>Budget bâtiment 1</t>
  </si>
  <si>
    <t>F</t>
  </si>
  <si>
    <t>G</t>
  </si>
  <si>
    <t>Semaine</t>
  </si>
  <si>
    <t>Appro</t>
  </si>
  <si>
    <t>Pose</t>
  </si>
  <si>
    <t>Budget bâtiment 2</t>
  </si>
  <si>
    <t>Budget bâtiment 3</t>
  </si>
  <si>
    <t>Budget cumulé
 travaillé</t>
  </si>
  <si>
    <t>Nbre de jours
 travaillé</t>
  </si>
  <si>
    <t>Nbre de jours
 restant</t>
  </si>
  <si>
    <t>% Dépense</t>
  </si>
  <si>
    <t>=decaler(cellule départ;nb delignes; nb de colonnes)</t>
  </si>
  <si>
    <t>titre</t>
  </si>
  <si>
    <t>paul</t>
  </si>
  <si>
    <t>emile</t>
  </si>
  <si>
    <t>victor</t>
  </si>
  <si>
    <t>a1</t>
  </si>
  <si>
    <t>a2</t>
  </si>
  <si>
    <t>a3</t>
  </si>
  <si>
    <t>b5</t>
  </si>
  <si>
    <t>b6</t>
  </si>
  <si>
    <t>b7</t>
  </si>
  <si>
    <t>c8</t>
  </si>
  <si>
    <t>c9</t>
  </si>
  <si>
    <t>c10</t>
  </si>
  <si>
    <t>=DECALER($B$9;2;2)</t>
  </si>
  <si>
    <t>si les paramètres de la positiond'émile dans ls liste titre ne sont pas connus:</t>
  </si>
  <si>
    <t>fonction Equiv</t>
  </si>
  <si>
    <t>La fonction Decaler</t>
  </si>
  <si>
    <t>trouver la position d'un item dans une liste</t>
  </si>
  <si>
    <t>==&gt; deux lignes plus bas, deux colonnes à droite de la position de départ fixe B9</t>
  </si>
  <si>
    <t>==&gt;</t>
  </si>
  <si>
    <t>=EQUIV("emile";$B$10:$B$12;0)</t>
  </si>
  <si>
    <t>=equiv(texte cherché;zone de recherche;comparateur)</t>
  </si>
  <si>
    <t>Nom</t>
  </si>
  <si>
    <t>Compte</t>
  </si>
  <si>
    <t>idem pour une colonne</t>
  </si>
  <si>
    <t>chap1</t>
  </si>
  <si>
    <t>chap2</t>
  </si>
  <si>
    <t>chap3</t>
  </si>
  <si>
    <t>récupérer la valeur de chap2 pour émile</t>
  </si>
  <si>
    <t>&lt;== changer item résutat en c31</t>
  </si>
  <si>
    <t>Decaler fonctionne sur une autre feuille que celle où onveut avoir le résultat</t>
  </si>
  <si>
    <t>=DECALER('BAT 1'!$B$11;20;1)</t>
  </si>
  <si>
    <t>Récupérer le nb de jours pour BAT1 semaine  40</t>
  </si>
  <si>
    <t>on peut reprendre cette formule pour chaque cellule …... Galère  !!!</t>
  </si>
  <si>
    <t>on sait que le chiffre recherché est dans la ligne intitulée "Nombre de jours" dans la colonne B</t>
  </si>
  <si>
    <t>position de Nb de jours</t>
  </si>
  <si>
    <t>pour démarrer à B10 oter 9 lignes</t>
  </si>
  <si>
    <t>=EQUIV("Nombre de jours";'BAT 1'!B:B;0)-9</t>
  </si>
  <si>
    <t>lignes après le début du tableau</t>
  </si>
  <si>
    <t>=DECALER('BAT 1'!$B$9;EQUIV("Nombre de Jours";'BAT 1'!B:B;0)-9;EQUIV(40;'BAT 1'!$9:$9;0)-2)</t>
  </si>
  <si>
    <t>la formule complète pour 1 cellule, recherche en colonne B et ligne  9 ( corrigée de -2 pour démarrer à B9</t>
  </si>
  <si>
    <t>On pourrrait recopier cette formule et corriger cllule après cellule. Mais on a des repères fixes qui sont notamment le nom du chantier qui correspond au nom de la feuille</t>
  </si>
  <si>
    <t>De même les tableaux sont struvturés de manière identique avec une ligne d'entête en ligne 9</t>
  </si>
  <si>
    <t>ce qui change c'est la référence au chantier, le nom de la feuille qui est en colonne A de RECAP</t>
  </si>
  <si>
    <t>La fonction INDIRET() permet de recomposer une adresse de cellule avec des données variables.</t>
  </si>
  <si>
    <t>Les noms des chantiers sont composés d'uen partie fixe BAT et indicés de 1 à XX</t>
  </si>
  <si>
    <t>=INDIRECT("'Bat "&amp;A66&amp;"'!"&amp;"c30")</t>
  </si>
  <si>
    <t>=DECALER(INDIRECT("'Bat "&amp;$A66&amp;"'!$B$9");EQUIV("Nombre de Jours";INDIRECT("'Bat "&amp;$A66&amp;"'!B:B");0)-9;EQUIV($C$62;INDIRECT("'Bat "&amp;$A66&amp;"'!9:9");0)-2)</t>
  </si>
  <si>
    <t>Recomposer nom feuille et adresse cellule pour récupérer le nb de jours dans bat1</t>
  </si>
  <si>
    <t xml:space="preserve">Attention le blocage des lignes et/ou colonnes par $ est important car il permet de recopier la formume vers la droite et le bas en ne changeant que l'intitulé à chercher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</si>
</sst>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mmmm\ yyyy"/>
  </numFmts>
  <fonts count="14" x14ac:knownFonts="1">
    <font>
      <sz val="11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6"/>
      <color rgb="FFFF000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6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165" fontId="0" fillId="0" borderId="1" xfId="0" applyNumberFormat="1" applyBorder="1"/>
    <xf numFmtId="0" fontId="0" fillId="0" borderId="1" xfId="0" applyFill="1" applyBorder="1"/>
    <xf numFmtId="4" fontId="0" fillId="0" borderId="1" xfId="0" applyNumberFormat="1" applyBorder="1"/>
    <xf numFmtId="0" fontId="0" fillId="0" borderId="2" xfId="0" applyBorder="1"/>
    <xf numFmtId="0" fontId="1" fillId="0" borderId="2" xfId="0" applyFont="1" applyBorder="1"/>
    <xf numFmtId="14" fontId="0" fillId="0" borderId="0" xfId="0" applyNumberFormat="1"/>
    <xf numFmtId="14" fontId="0" fillId="0" borderId="1" xfId="0" applyNumberFormat="1" applyBorder="1"/>
    <xf numFmtId="0" fontId="1" fillId="0" borderId="0" xfId="0" applyFont="1" applyFill="1" applyAlignment="1">
      <alignment horizontal="left"/>
    </xf>
    <xf numFmtId="0" fontId="0" fillId="0" borderId="3" xfId="0" applyBorder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65" fontId="0" fillId="0" borderId="0" xfId="0" applyNumberFormat="1" applyFill="1" applyBorder="1"/>
    <xf numFmtId="4" fontId="0" fillId="0" borderId="0" xfId="0" applyNumberFormat="1" applyFill="1" applyBorder="1"/>
    <xf numFmtId="0" fontId="2" fillId="0" borderId="0" xfId="0" applyFont="1" applyFill="1" applyBorder="1" applyAlignment="1"/>
    <xf numFmtId="14" fontId="0" fillId="0" borderId="0" xfId="0" applyNumberFormat="1" applyFill="1" applyBorder="1"/>
    <xf numFmtId="165" fontId="3" fillId="0" borderId="0" xfId="0" applyNumberFormat="1" applyFont="1" applyFill="1" applyBorder="1"/>
    <xf numFmtId="10" fontId="1" fillId="0" borderId="0" xfId="0" applyNumberFormat="1" applyFont="1" applyFill="1" applyBorder="1"/>
    <xf numFmtId="14" fontId="1" fillId="0" borderId="1" xfId="0" applyNumberFormat="1" applyFont="1" applyBorder="1"/>
    <xf numFmtId="0" fontId="1" fillId="0" borderId="1" xfId="0" applyFont="1" applyBorder="1"/>
    <xf numFmtId="166" fontId="0" fillId="0" borderId="0" xfId="0" applyNumberFormat="1"/>
    <xf numFmtId="164" fontId="0" fillId="0" borderId="0" xfId="1" applyFont="1"/>
    <xf numFmtId="164" fontId="0" fillId="0" borderId="0" xfId="0" applyNumberFormat="1"/>
    <xf numFmtId="9" fontId="1" fillId="2" borderId="1" xfId="2" applyFont="1" applyFill="1" applyBorder="1"/>
    <xf numFmtId="0" fontId="0" fillId="0" borderId="8" xfId="0" applyBorder="1"/>
    <xf numFmtId="4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0" fillId="3" borderId="4" xfId="0" applyFill="1" applyBorder="1"/>
    <xf numFmtId="165" fontId="0" fillId="3" borderId="5" xfId="0" applyNumberFormat="1" applyFill="1" applyBorder="1"/>
    <xf numFmtId="0" fontId="0" fillId="3" borderId="6" xfId="0" applyFill="1" applyBorder="1"/>
    <xf numFmtId="165" fontId="0" fillId="3" borderId="7" xfId="0" applyNumberFormat="1" applyFill="1" applyBorder="1"/>
    <xf numFmtId="0" fontId="0" fillId="4" borderId="0" xfId="0" applyFill="1"/>
    <xf numFmtId="0" fontId="2" fillId="4" borderId="0" xfId="0" applyFont="1" applyFill="1" applyAlignment="1"/>
    <xf numFmtId="0" fontId="5" fillId="4" borderId="0" xfId="0" applyFont="1" applyFill="1" applyAlignment="1">
      <alignment horizontal="left"/>
    </xf>
    <xf numFmtId="0" fontId="0" fillId="4" borderId="19" xfId="0" applyFill="1" applyBorder="1"/>
    <xf numFmtId="165" fontId="0" fillId="4" borderId="20" xfId="0" applyNumberFormat="1" applyFill="1" applyBorder="1"/>
    <xf numFmtId="0" fontId="0" fillId="4" borderId="21" xfId="0" applyFill="1" applyBorder="1"/>
    <xf numFmtId="165" fontId="0" fillId="4" borderId="22" xfId="0" applyNumberFormat="1" applyFill="1" applyBorder="1"/>
    <xf numFmtId="0" fontId="0" fillId="4" borderId="23" xfId="0" applyFill="1" applyBorder="1"/>
    <xf numFmtId="165" fontId="0" fillId="4" borderId="24" xfId="0" applyNumberFormat="1" applyFill="1" applyBorder="1"/>
    <xf numFmtId="0" fontId="0" fillId="2" borderId="0" xfId="0" applyFill="1"/>
    <xf numFmtId="0" fontId="2" fillId="2" borderId="0" xfId="0" applyFont="1" applyFill="1" applyAlignment="1"/>
    <xf numFmtId="0" fontId="5" fillId="2" borderId="0" xfId="0" applyFont="1" applyFill="1" applyAlignment="1">
      <alignment horizontal="left"/>
    </xf>
    <xf numFmtId="0" fontId="0" fillId="5" borderId="4" xfId="0" applyFill="1" applyBorder="1"/>
    <xf numFmtId="165" fontId="0" fillId="5" borderId="5" xfId="0" applyNumberFormat="1" applyFill="1" applyBorder="1"/>
    <xf numFmtId="0" fontId="0" fillId="5" borderId="6" xfId="0" applyFill="1" applyBorder="1"/>
    <xf numFmtId="165" fontId="0" fillId="5" borderId="7" xfId="0" applyNumberFormat="1" applyFill="1" applyBorder="1"/>
    <xf numFmtId="0" fontId="0" fillId="5" borderId="15" xfId="0" applyFill="1" applyBorder="1"/>
    <xf numFmtId="165" fontId="0" fillId="5" borderId="16" xfId="0" applyNumberFormat="1" applyFill="1" applyBorder="1"/>
    <xf numFmtId="0" fontId="0" fillId="3" borderId="0" xfId="0" applyFill="1"/>
    <xf numFmtId="0" fontId="2" fillId="3" borderId="0" xfId="0" applyFont="1" applyFill="1" applyAlignment="1"/>
    <xf numFmtId="0" fontId="5" fillId="3" borderId="0" xfId="0" applyFont="1" applyFill="1" applyAlignment="1">
      <alignment horizontal="left"/>
    </xf>
    <xf numFmtId="0" fontId="0" fillId="3" borderId="15" xfId="0" applyFill="1" applyBorder="1"/>
    <xf numFmtId="165" fontId="0" fillId="3" borderId="16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9" fontId="0" fillId="0" borderId="0" xfId="2" applyFont="1"/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0" fillId="7" borderId="0" xfId="0" applyFill="1"/>
    <xf numFmtId="0" fontId="7" fillId="0" borderId="0" xfId="0" quotePrefix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quotePrefix="1" applyFont="1"/>
    <xf numFmtId="0" fontId="10" fillId="7" borderId="0" xfId="0" applyFont="1" applyFill="1"/>
    <xf numFmtId="0" fontId="7" fillId="0" borderId="0" xfId="0" applyFont="1" applyAlignment="1">
      <alignment horizontal="center"/>
    </xf>
    <xf numFmtId="0" fontId="9" fillId="6" borderId="0" xfId="0" applyFont="1" applyFill="1"/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center"/>
    </xf>
    <xf numFmtId="0" fontId="11" fillId="7" borderId="0" xfId="0" applyFont="1" applyFill="1"/>
    <xf numFmtId="0" fontId="7" fillId="0" borderId="0" xfId="0" applyFont="1" applyAlignment="1">
      <alignment horizontal="center" vertical="center"/>
    </xf>
    <xf numFmtId="0" fontId="12" fillId="0" borderId="0" xfId="0" applyFont="1"/>
    <xf numFmtId="0" fontId="8" fillId="0" borderId="0" xfId="0" quotePrefix="1" applyFont="1"/>
    <xf numFmtId="0" fontId="13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8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164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9</xdr:row>
      <xdr:rowOff>57150</xdr:rowOff>
    </xdr:from>
    <xdr:to>
      <xdr:col>0</xdr:col>
      <xdr:colOff>409575</xdr:colOff>
      <xdr:row>11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E2E82D2-53E5-4652-8D79-44F0EC8E7C9E}"/>
            </a:ext>
          </a:extLst>
        </xdr:cNvPr>
        <xdr:cNvCxnSpPr/>
      </xdr:nvCxnSpPr>
      <xdr:spPr>
        <a:xfrm>
          <a:off x="409575" y="1990725"/>
          <a:ext cx="0" cy="3619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10</xdr:row>
      <xdr:rowOff>200025</xdr:rowOff>
    </xdr:from>
    <xdr:to>
      <xdr:col>3</xdr:col>
      <xdr:colOff>76200</xdr:colOff>
      <xdr:row>11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4B4262D-FD6F-4382-83B4-D600DF353112}"/>
            </a:ext>
          </a:extLst>
        </xdr:cNvPr>
        <xdr:cNvCxnSpPr/>
      </xdr:nvCxnSpPr>
      <xdr:spPr>
        <a:xfrm flipV="1">
          <a:off x="2352675" y="2343150"/>
          <a:ext cx="895350" cy="285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71</xdr:row>
      <xdr:rowOff>38099</xdr:rowOff>
    </xdr:from>
    <xdr:to>
      <xdr:col>5</xdr:col>
      <xdr:colOff>133350</xdr:colOff>
      <xdr:row>78</xdr:row>
      <xdr:rowOff>95250</xdr:rowOff>
    </xdr:to>
    <xdr:sp macro="" textlink="">
      <xdr:nvSpPr>
        <xdr:cNvPr id="7" name="Légende : flèche vers le haut 6">
          <a:extLst>
            <a:ext uri="{FF2B5EF4-FFF2-40B4-BE49-F238E27FC236}">
              <a16:creationId xmlns:a16="http://schemas.microsoft.com/office/drawing/2014/main" id="{21E48EEA-540E-4789-8571-829A45B41168}"/>
            </a:ext>
          </a:extLst>
        </xdr:cNvPr>
        <xdr:cNvSpPr/>
      </xdr:nvSpPr>
      <xdr:spPr>
        <a:xfrm>
          <a:off x="2962275" y="14611349"/>
          <a:ext cx="2019300" cy="1457326"/>
        </a:xfrm>
        <a:prstGeom prst="upArrow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recomposition de </a:t>
          </a:r>
          <a:r>
            <a:rPr lang="fr-FR" sz="14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l'adresse de la cellule de départ en fonction du nom de la feuille </a:t>
          </a:r>
          <a:endParaRPr lang="fr-FR" sz="1400" b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123825</xdr:colOff>
      <xdr:row>71</xdr:row>
      <xdr:rowOff>47623</xdr:rowOff>
    </xdr:from>
    <xdr:to>
      <xdr:col>7</xdr:col>
      <xdr:colOff>590550</xdr:colOff>
      <xdr:row>76</xdr:row>
      <xdr:rowOff>190499</xdr:rowOff>
    </xdr:to>
    <xdr:sp macro="" textlink="">
      <xdr:nvSpPr>
        <xdr:cNvPr id="8" name="Légende : flèche vers le haut 7">
          <a:extLst>
            <a:ext uri="{FF2B5EF4-FFF2-40B4-BE49-F238E27FC236}">
              <a16:creationId xmlns:a16="http://schemas.microsoft.com/office/drawing/2014/main" id="{852AF36A-0500-48E0-99EE-D33BE1735928}"/>
            </a:ext>
          </a:extLst>
        </xdr:cNvPr>
        <xdr:cNvSpPr/>
      </xdr:nvSpPr>
      <xdr:spPr>
        <a:xfrm>
          <a:off x="5810250" y="14620873"/>
          <a:ext cx="1304925" cy="1143001"/>
        </a:xfrm>
        <a:prstGeom prst="upArrow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Intitulé cherché dans B</a:t>
          </a:r>
        </a:p>
      </xdr:txBody>
    </xdr:sp>
    <xdr:clientData/>
  </xdr:twoCellAnchor>
  <xdr:twoCellAnchor>
    <xdr:from>
      <xdr:col>7</xdr:col>
      <xdr:colOff>723900</xdr:colOff>
      <xdr:row>70</xdr:row>
      <xdr:rowOff>200024</xdr:rowOff>
    </xdr:from>
    <xdr:to>
      <xdr:col>11</xdr:col>
      <xdr:colOff>657225</xdr:colOff>
      <xdr:row>78</xdr:row>
      <xdr:rowOff>0</xdr:rowOff>
    </xdr:to>
    <xdr:sp macro="" textlink="">
      <xdr:nvSpPr>
        <xdr:cNvPr id="9" name="Légende : flèche vers le haut 8">
          <a:extLst>
            <a:ext uri="{FF2B5EF4-FFF2-40B4-BE49-F238E27FC236}">
              <a16:creationId xmlns:a16="http://schemas.microsoft.com/office/drawing/2014/main" id="{EDA378B0-8E95-46F4-976F-B68B90C71B6D}"/>
            </a:ext>
          </a:extLst>
        </xdr:cNvPr>
        <xdr:cNvSpPr/>
      </xdr:nvSpPr>
      <xdr:spPr>
        <a:xfrm>
          <a:off x="7248525" y="14535149"/>
          <a:ext cx="3286125" cy="1438276"/>
        </a:xfrm>
        <a:prstGeom prst="upArrow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recomposition de </a:t>
          </a:r>
          <a:r>
            <a:rPr lang="fr-FR" sz="14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l'adresse de la colonne où chercher la position de l'intiulé dans la colonne B corrigée du décalage -9</a:t>
          </a:r>
          <a:endParaRPr lang="fr-FR" sz="1400" b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276225</xdr:colOff>
      <xdr:row>70</xdr:row>
      <xdr:rowOff>228599</xdr:rowOff>
    </xdr:from>
    <xdr:to>
      <xdr:col>17</xdr:col>
      <xdr:colOff>257174</xdr:colOff>
      <xdr:row>77</xdr:row>
      <xdr:rowOff>95249</xdr:rowOff>
    </xdr:to>
    <xdr:sp macro="" textlink="">
      <xdr:nvSpPr>
        <xdr:cNvPr id="10" name="Légende : flèche vers le haut 9">
          <a:extLst>
            <a:ext uri="{FF2B5EF4-FFF2-40B4-BE49-F238E27FC236}">
              <a16:creationId xmlns:a16="http://schemas.microsoft.com/office/drawing/2014/main" id="{26F95297-B477-4F6E-81B1-BA82F68F91D2}"/>
            </a:ext>
          </a:extLst>
        </xdr:cNvPr>
        <xdr:cNvSpPr/>
      </xdr:nvSpPr>
      <xdr:spPr>
        <a:xfrm>
          <a:off x="11830050" y="14563724"/>
          <a:ext cx="3333749" cy="1304925"/>
        </a:xfrm>
        <a:prstGeom prst="upArrow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recomposition de </a:t>
          </a:r>
          <a:r>
            <a:rPr lang="fr-FR" sz="14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l'adresse de la ligne où chercher la position de l'intiulé dans la ligne 9 corrigée du décalage -2</a:t>
          </a:r>
          <a:endParaRPr lang="fr-FR" sz="1400" b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771524</xdr:colOff>
      <xdr:row>64</xdr:row>
      <xdr:rowOff>104775</xdr:rowOff>
    </xdr:from>
    <xdr:to>
      <xdr:col>13</xdr:col>
      <xdr:colOff>733425</xdr:colOff>
      <xdr:row>70</xdr:row>
      <xdr:rowOff>28575</xdr:rowOff>
    </xdr:to>
    <xdr:sp macro="" textlink="">
      <xdr:nvSpPr>
        <xdr:cNvPr id="11" name="Légende : flèche vers le bas 10">
          <a:extLst>
            <a:ext uri="{FF2B5EF4-FFF2-40B4-BE49-F238E27FC236}">
              <a16:creationId xmlns:a16="http://schemas.microsoft.com/office/drawing/2014/main" id="{36F91E44-859A-4FC3-B6E7-1B3D7601ED71}"/>
            </a:ext>
          </a:extLst>
        </xdr:cNvPr>
        <xdr:cNvSpPr/>
      </xdr:nvSpPr>
      <xdr:spPr>
        <a:xfrm>
          <a:off x="10648949" y="13201650"/>
          <a:ext cx="1638301" cy="1162050"/>
        </a:xfrm>
        <a:prstGeom prst="downArrow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Celule qui contient le N° de la semaine</a:t>
          </a:r>
        </a:p>
      </xdr:txBody>
    </xdr:sp>
    <xdr:clientData/>
  </xdr:twoCellAnchor>
  <xdr:twoCellAnchor>
    <xdr:from>
      <xdr:col>1</xdr:col>
      <xdr:colOff>0</xdr:colOff>
      <xdr:row>59</xdr:row>
      <xdr:rowOff>38100</xdr:rowOff>
    </xdr:from>
    <xdr:to>
      <xdr:col>4</xdr:col>
      <xdr:colOff>514351</xdr:colOff>
      <xdr:row>65</xdr:row>
      <xdr:rowOff>142875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925D05E-9413-4486-BD5F-3B7BCD90FCBE}"/>
            </a:ext>
          </a:extLst>
        </xdr:cNvPr>
        <xdr:cNvCxnSpPr/>
      </xdr:nvCxnSpPr>
      <xdr:spPr>
        <a:xfrm flipH="1">
          <a:off x="838200" y="12106275"/>
          <a:ext cx="3686176" cy="13430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18</xdr:row>
      <xdr:rowOff>28575</xdr:rowOff>
    </xdr:from>
    <xdr:to>
      <xdr:col>7</xdr:col>
      <xdr:colOff>723900</xdr:colOff>
      <xdr:row>25</xdr:row>
      <xdr:rowOff>180975</xdr:rowOff>
    </xdr:to>
    <xdr:sp macro="" textlink="">
      <xdr:nvSpPr>
        <xdr:cNvPr id="2" name="Légende sans bordure 2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76925" y="4095750"/>
          <a:ext cx="2905125" cy="1619250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64131"/>
            <a:gd name="adj6" fmla="val -775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Dois reprendre</a:t>
          </a:r>
          <a:r>
            <a:rPr lang="fr-FR" sz="1200" baseline="0">
              <a:solidFill>
                <a:sysClr val="windowText" lastClr="000000"/>
              </a:solidFill>
            </a:rPr>
            <a:t> le budget cumulé travaillé dans l'onglet du bâtiment correspondant et de la semaine suivant date MAJ. Idem pour le nombre de jours travaillé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600074</xdr:colOff>
      <xdr:row>27</xdr:row>
      <xdr:rowOff>123825</xdr:rowOff>
    </xdr:from>
    <xdr:to>
      <xdr:col>13</xdr:col>
      <xdr:colOff>514349</xdr:colOff>
      <xdr:row>40</xdr:row>
      <xdr:rowOff>200025</xdr:rowOff>
    </xdr:to>
    <xdr:sp macro="" textlink="">
      <xdr:nvSpPr>
        <xdr:cNvPr id="2" name="Légende sans bordure 2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172699" y="6762750"/>
          <a:ext cx="3552825" cy="3133725"/>
        </a:xfrm>
        <a:prstGeom prst="callout2">
          <a:avLst>
            <a:gd name="adj1" fmla="val 18750"/>
            <a:gd name="adj2" fmla="val -8333"/>
            <a:gd name="adj3" fmla="val 18750"/>
            <a:gd name="adj4" fmla="val -16667"/>
            <a:gd name="adj5" fmla="val -49038"/>
            <a:gd name="adj6" fmla="val -422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Somme a répercuté</a:t>
          </a:r>
          <a:r>
            <a:rPr lang="fr-FR" sz="1800" baseline="0">
              <a:solidFill>
                <a:sysClr val="windowText" lastClr="000000"/>
              </a:solidFill>
            </a:rPr>
            <a:t> dans le récap et qui doit être prise en fonction de chaque date de MAJ. Idem pour le nombre cumulé de jour travaillé.</a:t>
          </a:r>
          <a:endParaRPr lang="fr-FR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NPS\09-SALAIRES%20SALARIES\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07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DP0923FAC</v>
          </cell>
          <cell r="B285" t="str">
            <v>Le Colysée - CHAMBERY</v>
          </cell>
          <cell r="C285" t="str">
            <v>Zone 01</v>
          </cell>
        </row>
        <row r="286">
          <cell r="A286" t="str">
            <v>DP0926</v>
          </cell>
          <cell r="B286" t="str">
            <v>TSD du pré Saint Esprit LES ARCS</v>
          </cell>
        </row>
        <row r="287">
          <cell r="A287" t="str">
            <v>DP0928</v>
          </cell>
          <cell r="B287" t="str">
            <v>Rénovation partielle CPAM DE CHAMBERY</v>
          </cell>
        </row>
        <row r="288">
          <cell r="A288" t="str">
            <v>DP0934FAC</v>
          </cell>
          <cell r="B288" t="str">
            <v>ILOT FREIZIER à CHAMBERY Réfection bacon et verrière</v>
          </cell>
        </row>
        <row r="289">
          <cell r="A289" t="str">
            <v>DP0936</v>
          </cell>
          <cell r="B289" t="str">
            <v>Mise aux normes d'accessibilité des sanitaires du parc Olympique de Méribel</v>
          </cell>
        </row>
        <row r="290">
          <cell r="A290" t="str">
            <v>DP0937FAC</v>
          </cell>
          <cell r="B290" t="str">
            <v>CHALET COCOON VAL THORENS</v>
          </cell>
        </row>
        <row r="291">
          <cell r="A291" t="str">
            <v>DP0938</v>
          </cell>
          <cell r="B291" t="str">
            <v>Bureau d'activités et bureaux SCI ELP RUMILLY</v>
          </cell>
        </row>
        <row r="292">
          <cell r="A292" t="str">
            <v>DP0939FAC</v>
          </cell>
          <cell r="B292" t="str">
            <v>Salle polyvalente EPAGNY - METZ TESSY</v>
          </cell>
        </row>
        <row r="293">
          <cell r="A293" t="str">
            <v>DP0942</v>
          </cell>
          <cell r="B293" t="str">
            <v>Rénovation salle de conférence à VAL D'ISERE</v>
          </cell>
        </row>
        <row r="294">
          <cell r="A294" t="str">
            <v>DP0943FAC</v>
          </cell>
          <cell r="B294" t="str">
            <v>Local des agents de propreté à THONON LES BAINS</v>
          </cell>
          <cell r="C294" t="str">
            <v>Zone 10</v>
          </cell>
        </row>
        <row r="295">
          <cell r="A295" t="str">
            <v>DP0944</v>
          </cell>
          <cell r="B295" t="str">
            <v>Maison de santé pluriprofessionnelle + lgts à CRUSEILLES</v>
          </cell>
        </row>
        <row r="296">
          <cell r="A296" t="str">
            <v>DP0945FAC</v>
          </cell>
          <cell r="B296" t="str">
            <v>MAISON DESBIOLES / COTTERLAZ à ETAUX</v>
          </cell>
        </row>
        <row r="297">
          <cell r="A297" t="str">
            <v>DP0946</v>
          </cell>
          <cell r="B297" t="str">
            <v>Rénovation appartement Mme RIEUTORD  à la MOTTE SERVOLEX</v>
          </cell>
        </row>
        <row r="298">
          <cell r="A298" t="str">
            <v>DP0947</v>
          </cell>
          <cell r="B298" t="str">
            <v>Association RESPECT 73 a CHY   reno partielle lgt suite DDE</v>
          </cell>
        </row>
        <row r="299">
          <cell r="A299" t="str">
            <v>DP0948</v>
          </cell>
          <cell r="B299" t="str">
            <v>Bâtiment d'accueil camping municipal ANNECY</v>
          </cell>
        </row>
        <row r="300">
          <cell r="A300" t="str">
            <v>DP0949</v>
          </cell>
          <cell r="B300" t="str">
            <v>Rénovation de la villa DELPORTE à GAILLARD</v>
          </cell>
        </row>
        <row r="301">
          <cell r="A301" t="str">
            <v>DP0949FAC</v>
          </cell>
          <cell r="B301" t="str">
            <v>Rénovation de la villa DELPORTE à GAILLARD</v>
          </cell>
        </row>
        <row r="302">
          <cell r="A302" t="str">
            <v>DP0950FAC</v>
          </cell>
          <cell r="B302" t="str">
            <v>Ravalement + ITE - Copro. LE CHANTEMERLE à Aix les Bains</v>
          </cell>
        </row>
        <row r="303">
          <cell r="A303" t="str">
            <v>DP0951FAC</v>
          </cell>
          <cell r="B303" t="str">
            <v>Copro. LES BATELIERS à Aix Les Bains</v>
          </cell>
        </row>
        <row r="304">
          <cell r="A304" t="str">
            <v>DP0952FAC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DP0952TER</v>
          </cell>
          <cell r="B305" t="str">
            <v>les 2 pommes - ALBERTVILLE</v>
          </cell>
          <cell r="C305" t="str">
            <v>Zone 04</v>
          </cell>
        </row>
        <row r="306">
          <cell r="A306" t="str">
            <v>DP0953</v>
          </cell>
          <cell r="B306" t="str">
            <v>Chalet NATASHA à MERIBEL    extension garage + SDB 7</v>
          </cell>
        </row>
        <row r="307">
          <cell r="A307" t="str">
            <v>DP0954</v>
          </cell>
          <cell r="B307" t="str">
            <v>SDIS   reno appt T2 + T3 a VAL D'ISERE</v>
          </cell>
        </row>
        <row r="308">
          <cell r="A308" t="str">
            <v>DP0955</v>
          </cell>
          <cell r="B308" t="str">
            <v>LES CHARDONS - ARC 1800    appartement témoin</v>
          </cell>
        </row>
        <row r="309">
          <cell r="A309" t="str">
            <v>DP0956</v>
          </cell>
          <cell r="B309" t="str">
            <v>Extension chalet ESF  ARC 1600</v>
          </cell>
        </row>
        <row r="310">
          <cell r="A310" t="str">
            <v>DP0957</v>
          </cell>
          <cell r="B310" t="str">
            <v>Le ST CHARLES à LANSLEBOURG  reprises suite expertises Pb béton</v>
          </cell>
        </row>
        <row r="311">
          <cell r="A311" t="str">
            <v>DP0958</v>
          </cell>
          <cell r="B311" t="str">
            <v>renovation maison BETEND à BONNEVILLE</v>
          </cell>
        </row>
        <row r="312">
          <cell r="A312" t="str">
            <v>DP0959</v>
          </cell>
          <cell r="B312" t="str">
            <v>Appt. JB ANDRIEU - IMMEUBLE LE CHARVET - VAL D'ISERE</v>
          </cell>
        </row>
        <row r="313">
          <cell r="A313" t="str">
            <v>DP0960</v>
          </cell>
          <cell r="B313" t="str">
            <v>"540 Faubourg Montmélian" - CHAMBERY</v>
          </cell>
          <cell r="C313" t="str">
            <v>Zone 01</v>
          </cell>
        </row>
        <row r="314">
          <cell r="A314" t="str">
            <v>DP0961</v>
          </cell>
          <cell r="B314" t="str">
            <v>M.RAPHEL - CHAMBERY</v>
          </cell>
        </row>
        <row r="315">
          <cell r="A315" t="str">
            <v>DP0962</v>
          </cell>
          <cell r="B315" t="str">
            <v>REFECTION VILLA BOUVIER - MEYRIEU - TROUET</v>
          </cell>
        </row>
        <row r="316">
          <cell r="A316" t="str">
            <v>DP0963</v>
          </cell>
          <cell r="B316" t="str">
            <v>REFECTION APPT. M. NORAZ - ST ALBAN  LEYSSE</v>
          </cell>
        </row>
        <row r="317">
          <cell r="A317" t="str">
            <v>DP0964</v>
          </cell>
          <cell r="B317" t="str">
            <v>CHALET LOUSADA - LES GETS</v>
          </cell>
        </row>
        <row r="318">
          <cell r="A318" t="str">
            <v>DP0965 FAC</v>
          </cell>
          <cell r="B318" t="str">
            <v>Copro 284 AVENUE DE LA GARE</v>
          </cell>
        </row>
        <row r="319">
          <cell r="A319" t="str">
            <v>DP0966FAC</v>
          </cell>
          <cell r="B319" t="str">
            <v>Les Jardins d'Eole - VEYREL</v>
          </cell>
          <cell r="C319" t="str">
            <v>Zone 02</v>
          </cell>
        </row>
        <row r="320">
          <cell r="A320" t="str">
            <v>DP0967FAC</v>
          </cell>
          <cell r="B320" t="str">
            <v>RESIDENCE O BLEUE - 22LOGTS - 74500 EVIAN LES BAINS</v>
          </cell>
        </row>
        <row r="321">
          <cell r="A321" t="str">
            <v>DP0968</v>
          </cell>
          <cell r="B321" t="str">
            <v>M. LAMBERT - LA MOTTE SERVOLEX - Reprise plafond suite DDE</v>
          </cell>
        </row>
        <row r="322">
          <cell r="A322" t="str">
            <v>DP0969FAC</v>
          </cell>
          <cell r="B322" t="str">
            <v>MG LA RAVOIRE - Travaux de peinture des bétons en façade</v>
          </cell>
        </row>
        <row r="323">
          <cell r="A323" t="str">
            <v>DP0970</v>
          </cell>
          <cell r="B323" t="str">
            <v>UCPA DE TIGNES - Reprises suite dégradations</v>
          </cell>
        </row>
        <row r="324">
          <cell r="A324" t="str">
            <v>DP0971</v>
          </cell>
          <cell r="B324" t="str">
            <v>GENDARMERIE - LA PLAGNE</v>
          </cell>
        </row>
        <row r="325">
          <cell r="A325" t="str">
            <v>DP0972</v>
          </cell>
          <cell r="B325" t="str">
            <v>ERM MONTANA VAL THORENS</v>
          </cell>
        </row>
        <row r="326">
          <cell r="A326" t="str">
            <v>DP0973</v>
          </cell>
          <cell r="B326" t="str">
            <v xml:space="preserve">AGRANDISSEMENT DES VESTIAIRES DU PERSONNEL DES SERVICES TECHNIQUES </v>
          </cell>
        </row>
        <row r="327">
          <cell r="A327" t="str">
            <v>DP0974</v>
          </cell>
          <cell r="B327" t="str">
            <v>Reprise fissures dans plusieurs appartements</v>
          </cell>
        </row>
        <row r="328">
          <cell r="A328" t="str">
            <v>DP0974BIS</v>
          </cell>
          <cell r="B328" t="str">
            <v>Reprise fissures dans plusieurs appartements</v>
          </cell>
        </row>
        <row r="329">
          <cell r="A329" t="str">
            <v>DP0975</v>
          </cell>
          <cell r="B329" t="str">
            <v>Fisures sous fenêtre chambre : reprise et embellisement</v>
          </cell>
        </row>
        <row r="330">
          <cell r="A330" t="str">
            <v>DP0976</v>
          </cell>
          <cell r="B330" t="str">
            <v>LE ROOSEVELT - Réfection peintures suite à sinistre</v>
          </cell>
        </row>
        <row r="331">
          <cell r="A331" t="str">
            <v>DP0977</v>
          </cell>
          <cell r="B331" t="str">
            <v xml:space="preserve"> LCR  Batiment ERIS ALPESPACE </v>
          </cell>
        </row>
        <row r="332">
          <cell r="A332" t="str">
            <v>DP0977 TER</v>
          </cell>
          <cell r="B332" t="str">
            <v>VACANCEOLE - Lasure sur gradins</v>
          </cell>
        </row>
        <row r="333">
          <cell r="A333" t="str">
            <v>DP0978</v>
          </cell>
          <cell r="B333" t="str">
            <v xml:space="preserve">BARBIER - Réfection des peintures interieures des thermes </v>
          </cell>
        </row>
        <row r="334">
          <cell r="A334" t="str">
            <v>DP0979</v>
          </cell>
          <cell r="B334" t="str">
            <v>Maison J.Edouard - MENTHON ST BERNARD - Réfection des boiseries</v>
          </cell>
        </row>
        <row r="335">
          <cell r="A335" t="str">
            <v>DP0980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DP0980 FAC</v>
          </cell>
          <cell r="B336" t="str">
            <v>LES 4 CERISIERS - Construction d'une résidence de tourisme de 11 logements - NEYDENS BEAUMONT</v>
          </cell>
        </row>
        <row r="337">
          <cell r="A337" t="str">
            <v>DP0981</v>
          </cell>
          <cell r="B337" t="str">
            <v xml:space="preserve">BARBIER - Suite DDE - Réfection appt. P. MIGNOLA </v>
          </cell>
        </row>
        <row r="338">
          <cell r="A338" t="str">
            <v>DP0982</v>
          </cell>
          <cell r="B338" t="str">
            <v>Bâtiment SAXEL - BUREAUX ET HEBERGEMENT</v>
          </cell>
        </row>
        <row r="339">
          <cell r="A339" t="str">
            <v>DP0982 FAC</v>
          </cell>
          <cell r="B339" t="str">
            <v>Bâtiment SAXEL - BUREAUX ET HEBERGEMENT</v>
          </cell>
        </row>
        <row r="340">
          <cell r="A340" t="str">
            <v>DP0983</v>
          </cell>
          <cell r="B340" t="str">
            <v xml:space="preserve">Rénovation chalet le LACHAT n°19 </v>
          </cell>
        </row>
        <row r="341">
          <cell r="A341" t="str">
            <v>DP0984</v>
          </cell>
          <cell r="B341" t="str">
            <v>MGM   Les Chalets de Flambeau   Bat H</v>
          </cell>
        </row>
        <row r="342">
          <cell r="A342" t="str">
            <v>DP0985</v>
          </cell>
          <cell r="B342" t="str">
            <v>COP. 58 RUE DU BON PASTEUR - CHY - Réfection hall et montée d'escalier</v>
          </cell>
        </row>
        <row r="343">
          <cell r="A343" t="str">
            <v xml:space="preserve">DP0986 </v>
          </cell>
          <cell r="B343" t="str">
            <v>Aménagement du pôle culturel et jeunesse  - BOURG ST MAURICE LES ARCS</v>
          </cell>
        </row>
        <row r="344">
          <cell r="A344" t="str">
            <v>DP0988</v>
          </cell>
          <cell r="B344" t="str">
            <v>Ambiance Garden - 10 Logements</v>
          </cell>
        </row>
        <row r="345">
          <cell r="A345" t="str">
            <v>DP0988FAC</v>
          </cell>
          <cell r="B345" t="str">
            <v>Ambiance Garden - 10 Logements</v>
          </cell>
        </row>
        <row r="346">
          <cell r="A346" t="str">
            <v>DP0990</v>
          </cell>
          <cell r="B346" t="str">
            <v>M. CHITTARO - Travaux de plâtrerie et peinture dans villa</v>
          </cell>
        </row>
        <row r="347">
          <cell r="A347" t="str">
            <v>DP0990FAC</v>
          </cell>
          <cell r="B347" t="str">
            <v>M. CHITTARO - Travaux de plâtrerie et peinture dans villa</v>
          </cell>
        </row>
        <row r="348">
          <cell r="A348" t="str">
            <v>DP0991</v>
          </cell>
          <cell r="B348" t="str">
            <v>STE DES EAUX MINERALES - Réfection des peintures et des sols des appartements</v>
          </cell>
        </row>
        <row r="349">
          <cell r="A349" t="str">
            <v>DP0992</v>
          </cell>
          <cell r="B349" t="str">
            <v>VILLA HERZOG - Reprise ITE et peinture intérieure</v>
          </cell>
        </row>
        <row r="350">
          <cell r="A350" t="str">
            <v>DP0992FAC</v>
          </cell>
          <cell r="B350" t="str">
            <v>VILLA HERZOG - Reprise ITE et peinture intérieure</v>
          </cell>
        </row>
        <row r="351">
          <cell r="A351" t="str">
            <v>DP0993</v>
          </cell>
          <cell r="B351" t="str">
            <v>SCITA /EPSILON - Aménagement de bureaux dans bâtiment sci valthy</v>
          </cell>
        </row>
        <row r="352">
          <cell r="A352" t="str">
            <v>DP0994FAC</v>
          </cell>
          <cell r="B352" t="str">
            <v>MAISON DES JEUX ET DE LA MONTAGNE - HALLE olympique d'Albertville</v>
          </cell>
        </row>
        <row r="353">
          <cell r="A353" t="str">
            <v>DP0995</v>
          </cell>
          <cell r="B353" t="str">
            <v>Gymnase BOUTRON 2 - CHAMBERY LE HAUT</v>
          </cell>
          <cell r="C353" t="str">
            <v>Zone 01</v>
          </cell>
        </row>
        <row r="354">
          <cell r="A354" t="str">
            <v>DP0996</v>
          </cell>
          <cell r="B354" t="str">
            <v>Construction d'un bâtiment BEPOS - Peintures intérieures+ITE</v>
          </cell>
        </row>
        <row r="355">
          <cell r="A355" t="str">
            <v>DP0996FAC</v>
          </cell>
          <cell r="B355" t="str">
            <v>Construction d'un bâtiment BEPOS - Peintures intérieures+ITE</v>
          </cell>
        </row>
        <row r="356">
          <cell r="A356" t="str">
            <v>DP0998</v>
          </cell>
          <cell r="B356" t="str">
            <v>Initial - RUMILLY</v>
          </cell>
          <cell r="C356" t="str">
            <v>Zone 04</v>
          </cell>
        </row>
        <row r="357">
          <cell r="A357" t="str">
            <v>DP0999</v>
          </cell>
          <cell r="B357" t="str">
            <v>Construction de locaux commerciaux</v>
          </cell>
        </row>
        <row r="358">
          <cell r="A358" t="str">
            <v>DP1000BIS</v>
          </cell>
          <cell r="B358" t="str">
            <v>LES CHALETS DU NANT DU FOUR - REPRISE PEINTURE</v>
          </cell>
        </row>
        <row r="359">
          <cell r="A359" t="str">
            <v>DP1002</v>
          </cell>
          <cell r="B359" t="str">
            <v>JJ PEYRONNEL - Réfection  plafonds wc+ cuisine</v>
          </cell>
        </row>
        <row r="360">
          <cell r="A360" t="str">
            <v>DP1003</v>
          </cell>
          <cell r="B360" t="str">
            <v xml:space="preserve">EXTENSION DU CHALET VAGERE </v>
          </cell>
        </row>
        <row r="361">
          <cell r="A361" t="str">
            <v>DP1004</v>
          </cell>
          <cell r="B361" t="str">
            <v>CREDIT AGRICOLE / LEON GROSSE</v>
          </cell>
        </row>
        <row r="362">
          <cell r="A362" t="str">
            <v>DP1005FAC</v>
          </cell>
          <cell r="B362" t="str">
            <v>CIS VAL CENIS Rénovation de l'enveloppe de 2 bâtiments</v>
          </cell>
        </row>
        <row r="363">
          <cell r="A363" t="str">
            <v>DP1006FAC</v>
          </cell>
          <cell r="B363" t="str">
            <v>CROUS JB - Réfection façade restaurant universitaire</v>
          </cell>
        </row>
        <row r="364">
          <cell r="A364" t="str">
            <v>DP1007</v>
          </cell>
          <cell r="B364" t="str">
            <v xml:space="preserve">Rénovation espace "Les Carrés" </v>
          </cell>
        </row>
        <row r="365">
          <cell r="A365" t="str">
            <v>DP1008</v>
          </cell>
          <cell r="B365" t="str">
            <v>Copro. 1 Rue Salteur - Réfection cage d'escalier</v>
          </cell>
        </row>
        <row r="366">
          <cell r="A366" t="str">
            <v>DP1009</v>
          </cell>
          <cell r="B366" t="str">
            <v>RESIDENCE LE PARC SAINT JEAN</v>
          </cell>
        </row>
        <row r="367">
          <cell r="A367" t="str">
            <v>DP1010</v>
          </cell>
          <cell r="B367" t="str">
            <v>COVERMETAL - BRUCHON PILLET - COMTE DE BOIGNE - Reprise peinture suite DDE</v>
          </cell>
        </row>
        <row r="368">
          <cell r="A368" t="str">
            <v>DP1011</v>
          </cell>
          <cell r="B368" t="str">
            <v>BUREAU HBOAT 4&amp;2 PATRARCHE</v>
          </cell>
        </row>
        <row r="369">
          <cell r="A369" t="str">
            <v>DP1012</v>
          </cell>
          <cell r="B369" t="str">
            <v>CONSTRUCTION D'UN CENTRE TECHNIQUE DE LA VIGIE</v>
          </cell>
        </row>
        <row r="370">
          <cell r="A370" t="str">
            <v>DP1013</v>
          </cell>
          <cell r="B370" t="str">
            <v xml:space="preserve">Chalet REPLATET - </v>
          </cell>
        </row>
        <row r="371">
          <cell r="A371" t="str">
            <v>DP1013FAC</v>
          </cell>
          <cell r="B371" t="str">
            <v>Chalet REPLATET</v>
          </cell>
        </row>
        <row r="372">
          <cell r="A372" t="str">
            <v>DP1014FAC</v>
          </cell>
          <cell r="B372" t="str">
            <v>CONSTRUCTION HANGAR A SEL SAINT JULIEN EN GENEVOIS</v>
          </cell>
        </row>
        <row r="373">
          <cell r="A373" t="str">
            <v>DP1015FAC</v>
          </cell>
          <cell r="B373" t="str">
            <v>HOTEL AU CŒUR DE MEGEVE</v>
          </cell>
        </row>
        <row r="374">
          <cell r="A374" t="str">
            <v>DP1016</v>
          </cell>
          <cell r="B374" t="str">
            <v>Villa Tourniaire - CHAMBERY</v>
          </cell>
          <cell r="C374" t="str">
            <v>Zone 01</v>
          </cell>
        </row>
        <row r="375">
          <cell r="A375" t="str">
            <v>DP1017</v>
          </cell>
          <cell r="B375" t="str">
            <v>Résidence "LE PHOENIX 1" - COURCHEVEL</v>
          </cell>
          <cell r="C375" t="str">
            <v>Zone 07</v>
          </cell>
        </row>
        <row r="376">
          <cell r="A376" t="str">
            <v>DP1018</v>
          </cell>
          <cell r="B376" t="str">
            <v>CREATION D'UN CHALET TENNIS / TIR A L'ARC</v>
          </cell>
        </row>
        <row r="377">
          <cell r="A377" t="str">
            <v>DP1019</v>
          </cell>
          <cell r="B377" t="str">
            <v>Le Belvedere - COURCHEVEL</v>
          </cell>
        </row>
        <row r="378">
          <cell r="A378" t="str">
            <v>DP1019FAC</v>
          </cell>
          <cell r="B378" t="str">
            <v>Le Belvedere - COURCHEVEL</v>
          </cell>
        </row>
        <row r="379">
          <cell r="A379" t="str">
            <v>DP1020</v>
          </cell>
          <cell r="B379" t="str">
            <v>SCITA / SCI VOUYOUS - Création d'un restaurant + surface de vente alimentaire</v>
          </cell>
        </row>
        <row r="380">
          <cell r="A380" t="str">
            <v>DP1021</v>
          </cell>
          <cell r="B380" t="str">
            <v>MOUCHET J.Marc - Reprise peinture et papier peint, suite à sinistre villa 3</v>
          </cell>
        </row>
        <row r="381">
          <cell r="A381" t="str">
            <v>DP1022</v>
          </cell>
          <cell r="B381" t="str">
            <v>Réhabilitation Aquarium du Lac du Bourget</v>
          </cell>
        </row>
        <row r="382">
          <cell r="A382" t="str">
            <v>DP1023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DP1023FAC</v>
          </cell>
          <cell r="B383" t="str">
            <v>CHAL - CONTAMINE SUR ARVE</v>
          </cell>
          <cell r="C383" t="str">
            <v>Zone 07</v>
          </cell>
        </row>
        <row r="384">
          <cell r="A384" t="str">
            <v>DP1024FAC</v>
          </cell>
          <cell r="B384" t="str">
            <v xml:space="preserve">Copro LE MONTCALM C </v>
          </cell>
        </row>
        <row r="385">
          <cell r="A385" t="str">
            <v>DP1025FAC</v>
          </cell>
          <cell r="B385" t="str">
            <v>PATINOIRE DE CHAMBERY - REFECTION DU PIGNON SUD OUEST</v>
          </cell>
        </row>
        <row r="386">
          <cell r="A386" t="str">
            <v>DP1026</v>
          </cell>
          <cell r="B386" t="str">
            <v>USINE ROUTIN - REFECTION DES PEINTURES BUREAUX + CIRCULATION</v>
          </cell>
        </row>
        <row r="387">
          <cell r="A387" t="str">
            <v>DP1027</v>
          </cell>
          <cell r="B387" t="str">
            <v>LODGES 1970 - Aménagement locaux</v>
          </cell>
        </row>
        <row r="388">
          <cell r="A388" t="str">
            <v>DP1028</v>
          </cell>
          <cell r="B388" t="str">
            <v>LABORATOIRES GALDERMA - Poste de contrôle et sécurité</v>
          </cell>
        </row>
        <row r="389">
          <cell r="A389" t="str">
            <v>DP1029FAC</v>
          </cell>
          <cell r="B389" t="str">
            <v>BATIMENT FORCES MOTRICES DU GELON - Façades</v>
          </cell>
        </row>
        <row r="390">
          <cell r="A390" t="str">
            <v>DP1030</v>
          </cell>
          <cell r="B390" t="str">
            <v>Parc Saint Jean - bâtiments A &amp; B</v>
          </cell>
        </row>
        <row r="391">
          <cell r="A391" t="str">
            <v>DP1032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DP1032FAC</v>
          </cell>
          <cell r="B392" t="str">
            <v>CADS - ANNECY LE VIEUX</v>
          </cell>
          <cell r="C392" t="str">
            <v>Zone 05</v>
          </cell>
        </row>
        <row r="393">
          <cell r="A393" t="str">
            <v>DP1033FAC</v>
          </cell>
          <cell r="B393" t="str">
            <v>REFECTION FACADES SUR UNE PARTIE DU PATRIMOINE D'HALPADES</v>
          </cell>
        </row>
        <row r="394">
          <cell r="A394" t="str">
            <v>DP1034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DP1034FAC</v>
          </cell>
          <cell r="B395" t="str">
            <v>Les Clarines - THONON LES BAINS</v>
          </cell>
          <cell r="C395" t="str">
            <v>Zone 10</v>
          </cell>
        </row>
        <row r="396">
          <cell r="A396" t="str">
            <v>DP1035FAC</v>
          </cell>
          <cell r="B396" t="str">
            <v>Mme JOCHEM   refection des balcons</v>
          </cell>
        </row>
        <row r="397">
          <cell r="A397" t="str">
            <v>DP1036</v>
          </cell>
          <cell r="B397" t="str">
            <v>M. Georges NIKOLITCH   refection facade + peinture interieure suite DDE</v>
          </cell>
        </row>
        <row r="398">
          <cell r="A398" t="str">
            <v xml:space="preserve">DP1036FAC </v>
          </cell>
          <cell r="B398" t="str">
            <v>M. Georges NIKOLITCH   refection facade + peinture interieure suite DDE</v>
          </cell>
        </row>
        <row r="399">
          <cell r="A399" t="str">
            <v>DP1037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DP1037FAC</v>
          </cell>
          <cell r="B400" t="str">
            <v>La Grande Parei - TIGNES</v>
          </cell>
          <cell r="C400" t="str">
            <v>Zone 10</v>
          </cell>
        </row>
        <row r="401">
          <cell r="A401" t="str">
            <v>DP1038</v>
          </cell>
          <cell r="B401" t="str">
            <v>UCPA DE TIGNES - Reprises suite DDE</v>
          </cell>
        </row>
        <row r="402">
          <cell r="A402" t="str">
            <v>DP1038FAC</v>
          </cell>
          <cell r="B402" t="str">
            <v>UCPA DE TIGNES - Reprises suite DDE</v>
          </cell>
        </row>
        <row r="403">
          <cell r="A403" t="str">
            <v>DP1039FAC</v>
          </cell>
          <cell r="B403" t="str">
            <v>Club Med - ALPE D'HUEZ</v>
          </cell>
          <cell r="C403" t="str">
            <v>Zone 10</v>
          </cell>
        </row>
        <row r="404">
          <cell r="A404" t="str">
            <v>DP1039FAC BIS</v>
          </cell>
          <cell r="B404" t="str">
            <v xml:space="preserve"> CMADH   reprises facades MARMOTTES et SARENNE</v>
          </cell>
        </row>
        <row r="405">
          <cell r="A405" t="str">
            <v>DP1040</v>
          </cell>
          <cell r="B405" t="str">
            <v>BRASSEUR Elise - Réfection chambre suite DDE</v>
          </cell>
        </row>
        <row r="406">
          <cell r="A406" t="str">
            <v>DP1041</v>
          </cell>
          <cell r="B406" t="str">
            <v>LABORATOIRES ROCHEX - TECHNOSITE ALTEA - Projet d'extension d'un bâtiment professionnel</v>
          </cell>
        </row>
        <row r="407">
          <cell r="A407" t="str">
            <v>DP1042</v>
          </cell>
          <cell r="B407" t="str">
            <v xml:space="preserve">M. GANDIA - REFECTION PEINTURE LOGT. </v>
          </cell>
        </row>
        <row r="408">
          <cell r="A408" t="str">
            <v>DP1043</v>
          </cell>
          <cell r="B408" t="str">
            <v>FOYER DES ALPES - REFECTION HALL D'ENTREE + CAGE ESCALIER ENTRE RDC ET 1ER ETAGE</v>
          </cell>
        </row>
        <row r="409">
          <cell r="A409" t="str">
            <v>DP1044</v>
          </cell>
          <cell r="B409" t="str">
            <v>LA FERME DES LANCHES - 18 LGTS A COURCHEVEL</v>
          </cell>
        </row>
        <row r="410">
          <cell r="A410" t="str">
            <v>DP1045</v>
          </cell>
          <cell r="B410" t="str">
            <v>RENOVATION PAVILLON BACHELARD A BASSENS</v>
          </cell>
          <cell r="C410" t="str">
            <v>Zone 01</v>
          </cell>
        </row>
        <row r="411">
          <cell r="A411" t="str">
            <v>DP1046</v>
          </cell>
          <cell r="B411" t="str">
            <v>Copro CHANTECLERC  - REPRISES PEINTURES INT+EXT.</v>
          </cell>
        </row>
        <row r="412">
          <cell r="A412" t="str">
            <v>DP1047</v>
          </cell>
          <cell r="B412" t="str">
            <v>LE CONSTANTIA -LOGT16 - TNONON LES BAINS -REFECTION MUR SUITE DDE</v>
          </cell>
        </row>
        <row r="413">
          <cell r="A413" t="str">
            <v>DP1048</v>
          </cell>
          <cell r="B413" t="str">
            <v>COP. LE PASTEUR REFECTION CAGE ESCALIERS</v>
          </cell>
        </row>
        <row r="414">
          <cell r="A414" t="str">
            <v>DP1049</v>
          </cell>
          <cell r="B414" t="str">
            <v>Maison de sante et de logements - TANINGES</v>
          </cell>
          <cell r="C414" t="str">
            <v>Zone 08</v>
          </cell>
        </row>
        <row r="415">
          <cell r="A415" t="str">
            <v>DP1051</v>
          </cell>
          <cell r="B415" t="str">
            <v>ECOLE DE PRE HIBOU LA RAVOIRE-Réfection peinture</v>
          </cell>
        </row>
        <row r="416">
          <cell r="A416" t="str">
            <v>DP1052</v>
          </cell>
          <cell r="B416" t="str">
            <v>renovation appt M.  Et Mme Philippe GIRARD MADOUX</v>
          </cell>
        </row>
        <row r="417">
          <cell r="A417" t="str">
            <v>DP1053 FAC</v>
          </cell>
          <cell r="B417" t="str">
            <v>SPIE / ERDF  poste 63/20 KV de MEGEVE</v>
          </cell>
        </row>
        <row r="418">
          <cell r="A418" t="str">
            <v>DP1054</v>
          </cell>
          <cell r="B418" t="str">
            <v>Bureaux et ateliers - LANDRY</v>
          </cell>
          <cell r="C418" t="str">
            <v>Zone 07</v>
          </cell>
        </row>
        <row r="419">
          <cell r="A419" t="str">
            <v>DP1055FAC</v>
          </cell>
          <cell r="B419" t="str">
            <v>Villa Mont Blanc -  SALLANCHES</v>
          </cell>
          <cell r="C419" t="str">
            <v>Zone 07</v>
          </cell>
        </row>
        <row r="420">
          <cell r="A420" t="str">
            <v>DP1056</v>
          </cell>
          <cell r="B420" t="str">
            <v>Chalet REPLATET   TMA  LGT 2 M. BOUET</v>
          </cell>
        </row>
        <row r="421">
          <cell r="A421" t="str">
            <v>DP1058</v>
          </cell>
          <cell r="B421" t="str">
            <v xml:space="preserve">Chalet BRAHAMA </v>
          </cell>
        </row>
        <row r="422">
          <cell r="A422" t="str">
            <v>DP1058FAC</v>
          </cell>
          <cell r="B422" t="str">
            <v xml:space="preserve">Chalet BRAHAMA </v>
          </cell>
        </row>
        <row r="423">
          <cell r="A423" t="str">
            <v>DP1059</v>
          </cell>
          <cell r="B423" t="str">
            <v>M. BELTRAME - REFECTION DES PEINTURES DANS L'APPARTEMENT</v>
          </cell>
        </row>
        <row r="424">
          <cell r="A424" t="str">
            <v>DP1060 FAC BIS</v>
          </cell>
          <cell r="B424" t="str">
            <v>HOTEL MONT BLANC - Ravalement façades</v>
          </cell>
        </row>
        <row r="425">
          <cell r="A425" t="str">
            <v>DP1060FAC</v>
          </cell>
          <cell r="B425" t="str">
            <v>RAVALEMENT FACADE  IMMEUBLE LE GOUTRY</v>
          </cell>
        </row>
        <row r="426">
          <cell r="A426" t="str">
            <v>DP1061</v>
          </cell>
          <cell r="B426" t="str">
            <v>BAUD INDUSTRIES - EXTENSION D'UN BATIMENT PROFESSIONNEL</v>
          </cell>
        </row>
        <row r="427">
          <cell r="A427" t="str">
            <v>DP1062</v>
          </cell>
          <cell r="B427" t="str">
            <v>RENOVATION CABINET MEDICAL</v>
          </cell>
        </row>
        <row r="428">
          <cell r="A428" t="str">
            <v>DP1063FAC</v>
          </cell>
          <cell r="B428" t="str">
            <v>construction ecole primaire a MERY</v>
          </cell>
        </row>
        <row r="429">
          <cell r="A429" t="str">
            <v>DP1064</v>
          </cell>
          <cell r="B429" t="str">
            <v>bureaux SCMS  a la motte servolex</v>
          </cell>
        </row>
        <row r="430">
          <cell r="A430" t="str">
            <v>DP1065</v>
          </cell>
          <cell r="B430" t="str">
            <v>siege social barel et pelletier</v>
          </cell>
        </row>
        <row r="431">
          <cell r="A431" t="str">
            <v>DP1066FAC</v>
          </cell>
          <cell r="B431" t="str">
            <v>villa perret  reprise facades</v>
          </cell>
        </row>
        <row r="432">
          <cell r="A432" t="str">
            <v>DP1067FAC</v>
          </cell>
          <cell r="B432" t="str">
            <v>copro LE CONCORDE   peinture garage et rampe d'acces</v>
          </cell>
        </row>
        <row r="433">
          <cell r="A433" t="str">
            <v>DP1068</v>
          </cell>
          <cell r="B433" t="str">
            <v>campus fab a BONDOUFLE</v>
          </cell>
        </row>
        <row r="434">
          <cell r="A434" t="str">
            <v>DP1069</v>
          </cell>
          <cell r="B434" t="str">
            <v>copro Ilot Freizier   refection halls d'entrée Montées 68-88-89</v>
          </cell>
        </row>
        <row r="435">
          <cell r="A435" t="str">
            <v>DP1070</v>
          </cell>
          <cell r="B435" t="str">
            <v>aquarium resto du lac du bourget a AIX LES BAINS</v>
          </cell>
        </row>
        <row r="436">
          <cell r="A436" t="str">
            <v>DP1071</v>
          </cell>
          <cell r="B436" t="str">
            <v>centre bernard taillefer a BOURG ST MAURICE</v>
          </cell>
        </row>
        <row r="437">
          <cell r="A437" t="str">
            <v>DP1072</v>
          </cell>
          <cell r="B437" t="str">
            <v>Copro 5 bis - CHAMBERY</v>
          </cell>
          <cell r="C437" t="str">
            <v>Zone 01</v>
          </cell>
        </row>
        <row r="438">
          <cell r="A438" t="str">
            <v>DP1073</v>
          </cell>
          <cell r="B438" t="str">
            <v>MMV les boisses a TIGNES    peinture plafond zone EAU</v>
          </cell>
        </row>
        <row r="439">
          <cell r="A439" t="str">
            <v>DP1074</v>
          </cell>
          <cell r="B439" t="str">
            <v>service des eaux de CHY METROPOLE  site des fontanettes</v>
          </cell>
        </row>
        <row r="440">
          <cell r="A440" t="str">
            <v>DP1075</v>
          </cell>
          <cell r="B440" t="str">
            <v>bunker 2 radiotherapie  hopital de CHY</v>
          </cell>
        </row>
        <row r="441">
          <cell r="A441" t="str">
            <v>DP1076</v>
          </cell>
          <cell r="B441" t="str">
            <v>copro 3-5 rue eugne VERDUN a ANNECY   reparation mur facade</v>
          </cell>
        </row>
        <row r="442">
          <cell r="A442" t="str">
            <v>DP1077FAC</v>
          </cell>
          <cell r="B442" t="str">
            <v xml:space="preserve">COPRO. 8 RUE E.VERDUN </v>
          </cell>
        </row>
        <row r="443">
          <cell r="A443" t="str">
            <v>DP1078</v>
          </cell>
          <cell r="B443" t="str">
            <v>reprises appartement Mme SONJON a ANNECY</v>
          </cell>
        </row>
        <row r="444">
          <cell r="A444" t="str">
            <v>DP1079FAC</v>
          </cell>
          <cell r="B444" t="str">
            <v>reno facade maison M. BINET a CHY</v>
          </cell>
        </row>
        <row r="445">
          <cell r="A445" t="str">
            <v>DP1080</v>
          </cell>
          <cell r="B445" t="str">
            <v>chalet WHITE ROCK a MEGEVE  revetement chilewich plaid tan</v>
          </cell>
        </row>
        <row r="446">
          <cell r="A446" t="str">
            <v>DP1081</v>
          </cell>
          <cell r="B446" t="str">
            <v>ZAC DES ALPINS  a BOURG ST MAURICE  commerces + parking</v>
          </cell>
        </row>
        <row r="447">
          <cell r="A447" t="str">
            <v>DP1083</v>
          </cell>
          <cell r="B447" t="str">
            <v>LE SILO   ZAC VALMAR a LA RAVOIRE    peinture parking</v>
          </cell>
        </row>
        <row r="448">
          <cell r="A448" t="str">
            <v>DP1083 BIS</v>
          </cell>
          <cell r="B448" t="str">
            <v>Reprise niveau 6 , suite à TAG</v>
          </cell>
        </row>
        <row r="449">
          <cell r="A449" t="str">
            <v>DP1084</v>
          </cell>
          <cell r="B449" t="str">
            <v>LOC'NACELLE a ST BALDOPH</v>
          </cell>
        </row>
        <row r="450">
          <cell r="A450" t="str">
            <v>DP1085</v>
          </cell>
          <cell r="B450" t="str">
            <v>renovation des depots PES  à LA RAVOIRE</v>
          </cell>
        </row>
        <row r="451">
          <cell r="A451" t="str">
            <v xml:space="preserve">DP1086 </v>
          </cell>
          <cell r="B451" t="str">
            <v>Copro "85 place Métropole"</v>
          </cell>
        </row>
        <row r="452">
          <cell r="A452" t="str">
            <v>DP1087</v>
          </cell>
          <cell r="B452" t="str">
            <v>AUBERGE LETRAZ - HOTEL BLACK BASS</v>
          </cell>
        </row>
        <row r="453">
          <cell r="A453" t="str">
            <v>DP1087FAC</v>
          </cell>
          <cell r="B453" t="str">
            <v>AUBERGE LETRAZ - HOTEL BLACK BASS</v>
          </cell>
        </row>
        <row r="454">
          <cell r="A454" t="str">
            <v>DP1088</v>
          </cell>
          <cell r="B454" t="str">
            <v>HBOAT 10 PATRIARCHE</v>
          </cell>
        </row>
        <row r="455">
          <cell r="A455" t="str">
            <v>DP1089FAC</v>
          </cell>
          <cell r="B455" t="str">
            <v>Copro VAL FLORA à CHAMBERY    refection peinture des garde coprs béton et des jardins d'hiver</v>
          </cell>
        </row>
        <row r="456">
          <cell r="A456" t="str">
            <v>DP1090</v>
          </cell>
          <cell r="B456" t="str">
            <v>GRUE VALENTE - CONSTRUCTION D'UN BATIMENT D'ENTRETIEN POUR GRUES</v>
          </cell>
        </row>
        <row r="457">
          <cell r="A457" t="str">
            <v>DP1091FAC</v>
          </cell>
          <cell r="B457" t="str">
            <v>THERMES DE CHALLES LES EAUX - Ravalement des façades Ouest étage</v>
          </cell>
        </row>
        <row r="458">
          <cell r="A458" t="str">
            <v>DP1092</v>
          </cell>
          <cell r="B458" t="str">
            <v>PEINTURE BUREAUX CPL IMMOBILIER</v>
          </cell>
        </row>
        <row r="459">
          <cell r="A459" t="str">
            <v>DP1093</v>
          </cell>
          <cell r="B459" t="str">
            <v>BAT ATM SERVICE DES EAUX GRAND CHAMBERY</v>
          </cell>
        </row>
        <row r="460">
          <cell r="A460" t="str">
            <v>DP1094FAC</v>
          </cell>
          <cell r="B460" t="str">
            <v>Le Brussel's - VAL D' ISERE</v>
          </cell>
          <cell r="C460" t="str">
            <v>Zone 10</v>
          </cell>
        </row>
        <row r="461">
          <cell r="A461" t="str">
            <v>DP1095</v>
          </cell>
          <cell r="B461" t="str">
            <v>REPRISE FISSURES BETON - LA DAVIE -  APPT.506 &amp; 507</v>
          </cell>
        </row>
        <row r="462">
          <cell r="A462" t="str">
            <v>DP1096FAC</v>
          </cell>
          <cell r="B462" t="str">
            <v>BARBIER - Résidence le Hameau de l'Ecole à Planaise - Réfection des lasures</v>
          </cell>
        </row>
        <row r="463">
          <cell r="A463" t="str">
            <v>DP1097FAC</v>
          </cell>
          <cell r="B463" t="str">
            <v>SDIS - MEYTHET</v>
          </cell>
          <cell r="C463" t="str">
            <v>Zone 05</v>
          </cell>
        </row>
        <row r="464">
          <cell r="A464" t="str">
            <v>DP1098</v>
          </cell>
          <cell r="B464" t="str">
            <v xml:space="preserve">Belledonne CHS - Bassens </v>
          </cell>
          <cell r="C464" t="str">
            <v>Zone 01</v>
          </cell>
        </row>
        <row r="465">
          <cell r="A465" t="str">
            <v>DP1099</v>
          </cell>
          <cell r="B465" t="str">
            <v>THERMES CHALLES LES EAUX - VILLA  AUX IRIS -CAMPAGNE PEINTURE</v>
          </cell>
        </row>
        <row r="466">
          <cell r="A466" t="str">
            <v>DP1100</v>
          </cell>
          <cell r="B466" t="str">
            <v>BATI P   renovation partielle petit appartement a CHALLES LES EAUX</v>
          </cell>
        </row>
        <row r="467">
          <cell r="A467" t="str">
            <v>DP1101</v>
          </cell>
          <cell r="B467" t="str">
            <v>BARBIER - villa mme COLIN Jeanine  - Réfection volets bois</v>
          </cell>
        </row>
        <row r="468">
          <cell r="A468" t="str">
            <v>DP1102</v>
          </cell>
          <cell r="B468" t="str">
            <v>BELAMBRA les Embrunes a villard sur doron</v>
          </cell>
        </row>
        <row r="469">
          <cell r="A469" t="str">
            <v>DP1103</v>
          </cell>
          <cell r="B469" t="str">
            <v>Réalisation de plafond en gyptone hall entree TSD</v>
          </cell>
        </row>
        <row r="470">
          <cell r="A470" t="str">
            <v>DP1104</v>
          </cell>
          <cell r="B470" t="str">
            <v>BARBIER - copro ELEGANCE     reprise plafond suite DDE</v>
          </cell>
        </row>
        <row r="471">
          <cell r="A471" t="str">
            <v>DP1105FAC</v>
          </cell>
          <cell r="B471" t="str">
            <v>TRAVAUX  D ISOLATION AUX JARDINS D EOLE A VEREL</v>
          </cell>
        </row>
        <row r="472">
          <cell r="A472" t="str">
            <v>DP1106</v>
          </cell>
          <cell r="B472" t="str">
            <v>BARBIER - M. CRESSENS a BARBY  maison  refection papier peint</v>
          </cell>
        </row>
        <row r="473">
          <cell r="A473" t="str">
            <v xml:space="preserve">DP1107 </v>
          </cell>
          <cell r="B473" t="str">
            <v>le cyrano  a la RAVOIRE  reprises peintures</v>
          </cell>
        </row>
        <row r="474">
          <cell r="A474" t="str">
            <v>DP1108</v>
          </cell>
          <cell r="B474" t="str">
            <v xml:space="preserve">travaux accessibilite WC salle associative </v>
          </cell>
        </row>
        <row r="475">
          <cell r="A475" t="str">
            <v>DP1109</v>
          </cell>
          <cell r="B475" t="str">
            <v>MME VEYRAT - Suite DDE Réfection SDB/SEJOUR/COULOIR</v>
          </cell>
        </row>
        <row r="476">
          <cell r="A476" t="str">
            <v>DP1110</v>
          </cell>
          <cell r="B476" t="str">
            <v xml:space="preserve">Réamenagement taxiway  PATRIARCHE </v>
          </cell>
        </row>
        <row r="477">
          <cell r="A477" t="str">
            <v>DP1111</v>
          </cell>
          <cell r="B477" t="str">
            <v>Résidence "L'Orée" - LE BOURGET DU LAC</v>
          </cell>
          <cell r="C477" t="str">
            <v>Zone 02</v>
          </cell>
        </row>
        <row r="478">
          <cell r="A478" t="str">
            <v>DP1112FAC</v>
          </cell>
          <cell r="B478" t="str">
            <v>STEP - ST JEAN DE SIXT</v>
          </cell>
          <cell r="C478" t="str">
            <v>Zone 06</v>
          </cell>
        </row>
        <row r="479">
          <cell r="A479" t="str">
            <v>DP1113</v>
          </cell>
          <cell r="B479" t="str">
            <v>Maison MATHIAS - ALBERTVILLE</v>
          </cell>
          <cell r="C479" t="str">
            <v>Zone 04</v>
          </cell>
        </row>
        <row r="480">
          <cell r="A480" t="str">
            <v>DP1114</v>
          </cell>
          <cell r="B480" t="str">
            <v>Collège Marcel CHENE - PONTCHARRA</v>
          </cell>
          <cell r="C480" t="str">
            <v>Zone 04</v>
          </cell>
        </row>
        <row r="481">
          <cell r="A481" t="str">
            <v>DP1115</v>
          </cell>
          <cell r="B481" t="str">
            <v>Inedy - CHAMBERY</v>
          </cell>
          <cell r="C481" t="str">
            <v>Zone 01</v>
          </cell>
        </row>
        <row r="482">
          <cell r="A482" t="str">
            <v>DP1116FAC</v>
          </cell>
          <cell r="B482" t="str">
            <v>Ecole de Frou- ST CHRISTOPHE SUR GUIERS</v>
          </cell>
          <cell r="C482" t="str">
            <v>Zone 02</v>
          </cell>
        </row>
        <row r="483">
          <cell r="A483" t="str">
            <v>DP1117</v>
          </cell>
          <cell r="B483" t="str">
            <v>COEUR DE SAINT INN RIVES DE SAINT INN a BRISON ST INNOCENT</v>
          </cell>
        </row>
        <row r="484">
          <cell r="A484" t="str">
            <v>DP1119</v>
          </cell>
          <cell r="B484" t="str">
            <v>Hôtel Le Rissiou - VAUJANY</v>
          </cell>
          <cell r="C484" t="str">
            <v>Zone 10</v>
          </cell>
        </row>
        <row r="485">
          <cell r="A485" t="str">
            <v>DP1120</v>
          </cell>
          <cell r="B485" t="str">
            <v>SUPERNOVA  TECHNOLAC  LA MOTTE SERVOLEX</v>
          </cell>
        </row>
        <row r="486">
          <cell r="A486" t="str">
            <v>DP1121</v>
          </cell>
          <cell r="B486" t="str">
            <v xml:space="preserve">LES CARRES DES FLEURS 8 lgts </v>
          </cell>
        </row>
        <row r="487">
          <cell r="A487" t="str">
            <v>DP1122</v>
          </cell>
          <cell r="B487" t="str">
            <v xml:space="preserve"> LES CARRES DE FONCENEX   8 lgts </v>
          </cell>
        </row>
        <row r="488">
          <cell r="A488" t="str">
            <v>DP1123</v>
          </cell>
          <cell r="B488" t="str">
            <v>RAM - FAVERGES SEYTHENEX</v>
          </cell>
          <cell r="C488" t="str">
            <v>Zone 04</v>
          </cell>
        </row>
        <row r="489">
          <cell r="A489" t="str">
            <v>DP1124FAC</v>
          </cell>
          <cell r="B489" t="str">
            <v>Résidence Arietis - MORZINE AVORIAZ</v>
          </cell>
          <cell r="C489" t="str">
            <v>Zone 10</v>
          </cell>
        </row>
        <row r="490">
          <cell r="A490" t="str">
            <v>DP1125</v>
          </cell>
          <cell r="B490" t="str">
            <v>Maison du ski - MONTVALEZAN</v>
          </cell>
          <cell r="C490" t="str">
            <v>Zone 10</v>
          </cell>
        </row>
        <row r="491">
          <cell r="A491" t="str">
            <v>DP1126FAC</v>
          </cell>
          <cell r="B491" t="str">
            <v>stade de Foot - BARBERAZ</v>
          </cell>
          <cell r="C491" t="str">
            <v>Zone 01</v>
          </cell>
        </row>
        <row r="492">
          <cell r="A492" t="str">
            <v>DP1127</v>
          </cell>
          <cell r="B492" t="str">
            <v xml:space="preserve"> LES FONTANETTES - DEMOLITION ET CREATION CLOISON </v>
          </cell>
        </row>
        <row r="493">
          <cell r="A493" t="str">
            <v>DP1128</v>
          </cell>
          <cell r="B493" t="str">
            <v>CAMPAGNE PEINTURE 2019 ECOLE DE LA  MAIRIE DE LA RAVOIRE</v>
          </cell>
        </row>
        <row r="494">
          <cell r="A494" t="str">
            <v>DP1129</v>
          </cell>
          <cell r="B494" t="str">
            <v xml:space="preserve"> Entreprise ANOVAZZI   la motte servolex  reprise plafond</v>
          </cell>
        </row>
        <row r="495">
          <cell r="A495" t="str">
            <v>DP1130</v>
          </cell>
          <cell r="B495" t="str">
            <v>AEB GYM - CHAMBERY</v>
          </cell>
          <cell r="C495" t="str">
            <v>Zone 01</v>
          </cell>
        </row>
        <row r="496">
          <cell r="A496" t="str">
            <v>DP1131</v>
          </cell>
          <cell r="B496" t="str">
            <v xml:space="preserve">M, TISSIER - REFECTION SUITE A DDE </v>
          </cell>
        </row>
        <row r="497">
          <cell r="A497" t="str">
            <v>DP1132</v>
          </cell>
          <cell r="B497" t="str">
            <v xml:space="preserve">RENOVATION BUREAUX EIFFAGE </v>
          </cell>
        </row>
        <row r="498">
          <cell r="A498" t="str">
            <v>DP1133</v>
          </cell>
          <cell r="B498" t="str">
            <v xml:space="preserve"> AMENAGEMENT HALTE GARDERIE EN RDC BATIMENT</v>
          </cell>
        </row>
        <row r="499">
          <cell r="A499" t="str">
            <v>DP1134FAC</v>
          </cell>
          <cell r="B499" t="str">
            <v>COPRO. 5 PLACE DU PALAIS DE JUSTICE - Reno facades - CHAMBERY</v>
          </cell>
        </row>
        <row r="500">
          <cell r="A500" t="str">
            <v>DP1135</v>
          </cell>
          <cell r="B500" t="str">
            <v>Club Med - SAMOENS</v>
          </cell>
          <cell r="C500" t="str">
            <v>Zone 10</v>
          </cell>
        </row>
        <row r="501">
          <cell r="A501" t="str">
            <v>DP1136</v>
          </cell>
          <cell r="B501" t="str">
            <v>SCI ALP ACTIV a MONTMELIAN  extension en toiture</v>
          </cell>
        </row>
        <row r="502">
          <cell r="A502" t="str">
            <v>DP1137</v>
          </cell>
          <cell r="B502" t="str">
            <v>LA PLAGNE  LES LODGES    reamenagement logements A403  A404</v>
          </cell>
        </row>
        <row r="503">
          <cell r="A503" t="str">
            <v>DP1138FAC</v>
          </cell>
          <cell r="B503" t="str">
            <v>ANTARES 1707 - MERIBEL</v>
          </cell>
          <cell r="C503" t="str">
            <v>Zone 07</v>
          </cell>
        </row>
        <row r="504">
          <cell r="A504" t="str">
            <v>DP1139FAC</v>
          </cell>
          <cell r="B504" t="str">
            <v>L'ENECY - CONSTRUCTION DE 68 LOGEMENTS ET D'UN LOCAL BUREAU</v>
          </cell>
        </row>
        <row r="505">
          <cell r="A505" t="str">
            <v>DP1140</v>
          </cell>
          <cell r="B505" t="str">
            <v>"Le Phoenix des Capitoles" - BONNE</v>
          </cell>
          <cell r="C505" t="str">
            <v>Zone 07</v>
          </cell>
        </row>
        <row r="506">
          <cell r="A506" t="str">
            <v>DP1141</v>
          </cell>
          <cell r="B506" t="str">
            <v>Club Med "La Rosière" - MONTVALEZAN</v>
          </cell>
          <cell r="C506" t="str">
            <v>Zone 10</v>
          </cell>
        </row>
        <row r="507">
          <cell r="A507" t="str">
            <v>DP1141FAC</v>
          </cell>
          <cell r="B507" t="str">
            <v>STADE DE BARBERAZ  - RAVALEMENT HAUT DE TOITURE</v>
          </cell>
        </row>
        <row r="508">
          <cell r="A508" t="str">
            <v>DP1142FAC</v>
          </cell>
          <cell r="B508" t="str">
            <v>Thermes - CHALLES LES EAUX</v>
          </cell>
          <cell r="C508" t="str">
            <v>Zone 01</v>
          </cell>
        </row>
        <row r="509">
          <cell r="A509" t="str">
            <v>DP1143</v>
          </cell>
          <cell r="B509" t="str">
            <v>BRUN Olivier - DDE - LA MOTTE SERVOLEX</v>
          </cell>
          <cell r="C509" t="str">
            <v>Zone 01</v>
          </cell>
        </row>
        <row r="510">
          <cell r="A510" t="str">
            <v>DP1144 FAC</v>
          </cell>
          <cell r="B510" t="str">
            <v>LES HAMEAUX DES OURSONS - ARC 1950</v>
          </cell>
        </row>
        <row r="511">
          <cell r="A511" t="str">
            <v>DP1145 FAC</v>
          </cell>
          <cell r="B511" t="str">
            <v>RESTRUCTURATION DE 2 BATIMENTS EN INTERNAT</v>
          </cell>
        </row>
        <row r="512">
          <cell r="A512" t="str">
            <v>DP1146</v>
          </cell>
          <cell r="B512" t="str">
            <v>HBOAT 7 - CHAMBERY</v>
          </cell>
          <cell r="C512" t="str">
            <v>Zone 01</v>
          </cell>
        </row>
        <row r="513">
          <cell r="A513" t="str">
            <v>DP1147 FAC</v>
          </cell>
          <cell r="B513" t="str">
            <v xml:space="preserve">AU VIEUX CAMPEUR - SABLAGE &amp; TRAITEMENT BARDAGE </v>
          </cell>
        </row>
        <row r="514">
          <cell r="A514" t="str">
            <v>DP1148</v>
          </cell>
          <cell r="B514" t="str">
            <v xml:space="preserve">ADO MAKO Immobilier - ANNEMASSE </v>
          </cell>
          <cell r="C514" t="str">
            <v>Zone 07</v>
          </cell>
        </row>
        <row r="515">
          <cell r="A515" t="str">
            <v>DP1149</v>
          </cell>
          <cell r="B515" t="str">
            <v xml:space="preserve"> LE CORBIER   construction d'une residence de tourisme </v>
          </cell>
        </row>
        <row r="516">
          <cell r="A516" t="str">
            <v>DP1150</v>
          </cell>
          <cell r="B516" t="str">
            <v>Maison PATRIARCHE  - CHAMBERY</v>
          </cell>
          <cell r="C516" t="str">
            <v>Zone 01</v>
          </cell>
        </row>
        <row r="517">
          <cell r="A517" t="str">
            <v>DP1151</v>
          </cell>
          <cell r="B517" t="str">
            <v>COPRO. 3&amp;5 rue EUGENE VERDUN - ANNECY</v>
          </cell>
        </row>
        <row r="518">
          <cell r="A518" t="str">
            <v>DP1152</v>
          </cell>
          <cell r="B518" t="str">
            <v>RENOV BAT AGRICOLE EN 2 LOGEMENTS - ST HELENE DU LAC</v>
          </cell>
        </row>
        <row r="519">
          <cell r="A519" t="str">
            <v>DP1153</v>
          </cell>
          <cell r="B519" t="str">
            <v>reno bat A de la direction SDIS 73</v>
          </cell>
        </row>
        <row r="520">
          <cell r="A520" t="str">
            <v>DP1154</v>
          </cell>
          <cell r="B520" t="str">
            <v xml:space="preserve"> EIFFAGE - reprises travaux HOTEL IBIS </v>
          </cell>
        </row>
        <row r="521">
          <cell r="A521" t="str">
            <v>DP1155</v>
          </cell>
          <cell r="B521" t="str">
            <v xml:space="preserve">Création de locaux informatiques dans les écoles </v>
          </cell>
        </row>
        <row r="522">
          <cell r="A522" t="str">
            <v>DP1156</v>
          </cell>
          <cell r="B522" t="str">
            <v>Rolling - BARBERAZ</v>
          </cell>
          <cell r="C522" t="str">
            <v>Zone 01</v>
          </cell>
        </row>
        <row r="523">
          <cell r="A523" t="str">
            <v>DP1157FAC</v>
          </cell>
          <cell r="B523" t="str">
            <v>chalet MAXI -  COURCHEVEL</v>
          </cell>
          <cell r="C523" t="str">
            <v>Zone 07</v>
          </cell>
        </row>
        <row r="524">
          <cell r="A524" t="str">
            <v>DP1158FAC</v>
          </cell>
          <cell r="B524" t="str">
            <v xml:space="preserve">L'OSMOSE   64 lgts </v>
          </cell>
        </row>
        <row r="525">
          <cell r="A525" t="str">
            <v>DP900FAC</v>
          </cell>
          <cell r="B525" t="str">
            <v xml:space="preserve">Ravalement de façade "554 Fauboug Montmélian" </v>
          </cell>
        </row>
        <row r="526">
          <cell r="A526" t="str">
            <v>DP1160</v>
          </cell>
          <cell r="B526" t="str">
            <v>Chalet FUENTES - LES ALLUES</v>
          </cell>
          <cell r="C526" t="str">
            <v>Zone 05</v>
          </cell>
        </row>
        <row r="527">
          <cell r="A527" t="str">
            <v>DP1161</v>
          </cell>
          <cell r="B527" t="str">
            <v>Cuisine APEI - CHAMBERY LE HAUT</v>
          </cell>
          <cell r="C527" t="str">
            <v>Zone 01</v>
          </cell>
        </row>
        <row r="528">
          <cell r="A528" t="str">
            <v>F</v>
          </cell>
          <cell r="B528" t="str">
            <v>Formation</v>
          </cell>
          <cell r="C528">
            <v>0</v>
          </cell>
        </row>
        <row r="529">
          <cell r="A529" t="str">
            <v>ABS</v>
          </cell>
          <cell r="B529" t="str">
            <v>Absence</v>
          </cell>
          <cell r="C529">
            <v>0</v>
          </cell>
        </row>
        <row r="530">
          <cell r="A530" t="str">
            <v>CP</v>
          </cell>
          <cell r="B530" t="str">
            <v>Congés Payés</v>
          </cell>
          <cell r="C530">
            <v>0</v>
          </cell>
        </row>
        <row r="531">
          <cell r="A531" t="str">
            <v>AM</v>
          </cell>
          <cell r="B531" t="str">
            <v>Absence Maladie</v>
          </cell>
          <cell r="C531">
            <v>0</v>
          </cell>
        </row>
        <row r="532">
          <cell r="A532" t="str">
            <v>AT</v>
          </cell>
          <cell r="B532" t="str">
            <v>Accident de travail</v>
          </cell>
          <cell r="C532">
            <v>0</v>
          </cell>
        </row>
        <row r="533">
          <cell r="A533" t="str">
            <v>CPAT</v>
          </cell>
          <cell r="B533" t="str">
            <v>Congés paternité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H12" totalsRowShown="0">
  <autoFilter ref="A9:H12" xr:uid="{00000000-0009-0000-0100-000001000000}"/>
  <tableColumns count="8">
    <tableColumn id="1" xr3:uid="{00000000-0010-0000-0000-000001000000}" name="Batiment"/>
    <tableColumn id="2" xr3:uid="{00000000-0010-0000-0000-000002000000}" name="Budget inital" dataDxfId="7" dataCellStyle="Milliers">
      <calculatedColumnFormula>INDIRECT("'Bat "&amp;$A10&amp;"'!$H$4")</calculatedColumnFormula>
    </tableColumn>
    <tableColumn id="3" xr3:uid="{00000000-0010-0000-0000-000003000000}" name="Nbre de jours" dataDxfId="6">
      <calculatedColumnFormula>OFFSET(INDIRECT("'Bat "&amp;$A10&amp;"'!$B$9"),MATCH("Nombre de Jours",INDIRECT("'Bat "&amp;$A10&amp;"'!B:B"),0)-9,MATCH($C$6,INDIRECT("'Bat "&amp;$A10&amp;"'!9:9"),0)-2)</calculatedColumnFormula>
    </tableColumn>
    <tableColumn id="4" xr3:uid="{00000000-0010-0000-0000-000004000000}" name="Budget cumulé_x000a_ travaillé" dataDxfId="5">
      <calculatedColumnFormula>OFFSET(INDIRECT("'Bat "&amp;$A10&amp;"'!$B$9"),MATCH("Cumul dépense",INDIRECT("'Bat "&amp;$A10&amp;"'!B:B"),0)-9,MATCH($C$6,INDIRECT("'Bat "&amp;$A10&amp;"'!9:9"),0)-2)</calculatedColumnFormula>
    </tableColumn>
    <tableColumn id="5" xr3:uid="{00000000-0010-0000-0000-000005000000}" name="%" dataDxfId="4"/>
    <tableColumn id="6" xr3:uid="{00000000-0010-0000-0000-000006000000}" name="Nbre de jours_x000a_ travaillé"/>
    <tableColumn id="7" xr3:uid="{00000000-0010-0000-0000-000007000000}" name="Nbre de jours_x000a_ restant"/>
    <tableColumn id="8" xr3:uid="{00000000-0010-0000-0000-000008000000}" name="Remarque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5B499-934C-4C2C-9803-A3C329768521}">
  <dimension ref="A3:F81"/>
  <sheetViews>
    <sheetView tabSelected="1" topLeftCell="A60" zoomScaleNormal="100" workbookViewId="0">
      <selection activeCell="B81" sqref="B81"/>
    </sheetView>
  </sheetViews>
  <sheetFormatPr baseColWidth="10" defaultRowHeight="15.75" x14ac:dyDescent="0.25"/>
  <cols>
    <col min="1" max="1" width="11" style="75"/>
    <col min="2" max="2" width="19.625" style="75" customWidth="1"/>
    <col min="3" max="16384" width="11" style="75"/>
  </cols>
  <sheetData>
    <row r="3" spans="2:5" x14ac:dyDescent="0.25">
      <c r="B3" s="73" t="s">
        <v>58</v>
      </c>
    </row>
    <row r="6" spans="2:5" x14ac:dyDescent="0.25">
      <c r="B6" s="72" t="s">
        <v>41</v>
      </c>
    </row>
    <row r="9" spans="2:5" x14ac:dyDescent="0.25">
      <c r="B9" s="77" t="s">
        <v>42</v>
      </c>
      <c r="C9" s="78" t="s">
        <v>67</v>
      </c>
      <c r="D9" s="78" t="s">
        <v>68</v>
      </c>
      <c r="E9" s="78" t="s">
        <v>69</v>
      </c>
    </row>
    <row r="10" spans="2:5" x14ac:dyDescent="0.25">
      <c r="B10" s="73" t="s">
        <v>43</v>
      </c>
      <c r="C10" s="75" t="s">
        <v>46</v>
      </c>
      <c r="D10" s="75" t="s">
        <v>49</v>
      </c>
      <c r="E10" s="75" t="s">
        <v>52</v>
      </c>
    </row>
    <row r="11" spans="2:5" x14ac:dyDescent="0.25">
      <c r="B11" s="73" t="s">
        <v>44</v>
      </c>
      <c r="C11" s="75" t="s">
        <v>47</v>
      </c>
      <c r="D11" s="79" t="s">
        <v>50</v>
      </c>
      <c r="E11" s="75" t="s">
        <v>53</v>
      </c>
    </row>
    <row r="12" spans="2:5" x14ac:dyDescent="0.25">
      <c r="B12" s="73" t="s">
        <v>45</v>
      </c>
      <c r="C12" s="75" t="s">
        <v>48</v>
      </c>
      <c r="D12" s="75" t="s">
        <v>51</v>
      </c>
      <c r="E12" s="75" t="s">
        <v>54</v>
      </c>
    </row>
    <row r="14" spans="2:5" x14ac:dyDescent="0.25">
      <c r="B14" s="75" t="s">
        <v>70</v>
      </c>
    </row>
    <row r="15" spans="2:5" ht="31.5" customHeight="1" x14ac:dyDescent="0.25">
      <c r="B15" s="80" t="s">
        <v>60</v>
      </c>
    </row>
    <row r="16" spans="2:5" x14ac:dyDescent="0.25">
      <c r="B16" s="72" t="s">
        <v>55</v>
      </c>
      <c r="C16" s="81" t="s">
        <v>61</v>
      </c>
      <c r="D16" s="79" t="str">
        <f ca="1">OFFSET($B$9,2,2)</f>
        <v>b6</v>
      </c>
    </row>
    <row r="18" spans="2:4" x14ac:dyDescent="0.25">
      <c r="B18" s="75" t="s">
        <v>56</v>
      </c>
    </row>
    <row r="20" spans="2:4" x14ac:dyDescent="0.25">
      <c r="B20" s="73" t="s">
        <v>57</v>
      </c>
    </row>
    <row r="22" spans="2:4" x14ac:dyDescent="0.25">
      <c r="B22" s="75" t="s">
        <v>59</v>
      </c>
    </row>
    <row r="24" spans="2:4" x14ac:dyDescent="0.25">
      <c r="B24" s="76" t="s">
        <v>62</v>
      </c>
      <c r="D24" s="75">
        <f>MATCH("emile",$B$10:$B$12,0)</f>
        <v>2</v>
      </c>
    </row>
    <row r="25" spans="2:4" x14ac:dyDescent="0.25">
      <c r="B25" s="72" t="s">
        <v>63</v>
      </c>
    </row>
    <row r="26" spans="2:4" x14ac:dyDescent="0.25">
      <c r="B26" s="72" t="s">
        <v>66</v>
      </c>
    </row>
    <row r="27" spans="2:4" x14ac:dyDescent="0.25">
      <c r="B27" s="72"/>
    </row>
    <row r="28" spans="2:4" x14ac:dyDescent="0.25">
      <c r="B28" s="82" t="s">
        <v>64</v>
      </c>
      <c r="C28" s="82" t="s">
        <v>65</v>
      </c>
    </row>
    <row r="29" spans="2:4" x14ac:dyDescent="0.25">
      <c r="B29" s="75" t="s">
        <v>45</v>
      </c>
      <c r="C29" s="75" t="s">
        <v>67</v>
      </c>
      <c r="D29" s="76" t="s">
        <v>71</v>
      </c>
    </row>
    <row r="31" spans="2:4" ht="18" customHeight="1" x14ac:dyDescent="0.25">
      <c r="C31" s="83" t="str">
        <f ca="1">OFFSET($B$9,MATCH($B$29,titre,0),MATCH($C$29,Compte,0))</f>
        <v>a3</v>
      </c>
    </row>
    <row r="33" spans="2:6" x14ac:dyDescent="0.25">
      <c r="B33" s="73" t="s">
        <v>72</v>
      </c>
    </row>
    <row r="35" spans="2:6" x14ac:dyDescent="0.25">
      <c r="B35" s="75" t="s">
        <v>74</v>
      </c>
    </row>
    <row r="37" spans="2:6" x14ac:dyDescent="0.25">
      <c r="B37" s="76" t="s">
        <v>73</v>
      </c>
      <c r="E37" s="75">
        <f ca="1">OFFSET('BAT 1'!$B$10,20,1)</f>
        <v>14</v>
      </c>
    </row>
    <row r="39" spans="2:6" x14ac:dyDescent="0.25">
      <c r="B39" s="84" t="s">
        <v>75</v>
      </c>
    </row>
    <row r="41" spans="2:6" x14ac:dyDescent="0.25">
      <c r="B41" s="75" t="s">
        <v>76</v>
      </c>
    </row>
    <row r="43" spans="2:6" x14ac:dyDescent="0.25">
      <c r="B43" s="75" t="s">
        <v>77</v>
      </c>
      <c r="C43" s="75">
        <f>MATCH("Nombre de jours",'BAT 1'!B:B,0)</f>
        <v>30</v>
      </c>
      <c r="D43" s="75" t="s">
        <v>80</v>
      </c>
    </row>
    <row r="44" spans="2:6" x14ac:dyDescent="0.25">
      <c r="B44" s="75" t="s">
        <v>78</v>
      </c>
      <c r="D44" s="75">
        <f>MATCH("Nombre de jours",'BAT 1'!B:B,0)-9</f>
        <v>21</v>
      </c>
      <c r="F44" s="76" t="s">
        <v>79</v>
      </c>
    </row>
    <row r="46" spans="2:6" x14ac:dyDescent="0.25">
      <c r="B46" s="75" t="s">
        <v>82</v>
      </c>
    </row>
    <row r="48" spans="2:6" x14ac:dyDescent="0.25">
      <c r="B48" s="75">
        <f ca="1">OFFSET('BAT 1'!$B$9,MATCH("Nombre de Jours",'BAT 1'!B:B,0)-9,MATCH(40,'BAT 1'!$9:$9,0)-2)</f>
        <v>14</v>
      </c>
      <c r="D48" s="76" t="s">
        <v>81</v>
      </c>
    </row>
    <row r="50" spans="1:4" x14ac:dyDescent="0.25">
      <c r="B50" s="75" t="s">
        <v>83</v>
      </c>
    </row>
    <row r="51" spans="1:4" x14ac:dyDescent="0.25">
      <c r="B51" s="75" t="s">
        <v>84</v>
      </c>
    </row>
    <row r="52" spans="1:4" x14ac:dyDescent="0.25">
      <c r="B52" s="75" t="s">
        <v>87</v>
      </c>
    </row>
    <row r="53" spans="1:4" x14ac:dyDescent="0.25">
      <c r="B53" s="75" t="s">
        <v>85</v>
      </c>
    </row>
    <row r="55" spans="1:4" ht="18.75" x14ac:dyDescent="0.3">
      <c r="B55" s="74" t="s">
        <v>86</v>
      </c>
    </row>
    <row r="57" spans="1:4" x14ac:dyDescent="0.25">
      <c r="B57" s="73" t="s">
        <v>90</v>
      </c>
    </row>
    <row r="59" spans="1:4" x14ac:dyDescent="0.25">
      <c r="B59" s="75">
        <f ca="1">INDIRECT("'Bat "&amp;A66&amp;"'!"&amp;"C30")</f>
        <v>14</v>
      </c>
      <c r="D59" s="76" t="s">
        <v>88</v>
      </c>
    </row>
    <row r="62" spans="1:4" ht="16.5" x14ac:dyDescent="0.3">
      <c r="A62" t="s">
        <v>32</v>
      </c>
      <c r="B62"/>
      <c r="C62" s="71">
        <v>40</v>
      </c>
    </row>
    <row r="63" spans="1:4" ht="16.5" x14ac:dyDescent="0.3">
      <c r="A63"/>
      <c r="B63"/>
      <c r="C63"/>
    </row>
    <row r="64" spans="1:4" ht="16.5" x14ac:dyDescent="0.3">
      <c r="A64"/>
      <c r="B64"/>
      <c r="C64"/>
    </row>
    <row r="65" spans="1:3" ht="16.5" x14ac:dyDescent="0.3">
      <c r="A65" t="s">
        <v>24</v>
      </c>
      <c r="B65" t="s">
        <v>25</v>
      </c>
      <c r="C65" t="s">
        <v>26</v>
      </c>
    </row>
    <row r="66" spans="1:3" ht="16.5" x14ac:dyDescent="0.3">
      <c r="A66" s="71">
        <v>1</v>
      </c>
      <c r="B66" s="22">
        <f ca="1">INDIRECT("'Bat "&amp;$A66&amp;"'!$H$4")</f>
        <v>16000</v>
      </c>
      <c r="C66" s="23">
        <f ca="1">OFFSET(INDIRECT("'Bat "&amp;$A66&amp;"'!$B$9"),MATCH("Nombre de Jours",INDIRECT("'Bat "&amp;$A66&amp;"'!B:B"),0)-9,MATCH($C$62,INDIRECT("'Bat "&amp;$A66&amp;"'!9:9"),0)-2)</f>
        <v>14</v>
      </c>
    </row>
    <row r="67" spans="1:3" ht="16.5" x14ac:dyDescent="0.3">
      <c r="A67">
        <v>2</v>
      </c>
      <c r="B67" s="22">
        <f t="shared" ref="B67:B68" ca="1" si="0">INDIRECT("'Bat "&amp;$A67&amp;"'!$H$4")</f>
        <v>50000</v>
      </c>
      <c r="C67" s="23">
        <f t="shared" ref="C67:C68" ca="1" si="1">OFFSET(INDIRECT("'Bat "&amp;$A67&amp;"'!$B$9"),MATCH("Nombre de Jours",INDIRECT("'Bat "&amp;$A67&amp;"'!B:B"),0)-9,MATCH($C$62,INDIRECT("'Bat "&amp;$A67&amp;"'!9:9"),0)-2)</f>
        <v>20</v>
      </c>
    </row>
    <row r="68" spans="1:3" ht="16.5" x14ac:dyDescent="0.3">
      <c r="A68">
        <v>3</v>
      </c>
      <c r="B68" s="22">
        <f t="shared" ca="1" si="0"/>
        <v>30000</v>
      </c>
      <c r="C68" s="23">
        <f t="shared" ca="1" si="1"/>
        <v>32</v>
      </c>
    </row>
    <row r="71" spans="1:3" ht="18.75" x14ac:dyDescent="0.3">
      <c r="B71" s="85" t="s">
        <v>89</v>
      </c>
    </row>
    <row r="81" spans="2:2" ht="20.25" x14ac:dyDescent="0.3">
      <c r="B81" s="86" t="s">
        <v>91</v>
      </c>
    </row>
  </sheetData>
  <phoneticPr fontId="6" type="noConversion"/>
  <dataValidations count="2">
    <dataValidation type="list" allowBlank="1" showInputMessage="1" showErrorMessage="1" sqref="B29" xr:uid="{F811D61C-3597-44A4-AD0E-E7E2F2A5FE13}">
      <formula1>titre</formula1>
    </dataValidation>
    <dataValidation type="list" allowBlank="1" showInputMessage="1" showErrorMessage="1" sqref="C29" xr:uid="{ADA00915-34DC-456C-8298-9CF12E67FED8}">
      <formula1>"chap1,chap2,chap3"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0"/>
  <sheetViews>
    <sheetView showGridLines="0" topLeftCell="A36" zoomScaleNormal="100" zoomScaleSheetLayoutView="80" workbookViewId="0">
      <selection activeCell="A6" sqref="A6:C12"/>
    </sheetView>
  </sheetViews>
  <sheetFormatPr baseColWidth="10" defaultRowHeight="16.5" x14ac:dyDescent="0.3"/>
  <cols>
    <col min="1" max="1" width="14.875" customWidth="1"/>
    <col min="2" max="2" width="17.625" customWidth="1"/>
    <col min="3" max="3" width="13.75" customWidth="1"/>
    <col min="4" max="4" width="16.875" bestFit="1" customWidth="1"/>
    <col min="5" max="5" width="7.625" customWidth="1"/>
    <col min="6" max="6" width="15.125" bestFit="1" customWidth="1"/>
    <col min="7" max="7" width="19.875" customWidth="1"/>
    <col min="8" max="8" width="16" customWidth="1"/>
    <col min="9" max="9" width="12" customWidth="1"/>
    <col min="10" max="10" width="17.875" customWidth="1"/>
    <col min="11" max="11" width="12" customWidth="1"/>
    <col min="12" max="12" width="17.875" customWidth="1"/>
    <col min="13" max="13" width="12" customWidth="1"/>
    <col min="14" max="14" width="17.875" customWidth="1"/>
    <col min="15" max="15" width="12" customWidth="1"/>
    <col min="16" max="16" width="22.375" customWidth="1"/>
    <col min="17" max="17" width="12.375" customWidth="1"/>
    <col min="18" max="18" width="13.75" customWidth="1"/>
    <col min="19" max="19" width="17.875" customWidth="1"/>
    <col min="20" max="20" width="11.5" customWidth="1"/>
    <col min="21" max="21" width="17.875" customWidth="1"/>
    <col min="22" max="22" width="16" customWidth="1"/>
    <col min="23" max="23" width="17.875" customWidth="1"/>
    <col min="24" max="24" width="11.5" customWidth="1"/>
    <col min="25" max="25" width="17.875" customWidth="1"/>
    <col min="26" max="26" width="11.5" customWidth="1"/>
    <col min="27" max="27" width="17.875" customWidth="1"/>
    <col min="29" max="29" width="17.875" customWidth="1"/>
    <col min="31" max="31" width="17.375" customWidth="1"/>
    <col min="33" max="33" width="17.375" customWidth="1"/>
    <col min="35" max="35" width="17.375" customWidth="1"/>
    <col min="36" max="36" width="12" customWidth="1"/>
    <col min="37" max="37" width="17.375" customWidth="1"/>
  </cols>
  <sheetData>
    <row r="1" spans="1:52" ht="20.25" x14ac:dyDescent="0.3">
      <c r="A1" s="38" t="s">
        <v>0</v>
      </c>
      <c r="B1" s="39" t="s">
        <v>15</v>
      </c>
      <c r="C1" s="40" t="e">
        <f>VLOOKUP(B1,[1]CHANTIERS!$1:$1048576,2,FALSE)</f>
        <v>#N/A</v>
      </c>
      <c r="D1" s="38"/>
      <c r="E1" s="38"/>
      <c r="F1" s="38"/>
      <c r="G1" s="38"/>
      <c r="H1" s="38"/>
      <c r="P1" s="12"/>
      <c r="Q1" s="68"/>
      <c r="R1" s="68"/>
      <c r="S1" s="68"/>
      <c r="T1" s="15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17.25" thickBot="1" x14ac:dyDescent="0.35">
      <c r="C2" s="9"/>
      <c r="P2" s="12"/>
      <c r="Q2" s="66"/>
      <c r="R2" s="66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2" ht="17.25" thickBot="1" x14ac:dyDescent="0.35">
      <c r="A3" t="s">
        <v>21</v>
      </c>
      <c r="F3" s="69" t="s">
        <v>23</v>
      </c>
      <c r="G3" s="70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ht="17.25" thickTop="1" x14ac:dyDescent="0.3">
      <c r="A4" s="65" t="s">
        <v>1</v>
      </c>
      <c r="B4" s="65"/>
      <c r="F4" s="41" t="s">
        <v>8</v>
      </c>
      <c r="G4" s="42">
        <v>152000</v>
      </c>
      <c r="P4" s="67"/>
      <c r="Q4" s="67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spans="1:52" x14ac:dyDescent="0.3">
      <c r="A5" t="s">
        <v>22</v>
      </c>
      <c r="C5" s="7">
        <f ca="1">TODAY()</f>
        <v>43810</v>
      </c>
      <c r="F5" s="43" t="s">
        <v>14</v>
      </c>
      <c r="G5" s="44">
        <v>4000</v>
      </c>
      <c r="P5" s="12"/>
      <c r="Q5" s="12"/>
      <c r="R5" s="16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</row>
    <row r="6" spans="1:52" ht="17.25" thickBot="1" x14ac:dyDescent="0.35">
      <c r="A6" t="s">
        <v>32</v>
      </c>
      <c r="C6">
        <v>40</v>
      </c>
      <c r="F6" s="45" t="s">
        <v>13</v>
      </c>
      <c r="G6" s="46">
        <v>121900</v>
      </c>
      <c r="P6" s="12"/>
      <c r="Q6" s="13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1:52" x14ac:dyDescent="0.3">
      <c r="P7" s="12"/>
      <c r="Q7" s="13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1:52" x14ac:dyDescent="0.3">
      <c r="P8" s="12"/>
      <c r="Q8" s="13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1:52" ht="33" x14ac:dyDescent="0.3">
      <c r="A9" t="s">
        <v>24</v>
      </c>
      <c r="B9" t="s">
        <v>25</v>
      </c>
      <c r="C9" t="s">
        <v>26</v>
      </c>
      <c r="D9" s="61" t="s">
        <v>37</v>
      </c>
      <c r="E9" t="s">
        <v>27</v>
      </c>
      <c r="F9" s="62" t="s">
        <v>38</v>
      </c>
      <c r="G9" s="62" t="s">
        <v>39</v>
      </c>
      <c r="H9" t="s">
        <v>28</v>
      </c>
      <c r="P9" s="12"/>
      <c r="Q9" s="13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</row>
    <row r="10" spans="1:52" x14ac:dyDescent="0.3">
      <c r="A10">
        <v>1</v>
      </c>
      <c r="B10" s="22">
        <f ca="1">INDIRECT("'Bat "&amp;$A10&amp;"'!$H$4")</f>
        <v>16000</v>
      </c>
      <c r="C10" s="23">
        <f ca="1">OFFSET(INDIRECT("'Bat "&amp;$A10&amp;"'!$B$9"),MATCH("Nombre de Jours",INDIRECT("'Bat "&amp;$A10&amp;"'!B:B"),0)-9,MATCH($C$6,INDIRECT("'Bat "&amp;$A10&amp;"'!9:9"),0)-2)</f>
        <v>14</v>
      </c>
      <c r="D10">
        <f t="shared" ref="D10:D12" ca="1" si="0">OFFSET(INDIRECT("'Bat "&amp;$A10&amp;"'!$B$9"),MATCH("Cumul dépense",INDIRECT("'Bat "&amp;$A10&amp;"'!B:B"),0)-9,MATCH($C$6,INDIRECT("'Bat "&amp;$A10&amp;"'!9:9"),0)-2)</f>
        <v>3500</v>
      </c>
      <c r="E10" s="64"/>
      <c r="F10" s="22"/>
      <c r="P10" s="12"/>
      <c r="Q10" s="1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</row>
    <row r="11" spans="1:52" x14ac:dyDescent="0.3">
      <c r="A11">
        <v>2</v>
      </c>
      <c r="B11" s="22">
        <f t="shared" ref="B11:B12" ca="1" si="1">INDIRECT("'Bat "&amp;$A11&amp;"'!$H$4")</f>
        <v>50000</v>
      </c>
      <c r="C11" s="23">
        <f t="shared" ref="C11:C12" ca="1" si="2">OFFSET(INDIRECT("'Bat "&amp;$A11&amp;"'!$B$9"),MATCH("Nombre de Jours",INDIRECT("'Bat "&amp;$A11&amp;"'!B:B"),0)-9,MATCH($C$6,INDIRECT("'Bat "&amp;$A11&amp;"'!9:9"),0)-2)</f>
        <v>20</v>
      </c>
      <c r="D11">
        <f t="shared" ca="1" si="0"/>
        <v>5000</v>
      </c>
      <c r="E11" s="64"/>
    </row>
    <row r="12" spans="1:52" x14ac:dyDescent="0.3">
      <c r="A12">
        <v>3</v>
      </c>
      <c r="B12" s="22">
        <f t="shared" ca="1" si="1"/>
        <v>30000</v>
      </c>
      <c r="C12" s="23">
        <f t="shared" ca="1" si="2"/>
        <v>32</v>
      </c>
      <c r="D12">
        <f t="shared" ca="1" si="0"/>
        <v>8000</v>
      </c>
      <c r="E12" s="64"/>
    </row>
    <row r="20" spans="4:4" x14ac:dyDescent="0.3">
      <c r="D20">
        <f>MATCH($C$6,'BAT 1'!9:9,0)</f>
        <v>3</v>
      </c>
    </row>
  </sheetData>
  <mergeCells count="5">
    <mergeCell ref="A4:B4"/>
    <mergeCell ref="Q2:R2"/>
    <mergeCell ref="P4:Q4"/>
    <mergeCell ref="Q1:S1"/>
    <mergeCell ref="F3:G3"/>
  </mergeCells>
  <conditionalFormatting sqref="B1">
    <cfRule type="containsText" dxfId="3" priority="1" operator="containsText" text="D0">
      <formula>NOT(ISERROR(SEARCH("D0",B1)))</formula>
    </cfRule>
  </conditionalFormatting>
  <pageMargins left="0.70866141732283472" right="0.70866141732283472" top="0.31496062992125984" bottom="0.31496062992125984" header="0.31496062992125984" footer="0.31496062992125984"/>
  <pageSetup paperSize="9" scale="59" orientation="landscape" r:id="rId1"/>
  <colBreaks count="3" manualBreakCount="3">
    <brk id="15" max="42" man="1"/>
    <brk id="30" max="42" man="1"/>
    <brk id="36" max="1048575" man="1"/>
  </col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41"/>
  <sheetViews>
    <sheetView showGridLines="0" topLeftCell="A16" workbookViewId="0">
      <selection activeCell="A36" sqref="A36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7" t="s">
        <v>0</v>
      </c>
      <c r="B1" s="48" t="s">
        <v>15</v>
      </c>
      <c r="C1" s="49" t="e">
        <f>VLOOKUP(B1,[1]CHANTIERS!$1:$1048576,2,FALSE)</f>
        <v>#N/A</v>
      </c>
      <c r="D1" s="47"/>
      <c r="E1" s="47"/>
      <c r="F1" s="47"/>
      <c r="G1" s="47"/>
      <c r="H1" s="47"/>
      <c r="I1" s="47"/>
      <c r="J1" s="47"/>
      <c r="O1" s="12"/>
      <c r="P1" s="68"/>
      <c r="Q1" s="68"/>
      <c r="R1" s="68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6"/>
      <c r="Q2" s="66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3" t="s">
        <v>29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3" t="s">
        <v>1</v>
      </c>
      <c r="B4" s="63"/>
      <c r="G4" s="50" t="s">
        <v>8</v>
      </c>
      <c r="H4" s="51">
        <f>H5+H6</f>
        <v>16000</v>
      </c>
      <c r="O4" s="67"/>
      <c r="P4" s="6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43810</v>
      </c>
      <c r="G5" s="52" t="s">
        <v>33</v>
      </c>
      <c r="H5" s="53">
        <v>4000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4" t="s">
        <v>34</v>
      </c>
      <c r="H6" s="55">
        <v>12000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ht="17.25" thickBot="1" x14ac:dyDescent="0.35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8" thickTop="1" thickBot="1" x14ac:dyDescent="0.35">
      <c r="A10" s="6" t="s">
        <v>12</v>
      </c>
      <c r="B10" s="25" t="s">
        <v>11</v>
      </c>
      <c r="C10" s="28" t="s">
        <v>2</v>
      </c>
      <c r="D10" s="28" t="s">
        <v>2</v>
      </c>
      <c r="E10" s="28" t="s">
        <v>2</v>
      </c>
      <c r="F10" s="28" t="s">
        <v>2</v>
      </c>
      <c r="G10" s="28" t="s">
        <v>2</v>
      </c>
      <c r="H10" s="28" t="s">
        <v>2</v>
      </c>
      <c r="I10" s="28" t="s">
        <v>2</v>
      </c>
      <c r="J10" s="28" t="s">
        <v>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20.100000000000001" customHeight="1" thickTop="1" x14ac:dyDescent="0.3">
      <c r="A11" s="5" t="s">
        <v>16</v>
      </c>
      <c r="B11" s="10">
        <f>SUM(C11:J11)</f>
        <v>5</v>
      </c>
      <c r="C11" s="29">
        <v>2</v>
      </c>
      <c r="D11" s="29">
        <v>2</v>
      </c>
      <c r="E11" s="29">
        <v>1</v>
      </c>
      <c r="F11" s="29"/>
      <c r="G11" s="29"/>
      <c r="H11" s="29"/>
      <c r="I11" s="29"/>
      <c r="J11" s="29"/>
      <c r="K11" s="12"/>
      <c r="L11" s="13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</row>
    <row r="12" spans="1:47" ht="20.100000000000001" customHeight="1" x14ac:dyDescent="0.3">
      <c r="A12" s="5" t="s">
        <v>17</v>
      </c>
      <c r="B12" s="10">
        <f t="shared" ref="B12:B17" si="1">SUM(C12:J12)</f>
        <v>7</v>
      </c>
      <c r="C12" s="30">
        <v>5</v>
      </c>
      <c r="D12" s="30">
        <v>2</v>
      </c>
      <c r="E12" s="30"/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18</v>
      </c>
      <c r="B13" s="10">
        <f t="shared" si="1"/>
        <v>7</v>
      </c>
      <c r="C13" s="31">
        <v>5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19</v>
      </c>
      <c r="B14" s="10">
        <f t="shared" si="1"/>
        <v>4</v>
      </c>
      <c r="C14" s="31">
        <v>2</v>
      </c>
      <c r="D14" s="31">
        <v>2</v>
      </c>
      <c r="E14" s="31"/>
      <c r="F14" s="31"/>
      <c r="G14" s="31"/>
      <c r="H14" s="31"/>
      <c r="I14" s="31"/>
      <c r="J14" s="31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20</v>
      </c>
      <c r="B15" s="10">
        <f t="shared" si="1"/>
        <v>0</v>
      </c>
      <c r="C15" s="31"/>
      <c r="D15" s="31"/>
      <c r="E15" s="31"/>
      <c r="F15" s="31"/>
      <c r="G15" s="31"/>
      <c r="H15" s="31"/>
      <c r="I15" s="31"/>
      <c r="J15" s="31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30</v>
      </c>
      <c r="B16" s="10">
        <f t="shared" si="1"/>
        <v>0</v>
      </c>
      <c r="C16" s="31"/>
      <c r="D16" s="31"/>
      <c r="E16" s="31"/>
      <c r="F16" s="31"/>
      <c r="G16" s="31"/>
      <c r="H16" s="31"/>
      <c r="I16" s="31"/>
      <c r="J16" s="31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31</v>
      </c>
      <c r="B17" s="10">
        <f t="shared" si="1"/>
        <v>0</v>
      </c>
      <c r="C17" s="31"/>
      <c r="D17" s="31"/>
      <c r="E17" s="31"/>
      <c r="F17" s="31"/>
      <c r="G17" s="31"/>
      <c r="H17" s="31"/>
      <c r="I17" s="31"/>
      <c r="J17" s="31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/>
      <c r="B18" s="10"/>
      <c r="C18" s="31"/>
      <c r="D18" s="31"/>
      <c r="E18" s="31"/>
      <c r="F18" s="31"/>
      <c r="G18" s="31"/>
      <c r="H18" s="31"/>
      <c r="I18" s="31"/>
      <c r="J18" s="31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1"/>
      <c r="D19" s="31"/>
      <c r="E19" s="31"/>
      <c r="F19" s="31"/>
      <c r="G19" s="31"/>
      <c r="H19" s="31"/>
      <c r="I19" s="31"/>
      <c r="J19" s="31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1"/>
      <c r="D20" s="31"/>
      <c r="E20" s="31"/>
      <c r="F20" s="31"/>
      <c r="G20" s="31"/>
      <c r="H20" s="31"/>
      <c r="I20" s="31"/>
      <c r="J20" s="31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1"/>
      <c r="D21" s="31"/>
      <c r="E21" s="31"/>
      <c r="F21" s="31"/>
      <c r="G21" s="31"/>
      <c r="H21" s="31"/>
      <c r="I21" s="31"/>
      <c r="J21" s="31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1"/>
      <c r="D22" s="31"/>
      <c r="E22" s="31"/>
      <c r="F22" s="31"/>
      <c r="G22" s="31"/>
      <c r="H22" s="31"/>
      <c r="I22" s="31"/>
      <c r="J22" s="31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1"/>
      <c r="D23" s="31"/>
      <c r="E23" s="31"/>
      <c r="F23" s="31"/>
      <c r="G23" s="31"/>
      <c r="H23" s="31"/>
      <c r="I23" s="31"/>
      <c r="J23" s="31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1"/>
      <c r="D24" s="31"/>
      <c r="E24" s="31"/>
      <c r="F24" s="31"/>
      <c r="G24" s="31"/>
      <c r="H24" s="31"/>
      <c r="I24" s="31"/>
      <c r="J24" s="31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1"/>
      <c r="D25" s="31"/>
      <c r="E25" s="31"/>
      <c r="F25" s="31"/>
      <c r="G25" s="31"/>
      <c r="H25" s="31"/>
      <c r="I25" s="31"/>
      <c r="J25" s="31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1"/>
      <c r="D26" s="31"/>
      <c r="E26" s="31"/>
      <c r="F26" s="31"/>
      <c r="G26" s="31"/>
      <c r="H26" s="31"/>
      <c r="I26" s="31"/>
      <c r="J26" s="31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1"/>
      <c r="D27" s="31"/>
      <c r="E27" s="31"/>
      <c r="F27" s="31"/>
      <c r="G27" s="31"/>
      <c r="H27" s="31"/>
      <c r="I27" s="31"/>
      <c r="J27" s="31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1"/>
      <c r="D28" s="31"/>
      <c r="E28" s="31"/>
      <c r="F28" s="31"/>
      <c r="G28" s="31"/>
      <c r="H28" s="31"/>
      <c r="I28" s="31"/>
      <c r="J28" s="31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17.25" thickBot="1" x14ac:dyDescent="0.35"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8" thickTop="1" thickBot="1" x14ac:dyDescent="0.35">
      <c r="B30" s="1" t="s">
        <v>10</v>
      </c>
      <c r="C30" s="26">
        <f>SUM(C11:C28)</f>
        <v>14</v>
      </c>
      <c r="D30" s="26">
        <f t="shared" ref="D30:J30" si="2">SUM(D11:D28)</f>
        <v>8</v>
      </c>
      <c r="E30" s="26">
        <f t="shared" si="2"/>
        <v>1</v>
      </c>
      <c r="F30" s="26">
        <f t="shared" si="2"/>
        <v>0</v>
      </c>
      <c r="G30" s="26">
        <f t="shared" si="2"/>
        <v>0</v>
      </c>
      <c r="H30" s="26">
        <f t="shared" si="2"/>
        <v>0</v>
      </c>
      <c r="I30" s="26">
        <f t="shared" si="2"/>
        <v>0</v>
      </c>
      <c r="J30" s="26">
        <f t="shared" si="2"/>
        <v>0</v>
      </c>
      <c r="K30" s="12"/>
      <c r="L30" s="14"/>
      <c r="M30" s="12"/>
      <c r="N30" s="14"/>
      <c r="O30" s="12"/>
      <c r="P30" s="14"/>
      <c r="Q30" s="12"/>
      <c r="R30" s="14"/>
      <c r="S30" s="12"/>
      <c r="T30" s="14"/>
      <c r="U30" s="12"/>
      <c r="V30" s="14"/>
      <c r="W30" s="12"/>
      <c r="X30" s="14"/>
      <c r="Y30" s="12"/>
      <c r="Z30" s="14"/>
      <c r="AA30" s="12"/>
      <c r="AB30" s="14"/>
      <c r="AC30" s="12"/>
      <c r="AD30" s="14"/>
    </row>
    <row r="31" spans="1:30" ht="18" thickTop="1" thickBot="1" x14ac:dyDescent="0.35">
      <c r="B31" s="1" t="s">
        <v>11</v>
      </c>
      <c r="C31" s="4">
        <f>C30</f>
        <v>14</v>
      </c>
      <c r="D31" s="4">
        <f t="shared" ref="D31:J31" si="3">D30</f>
        <v>8</v>
      </c>
      <c r="E31" s="4">
        <f t="shared" si="3"/>
        <v>1</v>
      </c>
      <c r="F31" s="4">
        <f t="shared" si="3"/>
        <v>0</v>
      </c>
      <c r="G31" s="4">
        <f t="shared" si="3"/>
        <v>0</v>
      </c>
      <c r="H31" s="4">
        <f t="shared" si="3"/>
        <v>0</v>
      </c>
      <c r="I31" s="4">
        <f t="shared" si="3"/>
        <v>0</v>
      </c>
      <c r="J31" s="4">
        <f t="shared" si="3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/>
      <c r="C32" s="4"/>
      <c r="D32" s="4"/>
      <c r="E32" s="4"/>
      <c r="F32" s="4"/>
      <c r="G32" s="4"/>
      <c r="H32" s="4"/>
      <c r="I32" s="4"/>
      <c r="J32" s="4"/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 t="s">
        <v>3</v>
      </c>
      <c r="C33" s="2">
        <f>C30*250</f>
        <v>3500</v>
      </c>
      <c r="D33" s="2">
        <f t="shared" ref="D33:J33" si="4">D30*250</f>
        <v>2000</v>
      </c>
      <c r="E33" s="2">
        <f t="shared" si="4"/>
        <v>250</v>
      </c>
      <c r="F33" s="2">
        <f t="shared" si="4"/>
        <v>0</v>
      </c>
      <c r="G33" s="2">
        <f t="shared" si="4"/>
        <v>0</v>
      </c>
      <c r="H33" s="2">
        <f t="shared" si="4"/>
        <v>0</v>
      </c>
      <c r="I33" s="2">
        <f t="shared" si="4"/>
        <v>0</v>
      </c>
      <c r="J33" s="2">
        <f t="shared" si="4"/>
        <v>0</v>
      </c>
      <c r="K33" s="12"/>
      <c r="L33" s="13"/>
      <c r="M33" s="12"/>
      <c r="N33" s="13"/>
      <c r="O33" s="12"/>
      <c r="P33" s="13"/>
      <c r="Q33" s="12"/>
      <c r="R33" s="13"/>
      <c r="S33" s="12"/>
      <c r="T33" s="13"/>
      <c r="U33" s="12"/>
      <c r="V33" s="13"/>
      <c r="W33" s="12"/>
      <c r="X33" s="13"/>
      <c r="Y33" s="12"/>
      <c r="Z33" s="13"/>
      <c r="AA33" s="12"/>
      <c r="AB33" s="13"/>
      <c r="AC33" s="12"/>
      <c r="AD33" s="13"/>
    </row>
    <row r="34" spans="2:30" ht="18" thickTop="1" thickBot="1" x14ac:dyDescent="0.35">
      <c r="B34" s="1" t="s">
        <v>4</v>
      </c>
      <c r="C34" s="2">
        <f>C33</f>
        <v>3500</v>
      </c>
      <c r="D34" s="2">
        <f t="shared" ref="D34:J34" si="5">C34+D33</f>
        <v>5500</v>
      </c>
      <c r="E34" s="2">
        <f t="shared" si="5"/>
        <v>5750</v>
      </c>
      <c r="F34" s="2">
        <f t="shared" si="5"/>
        <v>5750</v>
      </c>
      <c r="G34" s="2">
        <f t="shared" si="5"/>
        <v>5750</v>
      </c>
      <c r="H34" s="2">
        <f t="shared" si="5"/>
        <v>5750</v>
      </c>
      <c r="I34" s="2">
        <f t="shared" si="5"/>
        <v>5750</v>
      </c>
      <c r="J34" s="2">
        <f t="shared" si="5"/>
        <v>5750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5</v>
      </c>
      <c r="C35" s="2">
        <f>H4-C33</f>
        <v>12500</v>
      </c>
      <c r="D35" s="2">
        <f>C35-D33</f>
        <v>10500</v>
      </c>
      <c r="E35" s="2">
        <f>D35-E33</f>
        <v>10250</v>
      </c>
      <c r="F35" s="2">
        <f t="shared" ref="F35:J35" si="6">E35-F33</f>
        <v>10250</v>
      </c>
      <c r="G35" s="2">
        <f t="shared" si="6"/>
        <v>10250</v>
      </c>
      <c r="H35" s="2">
        <f t="shared" si="6"/>
        <v>10250</v>
      </c>
      <c r="I35" s="2">
        <f t="shared" si="6"/>
        <v>10250</v>
      </c>
      <c r="J35" s="2">
        <f t="shared" si="6"/>
        <v>10250</v>
      </c>
      <c r="K35" s="12"/>
      <c r="L35" s="17"/>
      <c r="M35" s="12"/>
      <c r="N35" s="17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40</v>
      </c>
      <c r="C36" s="24">
        <f>C34/$H4</f>
        <v>0.21875</v>
      </c>
      <c r="D36" s="24">
        <f>D34/$H4</f>
        <v>0.34375</v>
      </c>
      <c r="E36" s="24">
        <f>E34/$H4</f>
        <v>0.359375</v>
      </c>
      <c r="F36" s="24">
        <f>F34/$H4</f>
        <v>0.359375</v>
      </c>
      <c r="G36" s="24">
        <f>G34/$H4</f>
        <v>0.359375</v>
      </c>
      <c r="H36" s="24">
        <f>H34/$H4</f>
        <v>0.359375</v>
      </c>
      <c r="I36" s="24">
        <f>I34/$H4</f>
        <v>0.359375</v>
      </c>
      <c r="J36" s="24">
        <f>J34/$H4</f>
        <v>0.359375</v>
      </c>
      <c r="K36" s="12"/>
      <c r="L36" s="13"/>
      <c r="M36" s="12"/>
      <c r="N36" s="18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20.100000000000001" customHeight="1" thickTop="1" thickBot="1" x14ac:dyDescent="0.35">
      <c r="B37" s="1" t="s">
        <v>6</v>
      </c>
      <c r="C37" s="19"/>
      <c r="D37" s="19"/>
      <c r="E37" s="19"/>
      <c r="F37" s="19"/>
      <c r="G37" s="19"/>
      <c r="H37" s="19"/>
      <c r="I37" s="19"/>
      <c r="J37" s="19"/>
      <c r="K37" s="12"/>
      <c r="L37" s="16"/>
      <c r="M37" s="12"/>
      <c r="N37" s="16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 spans="2:30" ht="20.100000000000001" customHeight="1" thickTop="1" thickBot="1" x14ac:dyDescent="0.35">
      <c r="B38" s="1" t="s">
        <v>7</v>
      </c>
      <c r="C38" s="20"/>
      <c r="D38" s="20"/>
      <c r="E38" s="20"/>
      <c r="F38" s="20"/>
      <c r="G38" s="20"/>
      <c r="H38" s="20"/>
      <c r="I38" s="20"/>
      <c r="J38" s="20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3" t="s">
        <v>9</v>
      </c>
      <c r="C39" s="8"/>
      <c r="D39" s="8"/>
      <c r="E39" s="8"/>
      <c r="F39" s="8"/>
      <c r="G39" s="8"/>
      <c r="H39" s="8"/>
      <c r="I39" s="8"/>
      <c r="J39" s="8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7</v>
      </c>
      <c r="C40" s="1"/>
      <c r="D40" s="1"/>
      <c r="E40" s="1"/>
      <c r="F40" s="1"/>
      <c r="G40" s="1"/>
      <c r="H40" s="1"/>
      <c r="I40" s="1"/>
      <c r="J40" s="1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17.25" thickTop="1" x14ac:dyDescent="0.3"/>
  </sheetData>
  <mergeCells count="3">
    <mergeCell ref="P1:R1"/>
    <mergeCell ref="P2:Q2"/>
    <mergeCell ref="O4:P4"/>
  </mergeCells>
  <conditionalFormatting sqref="B1">
    <cfRule type="containsText" dxfId="2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1"/>
  <sheetViews>
    <sheetView showGridLines="0" topLeftCell="A16" workbookViewId="0">
      <selection activeCell="C11" sqref="C11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47" t="s">
        <v>0</v>
      </c>
      <c r="B1" s="48" t="s">
        <v>15</v>
      </c>
      <c r="C1" s="49" t="e">
        <f>VLOOKUP(B1,[1]CHANTIERS!$1:$1048576,2,FALSE)</f>
        <v>#N/A</v>
      </c>
      <c r="D1" s="47"/>
      <c r="E1" s="47"/>
      <c r="F1" s="47"/>
      <c r="G1" s="47"/>
      <c r="H1" s="47"/>
      <c r="I1" s="47"/>
      <c r="J1" s="47"/>
      <c r="O1" s="12"/>
      <c r="P1" s="68"/>
      <c r="Q1" s="68"/>
      <c r="R1" s="68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6"/>
      <c r="Q2" s="66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3" t="s">
        <v>35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5" t="s">
        <v>1</v>
      </c>
      <c r="B4" s="65"/>
      <c r="G4" s="50" t="s">
        <v>8</v>
      </c>
      <c r="H4" s="51">
        <v>50000</v>
      </c>
      <c r="O4" s="67"/>
      <c r="P4" s="6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43810</v>
      </c>
      <c r="G5" s="52" t="s">
        <v>33</v>
      </c>
      <c r="H5" s="53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4" t="s">
        <v>34</v>
      </c>
      <c r="H6" s="55">
        <v>45000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ht="17.25" thickBot="1" x14ac:dyDescent="0.35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8" thickTop="1" thickBot="1" x14ac:dyDescent="0.35">
      <c r="A10" s="6" t="s">
        <v>12</v>
      </c>
      <c r="B10" s="25" t="s">
        <v>11</v>
      </c>
      <c r="C10" s="28" t="s">
        <v>2</v>
      </c>
      <c r="D10" s="28" t="s">
        <v>2</v>
      </c>
      <c r="E10" s="28" t="s">
        <v>2</v>
      </c>
      <c r="F10" s="28" t="s">
        <v>2</v>
      </c>
      <c r="G10" s="28" t="s">
        <v>2</v>
      </c>
      <c r="H10" s="28" t="s">
        <v>2</v>
      </c>
      <c r="I10" s="28" t="s">
        <v>2</v>
      </c>
      <c r="J10" s="28" t="s">
        <v>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20.100000000000001" customHeight="1" thickTop="1" x14ac:dyDescent="0.3">
      <c r="A11" s="5" t="s">
        <v>16</v>
      </c>
      <c r="B11" s="10">
        <f>SUM(C11:J11)</f>
        <v>15</v>
      </c>
      <c r="C11" s="29">
        <v>5</v>
      </c>
      <c r="D11" s="29">
        <v>10</v>
      </c>
      <c r="E11" s="29"/>
      <c r="F11" s="29"/>
      <c r="G11" s="29"/>
      <c r="H11" s="29"/>
      <c r="I11" s="29"/>
      <c r="J11" s="29"/>
      <c r="K11" s="12"/>
      <c r="L11" s="13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</row>
    <row r="12" spans="1:47" ht="20.100000000000001" customHeight="1" x14ac:dyDescent="0.3">
      <c r="A12" s="5" t="s">
        <v>17</v>
      </c>
      <c r="B12" s="10">
        <f t="shared" ref="B12:B17" si="1">SUM(C12:J12)</f>
        <v>15</v>
      </c>
      <c r="C12" s="30">
        <v>5</v>
      </c>
      <c r="D12" s="30">
        <v>10</v>
      </c>
      <c r="E12" s="30"/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18</v>
      </c>
      <c r="B13" s="10">
        <f t="shared" si="1"/>
        <v>15</v>
      </c>
      <c r="C13" s="31">
        <v>5</v>
      </c>
      <c r="D13" s="31">
        <v>10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19</v>
      </c>
      <c r="B14" s="10">
        <f t="shared" si="1"/>
        <v>15</v>
      </c>
      <c r="C14" s="31">
        <v>5</v>
      </c>
      <c r="D14" s="31">
        <v>10</v>
      </c>
      <c r="E14" s="31"/>
      <c r="F14" s="31"/>
      <c r="G14" s="31"/>
      <c r="H14" s="31"/>
      <c r="I14" s="31"/>
      <c r="J14" s="31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20</v>
      </c>
      <c r="B15" s="10">
        <f t="shared" si="1"/>
        <v>0</v>
      </c>
      <c r="C15" s="31"/>
      <c r="D15" s="31"/>
      <c r="E15" s="31"/>
      <c r="F15" s="31"/>
      <c r="G15" s="31"/>
      <c r="H15" s="31"/>
      <c r="I15" s="31"/>
      <c r="J15" s="31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30</v>
      </c>
      <c r="B16" s="10">
        <f t="shared" si="1"/>
        <v>0</v>
      </c>
      <c r="C16" s="31"/>
      <c r="D16" s="31"/>
      <c r="E16" s="31"/>
      <c r="F16" s="31"/>
      <c r="G16" s="31"/>
      <c r="H16" s="31"/>
      <c r="I16" s="31"/>
      <c r="J16" s="31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31</v>
      </c>
      <c r="B17" s="10">
        <f t="shared" si="1"/>
        <v>0</v>
      </c>
      <c r="C17" s="31"/>
      <c r="D17" s="31"/>
      <c r="E17" s="31"/>
      <c r="F17" s="31"/>
      <c r="G17" s="31"/>
      <c r="H17" s="31"/>
      <c r="I17" s="31"/>
      <c r="J17" s="31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/>
      <c r="B18" s="10"/>
      <c r="C18" s="31"/>
      <c r="D18" s="31"/>
      <c r="E18" s="31"/>
      <c r="F18" s="31"/>
      <c r="G18" s="31"/>
      <c r="H18" s="31"/>
      <c r="I18" s="31"/>
      <c r="J18" s="31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1"/>
      <c r="D19" s="31"/>
      <c r="E19" s="31"/>
      <c r="F19" s="31"/>
      <c r="G19" s="31"/>
      <c r="H19" s="31"/>
      <c r="I19" s="31"/>
      <c r="J19" s="31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1"/>
      <c r="D20" s="31"/>
      <c r="E20" s="31"/>
      <c r="F20" s="31"/>
      <c r="G20" s="31"/>
      <c r="H20" s="31"/>
      <c r="I20" s="31"/>
      <c r="J20" s="31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1"/>
      <c r="D21" s="31"/>
      <c r="E21" s="31"/>
      <c r="F21" s="31"/>
      <c r="G21" s="31"/>
      <c r="H21" s="31"/>
      <c r="I21" s="31"/>
      <c r="J21" s="31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1"/>
      <c r="D22" s="31"/>
      <c r="E22" s="31"/>
      <c r="F22" s="31"/>
      <c r="G22" s="31"/>
      <c r="H22" s="31"/>
      <c r="I22" s="31"/>
      <c r="J22" s="31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1"/>
      <c r="D23" s="31"/>
      <c r="E23" s="31"/>
      <c r="F23" s="31"/>
      <c r="G23" s="31"/>
      <c r="H23" s="31"/>
      <c r="I23" s="31"/>
      <c r="J23" s="31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1"/>
      <c r="D24" s="31"/>
      <c r="E24" s="31"/>
      <c r="F24" s="31"/>
      <c r="G24" s="31"/>
      <c r="H24" s="31"/>
      <c r="I24" s="31"/>
      <c r="J24" s="31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1"/>
      <c r="D25" s="31"/>
      <c r="E25" s="31"/>
      <c r="F25" s="31"/>
      <c r="G25" s="31"/>
      <c r="H25" s="31"/>
      <c r="I25" s="31"/>
      <c r="J25" s="31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1"/>
      <c r="D26" s="31"/>
      <c r="E26" s="31"/>
      <c r="F26" s="31"/>
      <c r="G26" s="31"/>
      <c r="H26" s="31"/>
      <c r="I26" s="31"/>
      <c r="J26" s="31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1"/>
      <c r="D27" s="31"/>
      <c r="E27" s="31"/>
      <c r="F27" s="31"/>
      <c r="G27" s="31"/>
      <c r="H27" s="31"/>
      <c r="I27" s="31"/>
      <c r="J27" s="31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1"/>
      <c r="D28" s="31"/>
      <c r="E28" s="31"/>
      <c r="F28" s="31"/>
      <c r="G28" s="31"/>
      <c r="H28" s="31"/>
      <c r="I28" s="31"/>
      <c r="J28" s="31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17.25" thickBot="1" x14ac:dyDescent="0.35"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8" thickTop="1" thickBot="1" x14ac:dyDescent="0.35">
      <c r="B30" s="1" t="s">
        <v>10</v>
      </c>
      <c r="C30" s="26">
        <f>SUM(C11:C28)</f>
        <v>20</v>
      </c>
      <c r="D30" s="26">
        <f t="shared" ref="D30:J30" si="2">SUM(D11:D28)</f>
        <v>40</v>
      </c>
      <c r="E30" s="26">
        <f t="shared" si="2"/>
        <v>0</v>
      </c>
      <c r="F30" s="26">
        <f t="shared" si="2"/>
        <v>0</v>
      </c>
      <c r="G30" s="26">
        <f t="shared" si="2"/>
        <v>0</v>
      </c>
      <c r="H30" s="26">
        <f t="shared" si="2"/>
        <v>0</v>
      </c>
      <c r="I30" s="26">
        <f t="shared" si="2"/>
        <v>0</v>
      </c>
      <c r="J30" s="26">
        <f t="shared" si="2"/>
        <v>0</v>
      </c>
      <c r="K30" s="12"/>
      <c r="L30" s="14"/>
      <c r="M30" s="12"/>
      <c r="N30" s="14"/>
      <c r="O30" s="12"/>
      <c r="P30" s="14"/>
      <c r="Q30" s="12"/>
      <c r="R30" s="14"/>
      <c r="S30" s="12"/>
      <c r="T30" s="14"/>
      <c r="U30" s="12"/>
      <c r="V30" s="14"/>
      <c r="W30" s="12"/>
      <c r="X30" s="14"/>
      <c r="Y30" s="12"/>
      <c r="Z30" s="14"/>
      <c r="AA30" s="12"/>
      <c r="AB30" s="14"/>
      <c r="AC30" s="12"/>
      <c r="AD30" s="14"/>
    </row>
    <row r="31" spans="1:30" ht="18" thickTop="1" thickBot="1" x14ac:dyDescent="0.35">
      <c r="B31" s="1" t="s">
        <v>11</v>
      </c>
      <c r="C31" s="4">
        <f>C30</f>
        <v>20</v>
      </c>
      <c r="D31" s="4">
        <f t="shared" ref="D31:J31" si="3">D30</f>
        <v>40</v>
      </c>
      <c r="E31" s="4">
        <f t="shared" si="3"/>
        <v>0</v>
      </c>
      <c r="F31" s="4">
        <f t="shared" si="3"/>
        <v>0</v>
      </c>
      <c r="G31" s="4">
        <f t="shared" si="3"/>
        <v>0</v>
      </c>
      <c r="H31" s="4">
        <f t="shared" si="3"/>
        <v>0</v>
      </c>
      <c r="I31" s="4">
        <f t="shared" si="3"/>
        <v>0</v>
      </c>
      <c r="J31" s="4">
        <f t="shared" si="3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/>
      <c r="C32" s="4"/>
      <c r="D32" s="4"/>
      <c r="E32" s="4"/>
      <c r="F32" s="4"/>
      <c r="G32" s="4"/>
      <c r="H32" s="4"/>
      <c r="I32" s="4"/>
      <c r="J32" s="4"/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 t="s">
        <v>3</v>
      </c>
      <c r="C33" s="2">
        <f>C30*250</f>
        <v>5000</v>
      </c>
      <c r="D33" s="2">
        <f t="shared" ref="D33:J33" si="4">D30*250</f>
        <v>10000</v>
      </c>
      <c r="E33" s="2">
        <f t="shared" si="4"/>
        <v>0</v>
      </c>
      <c r="F33" s="2">
        <f t="shared" si="4"/>
        <v>0</v>
      </c>
      <c r="G33" s="2">
        <f t="shared" si="4"/>
        <v>0</v>
      </c>
      <c r="H33" s="2">
        <f t="shared" si="4"/>
        <v>0</v>
      </c>
      <c r="I33" s="2">
        <f t="shared" si="4"/>
        <v>0</v>
      </c>
      <c r="J33" s="2">
        <f t="shared" si="4"/>
        <v>0</v>
      </c>
      <c r="K33" s="12"/>
      <c r="L33" s="13"/>
      <c r="M33" s="12"/>
      <c r="N33" s="13"/>
      <c r="O33" s="12"/>
      <c r="P33" s="13"/>
      <c r="Q33" s="12"/>
      <c r="R33" s="13"/>
      <c r="S33" s="12"/>
      <c r="T33" s="13"/>
      <c r="U33" s="12"/>
      <c r="V33" s="13"/>
      <c r="W33" s="12"/>
      <c r="X33" s="13"/>
      <c r="Y33" s="12"/>
      <c r="Z33" s="13"/>
      <c r="AA33" s="12"/>
      <c r="AB33" s="13"/>
      <c r="AC33" s="12"/>
      <c r="AD33" s="13"/>
    </row>
    <row r="34" spans="2:30" ht="18" thickTop="1" thickBot="1" x14ac:dyDescent="0.35">
      <c r="B34" s="1" t="s">
        <v>4</v>
      </c>
      <c r="C34" s="2">
        <f>C33</f>
        <v>5000</v>
      </c>
      <c r="D34" s="2">
        <f t="shared" ref="D34:J34" si="5">C34+D33</f>
        <v>15000</v>
      </c>
      <c r="E34" s="2">
        <f t="shared" si="5"/>
        <v>15000</v>
      </c>
      <c r="F34" s="2">
        <f t="shared" si="5"/>
        <v>15000</v>
      </c>
      <c r="G34" s="2">
        <f t="shared" si="5"/>
        <v>15000</v>
      </c>
      <c r="H34" s="2">
        <f t="shared" si="5"/>
        <v>15000</v>
      </c>
      <c r="I34" s="2">
        <f t="shared" si="5"/>
        <v>15000</v>
      </c>
      <c r="J34" s="2">
        <f t="shared" si="5"/>
        <v>15000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5</v>
      </c>
      <c r="C35" s="2">
        <f>H4-C33</f>
        <v>45000</v>
      </c>
      <c r="D35" s="2">
        <f>C35-D33</f>
        <v>35000</v>
      </c>
      <c r="E35" s="2">
        <f>D35-E33</f>
        <v>35000</v>
      </c>
      <c r="F35" s="2">
        <f t="shared" ref="F35:J35" si="6">E35-F33</f>
        <v>35000</v>
      </c>
      <c r="G35" s="2">
        <f t="shared" si="6"/>
        <v>35000</v>
      </c>
      <c r="H35" s="2">
        <f t="shared" si="6"/>
        <v>35000</v>
      </c>
      <c r="I35" s="2">
        <f t="shared" si="6"/>
        <v>35000</v>
      </c>
      <c r="J35" s="2">
        <f t="shared" si="6"/>
        <v>35000</v>
      </c>
      <c r="K35" s="12"/>
      <c r="L35" s="17"/>
      <c r="M35" s="12"/>
      <c r="N35" s="17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40</v>
      </c>
      <c r="C36" s="24">
        <f>C34/$H4</f>
        <v>0.1</v>
      </c>
      <c r="D36" s="24">
        <f>D34/$H4</f>
        <v>0.3</v>
      </c>
      <c r="E36" s="24">
        <f>E34/$H4</f>
        <v>0.3</v>
      </c>
      <c r="F36" s="24">
        <f>F34/$H4</f>
        <v>0.3</v>
      </c>
      <c r="G36" s="24">
        <f>G34/$H4</f>
        <v>0.3</v>
      </c>
      <c r="H36" s="24">
        <f>H34/$H4</f>
        <v>0.3</v>
      </c>
      <c r="I36" s="24">
        <f>I34/$H4</f>
        <v>0.3</v>
      </c>
      <c r="J36" s="24">
        <f>J34/$H4</f>
        <v>0.3</v>
      </c>
      <c r="K36" s="12"/>
      <c r="L36" s="13"/>
      <c r="M36" s="12"/>
      <c r="N36" s="18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20.100000000000001" customHeight="1" thickTop="1" thickBot="1" x14ac:dyDescent="0.35">
      <c r="B37" s="1" t="s">
        <v>6</v>
      </c>
      <c r="C37" s="19"/>
      <c r="D37" s="19"/>
      <c r="E37" s="19"/>
      <c r="F37" s="19"/>
      <c r="G37" s="19"/>
      <c r="H37" s="19"/>
      <c r="I37" s="19"/>
      <c r="J37" s="19"/>
      <c r="K37" s="12"/>
      <c r="L37" s="16"/>
      <c r="M37" s="12"/>
      <c r="N37" s="16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 spans="2:30" ht="20.100000000000001" customHeight="1" thickTop="1" thickBot="1" x14ac:dyDescent="0.35">
      <c r="B38" s="1" t="s">
        <v>7</v>
      </c>
      <c r="C38" s="20"/>
      <c r="D38" s="20"/>
      <c r="E38" s="20"/>
      <c r="F38" s="20"/>
      <c r="G38" s="20"/>
      <c r="H38" s="20"/>
      <c r="I38" s="20"/>
      <c r="J38" s="20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3" t="s">
        <v>9</v>
      </c>
      <c r="C39" s="8"/>
      <c r="D39" s="8"/>
      <c r="E39" s="8"/>
      <c r="F39" s="8"/>
      <c r="G39" s="8"/>
      <c r="H39" s="8"/>
      <c r="I39" s="8"/>
      <c r="J39" s="8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7</v>
      </c>
      <c r="C40" s="1"/>
      <c r="D40" s="1"/>
      <c r="E40" s="1"/>
      <c r="F40" s="1"/>
      <c r="G40" s="1"/>
      <c r="H40" s="1"/>
      <c r="I40" s="1"/>
      <c r="J40" s="1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1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U41"/>
  <sheetViews>
    <sheetView showGridLines="0" topLeftCell="A22" workbookViewId="0">
      <selection activeCell="A10" sqref="A10:XFD10"/>
    </sheetView>
  </sheetViews>
  <sheetFormatPr baseColWidth="10" defaultRowHeight="16.5" x14ac:dyDescent="0.3"/>
  <cols>
    <col min="1" max="1" width="20.75" bestFit="1" customWidth="1"/>
    <col min="2" max="2" width="16" customWidth="1"/>
    <col min="3" max="3" width="13.75" customWidth="1"/>
    <col min="4" max="6" width="10.375" customWidth="1"/>
    <col min="7" max="10" width="11" customWidth="1"/>
    <col min="11" max="11" width="17.875" customWidth="1"/>
    <col min="12" max="12" width="12" customWidth="1"/>
    <col min="13" max="13" width="17.875" customWidth="1"/>
    <col min="14" max="14" width="12" customWidth="1"/>
    <col min="15" max="15" width="22.375" customWidth="1"/>
    <col min="16" max="16" width="12.375" customWidth="1"/>
    <col min="17" max="17" width="13.75" customWidth="1"/>
    <col min="18" max="18" width="17.875" customWidth="1"/>
    <col min="19" max="19" width="11.5" customWidth="1"/>
    <col min="20" max="20" width="17.875" customWidth="1"/>
    <col min="21" max="21" width="11.5" customWidth="1"/>
    <col min="22" max="22" width="17.875" customWidth="1"/>
    <col min="24" max="24" width="17.875" customWidth="1"/>
    <col min="26" max="26" width="17.375" customWidth="1"/>
    <col min="28" max="28" width="17.375" customWidth="1"/>
    <col min="30" max="30" width="17.375" customWidth="1"/>
    <col min="31" max="31" width="12" customWidth="1"/>
    <col min="32" max="32" width="17.375" customWidth="1"/>
  </cols>
  <sheetData>
    <row r="1" spans="1:47" ht="20.25" x14ac:dyDescent="0.3">
      <c r="A1" s="56" t="s">
        <v>0</v>
      </c>
      <c r="B1" s="57" t="s">
        <v>15</v>
      </c>
      <c r="C1" s="58" t="e">
        <f>VLOOKUP(B1,[1]CHANTIERS!$1:$1048576,2,FALSE)</f>
        <v>#N/A</v>
      </c>
      <c r="D1" s="56"/>
      <c r="E1" s="56"/>
      <c r="F1" s="56"/>
      <c r="G1" s="56"/>
      <c r="H1" s="56"/>
      <c r="I1" s="56"/>
      <c r="J1" s="56"/>
      <c r="O1" s="12"/>
      <c r="P1" s="68"/>
      <c r="Q1" s="68"/>
      <c r="R1" s="68"/>
      <c r="S1" s="15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</row>
    <row r="2" spans="1:47" x14ac:dyDescent="0.3">
      <c r="C2" s="11"/>
      <c r="O2" s="12"/>
      <c r="P2" s="66"/>
      <c r="Q2" s="66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thickBot="1" x14ac:dyDescent="0.35">
      <c r="A3" t="s">
        <v>21</v>
      </c>
      <c r="G3" s="33" t="s">
        <v>36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thickTop="1" x14ac:dyDescent="0.3">
      <c r="A4" s="65" t="s">
        <v>1</v>
      </c>
      <c r="B4" s="65"/>
      <c r="G4" s="34" t="s">
        <v>8</v>
      </c>
      <c r="H4" s="35">
        <v>30000</v>
      </c>
      <c r="O4" s="67"/>
      <c r="P4" s="6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</row>
    <row r="5" spans="1:47" x14ac:dyDescent="0.3">
      <c r="A5" t="s">
        <v>22</v>
      </c>
      <c r="C5" s="7">
        <f ca="1">TODAY()</f>
        <v>43810</v>
      </c>
      <c r="G5" s="36" t="s">
        <v>33</v>
      </c>
      <c r="H5" s="37">
        <v>5000</v>
      </c>
      <c r="O5" s="12"/>
      <c r="P5" s="12"/>
      <c r="Q5" s="16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thickBot="1" x14ac:dyDescent="0.35">
      <c r="G6" s="59" t="s">
        <v>34</v>
      </c>
      <c r="H6" s="60">
        <v>25000</v>
      </c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thickTop="1" x14ac:dyDescent="0.3">
      <c r="G7" s="12"/>
      <c r="H7" s="13"/>
      <c r="O7" s="12"/>
      <c r="P7" s="1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thickBot="1" x14ac:dyDescent="0.35">
      <c r="C8" s="21">
        <v>43739</v>
      </c>
      <c r="J8" s="7"/>
      <c r="L8" s="7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</row>
    <row r="9" spans="1:47" ht="17.25" thickBot="1" x14ac:dyDescent="0.35">
      <c r="C9" s="27">
        <f>_xlfn.ISOWEEKNUM(C8)</f>
        <v>40</v>
      </c>
      <c r="D9" s="27">
        <f>C9+1</f>
        <v>41</v>
      </c>
      <c r="E9" s="27">
        <f t="shared" ref="E9:J9" si="0">D9+1</f>
        <v>42</v>
      </c>
      <c r="F9" s="27">
        <f t="shared" si="0"/>
        <v>43</v>
      </c>
      <c r="G9" s="27">
        <f t="shared" si="0"/>
        <v>44</v>
      </c>
      <c r="H9" s="27">
        <f t="shared" si="0"/>
        <v>45</v>
      </c>
      <c r="I9" s="27">
        <f t="shared" si="0"/>
        <v>46</v>
      </c>
      <c r="J9" s="27">
        <f t="shared" si="0"/>
        <v>47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47" ht="18" thickTop="1" thickBot="1" x14ac:dyDescent="0.35">
      <c r="A10" s="6" t="s">
        <v>12</v>
      </c>
      <c r="B10" s="25" t="s">
        <v>11</v>
      </c>
      <c r="C10" s="28" t="s">
        <v>2</v>
      </c>
      <c r="D10" s="28" t="s">
        <v>2</v>
      </c>
      <c r="E10" s="28" t="s">
        <v>2</v>
      </c>
      <c r="F10" s="28" t="s">
        <v>2</v>
      </c>
      <c r="G10" s="28" t="s">
        <v>2</v>
      </c>
      <c r="H10" s="28" t="s">
        <v>2</v>
      </c>
      <c r="I10" s="28" t="s">
        <v>2</v>
      </c>
      <c r="J10" s="28" t="s">
        <v>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47" ht="20.100000000000001" customHeight="1" thickTop="1" x14ac:dyDescent="0.3">
      <c r="A11" s="5" t="s">
        <v>16</v>
      </c>
      <c r="B11" s="10">
        <f>SUM(C11:J11)</f>
        <v>11</v>
      </c>
      <c r="C11" s="29">
        <v>8</v>
      </c>
      <c r="D11" s="29">
        <v>2</v>
      </c>
      <c r="E11" s="29">
        <v>1</v>
      </c>
      <c r="F11" s="29"/>
      <c r="G11" s="29"/>
      <c r="H11" s="29"/>
      <c r="I11" s="29"/>
      <c r="J11" s="29"/>
      <c r="K11" s="12"/>
      <c r="L11" s="13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</row>
    <row r="12" spans="1:47" ht="20.100000000000001" customHeight="1" x14ac:dyDescent="0.3">
      <c r="A12" s="5" t="s">
        <v>17</v>
      </c>
      <c r="B12" s="10">
        <f t="shared" ref="B12:B17" si="1">SUM(C12:J12)</f>
        <v>10</v>
      </c>
      <c r="C12" s="30">
        <v>8</v>
      </c>
      <c r="D12" s="30">
        <v>2</v>
      </c>
      <c r="E12" s="30"/>
      <c r="F12" s="30"/>
      <c r="G12" s="30"/>
      <c r="H12" s="30"/>
      <c r="I12" s="30"/>
      <c r="J12" s="30"/>
      <c r="K12" s="12"/>
      <c r="L12" s="13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</row>
    <row r="13" spans="1:47" ht="20.100000000000001" customHeight="1" x14ac:dyDescent="0.3">
      <c r="A13" s="5" t="s">
        <v>18</v>
      </c>
      <c r="B13" s="10">
        <f t="shared" si="1"/>
        <v>10</v>
      </c>
      <c r="C13" s="31">
        <v>8</v>
      </c>
      <c r="D13" s="31">
        <v>2</v>
      </c>
      <c r="E13" s="31"/>
      <c r="F13" s="31"/>
      <c r="G13" s="31"/>
      <c r="H13" s="31"/>
      <c r="I13" s="31"/>
      <c r="J13" s="31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</row>
    <row r="14" spans="1:47" ht="20.100000000000001" customHeight="1" x14ac:dyDescent="0.3">
      <c r="A14" s="5" t="s">
        <v>19</v>
      </c>
      <c r="B14" s="10">
        <f t="shared" si="1"/>
        <v>10</v>
      </c>
      <c r="C14" s="31">
        <v>8</v>
      </c>
      <c r="D14" s="31">
        <v>2</v>
      </c>
      <c r="E14" s="31"/>
      <c r="F14" s="31"/>
      <c r="G14" s="31"/>
      <c r="H14" s="31"/>
      <c r="I14" s="31"/>
      <c r="J14" s="31"/>
      <c r="K14" s="12"/>
      <c r="L14" s="13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</row>
    <row r="15" spans="1:47" ht="20.100000000000001" customHeight="1" x14ac:dyDescent="0.3">
      <c r="A15" s="5" t="s">
        <v>20</v>
      </c>
      <c r="B15" s="10">
        <f t="shared" si="1"/>
        <v>0</v>
      </c>
      <c r="C15" s="31"/>
      <c r="D15" s="31"/>
      <c r="E15" s="31"/>
      <c r="F15" s="31"/>
      <c r="G15" s="31"/>
      <c r="H15" s="31"/>
      <c r="I15" s="31"/>
      <c r="J15" s="31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1:47" ht="20.100000000000001" customHeight="1" x14ac:dyDescent="0.3">
      <c r="A16" s="5" t="s">
        <v>30</v>
      </c>
      <c r="B16" s="10">
        <f t="shared" si="1"/>
        <v>0</v>
      </c>
      <c r="C16" s="31"/>
      <c r="D16" s="31"/>
      <c r="E16" s="31"/>
      <c r="F16" s="31"/>
      <c r="G16" s="31"/>
      <c r="H16" s="31"/>
      <c r="I16" s="31"/>
      <c r="J16" s="31"/>
      <c r="K16" s="12"/>
      <c r="L16" s="13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</row>
    <row r="17" spans="1:30" ht="20.100000000000001" customHeight="1" x14ac:dyDescent="0.3">
      <c r="A17" s="5" t="s">
        <v>31</v>
      </c>
      <c r="B17" s="10">
        <f t="shared" si="1"/>
        <v>0</v>
      </c>
      <c r="C17" s="31"/>
      <c r="D17" s="31"/>
      <c r="E17" s="31"/>
      <c r="F17" s="31"/>
      <c r="G17" s="31"/>
      <c r="H17" s="31"/>
      <c r="I17" s="31"/>
      <c r="J17" s="31"/>
      <c r="K17" s="12"/>
      <c r="L17" s="13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</row>
    <row r="18" spans="1:30" ht="20.100000000000001" customHeight="1" x14ac:dyDescent="0.3">
      <c r="A18" s="5"/>
      <c r="B18" s="10"/>
      <c r="C18" s="31"/>
      <c r="D18" s="31"/>
      <c r="E18" s="31"/>
      <c r="F18" s="31"/>
      <c r="G18" s="31"/>
      <c r="H18" s="31"/>
      <c r="I18" s="31"/>
      <c r="J18" s="31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</row>
    <row r="19" spans="1:30" ht="20.100000000000001" customHeight="1" x14ac:dyDescent="0.3">
      <c r="A19" s="5"/>
      <c r="B19" s="10"/>
      <c r="C19" s="31"/>
      <c r="D19" s="31"/>
      <c r="E19" s="31"/>
      <c r="F19" s="31"/>
      <c r="G19" s="31"/>
      <c r="H19" s="31"/>
      <c r="I19" s="31"/>
      <c r="J19" s="31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1:30" ht="20.100000000000001" customHeight="1" x14ac:dyDescent="0.3">
      <c r="A20" s="5"/>
      <c r="B20" s="10"/>
      <c r="C20" s="31"/>
      <c r="D20" s="31"/>
      <c r="E20" s="31"/>
      <c r="F20" s="31"/>
      <c r="G20" s="31"/>
      <c r="H20" s="31"/>
      <c r="I20" s="31"/>
      <c r="J20" s="31"/>
      <c r="K20" s="12"/>
      <c r="L20" s="13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</row>
    <row r="21" spans="1:30" ht="20.100000000000001" customHeight="1" x14ac:dyDescent="0.3">
      <c r="A21" s="5"/>
      <c r="B21" s="10"/>
      <c r="C21" s="31"/>
      <c r="D21" s="31"/>
      <c r="E21" s="31"/>
      <c r="F21" s="31"/>
      <c r="G21" s="31"/>
      <c r="H21" s="31"/>
      <c r="I21" s="31"/>
      <c r="J21" s="31"/>
      <c r="K21" s="12"/>
      <c r="L21" s="13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</row>
    <row r="22" spans="1:30" ht="20.100000000000001" customHeight="1" x14ac:dyDescent="0.3">
      <c r="A22" s="5"/>
      <c r="B22" s="10"/>
      <c r="C22" s="31"/>
      <c r="D22" s="31"/>
      <c r="E22" s="31"/>
      <c r="F22" s="31"/>
      <c r="G22" s="31"/>
      <c r="H22" s="31"/>
      <c r="I22" s="31"/>
      <c r="J22" s="31"/>
      <c r="K22" s="12"/>
      <c r="L22" s="13"/>
      <c r="M22" s="12"/>
      <c r="N22" s="13"/>
      <c r="O22" s="12"/>
      <c r="P22" s="13"/>
      <c r="Q22" s="12"/>
      <c r="R22" s="13"/>
      <c r="S22" s="12"/>
      <c r="T22" s="13"/>
      <c r="U22" s="12"/>
      <c r="V22" s="13"/>
      <c r="W22" s="12"/>
      <c r="X22" s="13"/>
      <c r="Y22" s="12"/>
      <c r="Z22" s="13"/>
      <c r="AA22" s="12"/>
      <c r="AB22" s="13"/>
      <c r="AC22" s="12"/>
      <c r="AD22" s="13"/>
    </row>
    <row r="23" spans="1:30" ht="20.100000000000001" customHeight="1" x14ac:dyDescent="0.3">
      <c r="A23" s="5"/>
      <c r="B23" s="10"/>
      <c r="C23" s="31"/>
      <c r="D23" s="31"/>
      <c r="E23" s="31"/>
      <c r="F23" s="31"/>
      <c r="G23" s="31"/>
      <c r="H23" s="31"/>
      <c r="I23" s="31"/>
      <c r="J23" s="31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1:30" ht="20.100000000000001" customHeight="1" x14ac:dyDescent="0.3">
      <c r="A24" s="5"/>
      <c r="B24" s="10"/>
      <c r="C24" s="31"/>
      <c r="D24" s="31"/>
      <c r="E24" s="31"/>
      <c r="F24" s="31"/>
      <c r="G24" s="31"/>
      <c r="H24" s="31"/>
      <c r="I24" s="31"/>
      <c r="J24" s="31"/>
      <c r="K24" s="12"/>
      <c r="L24" s="13"/>
      <c r="M24" s="12"/>
      <c r="N24" s="13"/>
      <c r="O24" s="12"/>
      <c r="P24" s="13"/>
      <c r="Q24" s="12"/>
      <c r="R24" s="13"/>
      <c r="S24" s="12"/>
      <c r="T24" s="13"/>
      <c r="U24" s="12"/>
      <c r="V24" s="13"/>
      <c r="W24" s="12"/>
      <c r="X24" s="13"/>
      <c r="Y24" s="12"/>
      <c r="Z24" s="13"/>
      <c r="AA24" s="12"/>
      <c r="AB24" s="13"/>
      <c r="AC24" s="12"/>
      <c r="AD24" s="13"/>
    </row>
    <row r="25" spans="1:30" ht="20.100000000000001" customHeight="1" x14ac:dyDescent="0.3">
      <c r="A25" s="5"/>
      <c r="B25" s="10"/>
      <c r="C25" s="31"/>
      <c r="D25" s="31"/>
      <c r="E25" s="31"/>
      <c r="F25" s="31"/>
      <c r="G25" s="31"/>
      <c r="H25" s="31"/>
      <c r="I25" s="31"/>
      <c r="J25" s="31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</row>
    <row r="26" spans="1:30" ht="20.100000000000001" customHeight="1" x14ac:dyDescent="0.3">
      <c r="A26" s="5"/>
      <c r="B26" s="10"/>
      <c r="C26" s="31"/>
      <c r="D26" s="31"/>
      <c r="E26" s="31"/>
      <c r="F26" s="31"/>
      <c r="G26" s="31"/>
      <c r="H26" s="31"/>
      <c r="I26" s="31"/>
      <c r="J26" s="31"/>
      <c r="K26" s="12"/>
      <c r="L26" s="13"/>
      <c r="M26" s="12"/>
      <c r="N26" s="13"/>
      <c r="O26" s="12"/>
      <c r="P26" s="13"/>
      <c r="Q26" s="12"/>
      <c r="R26" s="13"/>
      <c r="S26" s="12"/>
      <c r="T26" s="13"/>
      <c r="U26" s="12"/>
      <c r="V26" s="13"/>
      <c r="W26" s="12"/>
      <c r="X26" s="13"/>
      <c r="Y26" s="12"/>
      <c r="Z26" s="13"/>
      <c r="AA26" s="12"/>
      <c r="AB26" s="13"/>
      <c r="AC26" s="12"/>
      <c r="AD26" s="13"/>
    </row>
    <row r="27" spans="1:30" ht="20.100000000000001" customHeight="1" x14ac:dyDescent="0.3">
      <c r="A27" s="5"/>
      <c r="B27" s="10"/>
      <c r="C27" s="31"/>
      <c r="D27" s="31"/>
      <c r="E27" s="31"/>
      <c r="F27" s="31"/>
      <c r="G27" s="31"/>
      <c r="H27" s="31"/>
      <c r="I27" s="31"/>
      <c r="J27" s="31"/>
      <c r="K27" s="12"/>
      <c r="L27" s="13"/>
      <c r="M27" s="12"/>
      <c r="N27" s="13"/>
      <c r="O27" s="12"/>
      <c r="P27" s="13"/>
      <c r="Q27" s="12"/>
      <c r="R27" s="13"/>
      <c r="S27" s="12"/>
      <c r="T27" s="13"/>
      <c r="U27" s="12"/>
      <c r="V27" s="13"/>
      <c r="W27" s="12"/>
      <c r="X27" s="13"/>
      <c r="Y27" s="12"/>
      <c r="Z27" s="13"/>
      <c r="AA27" s="12"/>
      <c r="AB27" s="13"/>
      <c r="AC27" s="12"/>
      <c r="AD27" s="13"/>
    </row>
    <row r="28" spans="1:30" ht="20.100000000000001" customHeight="1" x14ac:dyDescent="0.3">
      <c r="A28" s="5"/>
      <c r="B28" s="10"/>
      <c r="C28" s="31"/>
      <c r="D28" s="31"/>
      <c r="E28" s="31"/>
      <c r="F28" s="31"/>
      <c r="G28" s="31"/>
      <c r="H28" s="31"/>
      <c r="I28" s="31"/>
      <c r="J28" s="31"/>
      <c r="K28" s="12"/>
      <c r="L28" s="13"/>
      <c r="M28" s="12"/>
      <c r="N28" s="13"/>
      <c r="O28" s="12"/>
      <c r="P28" s="13"/>
      <c r="Q28" s="12"/>
      <c r="R28" s="13"/>
      <c r="S28" s="12"/>
      <c r="T28" s="13"/>
      <c r="U28" s="12"/>
      <c r="V28" s="13"/>
      <c r="W28" s="12"/>
      <c r="X28" s="13"/>
      <c r="Y28" s="12"/>
      <c r="Z28" s="13"/>
      <c r="AA28" s="12"/>
      <c r="AB28" s="13"/>
      <c r="AC28" s="12"/>
      <c r="AD28" s="13"/>
    </row>
    <row r="29" spans="1:30" ht="17.25" thickBot="1" x14ac:dyDescent="0.35">
      <c r="C29" s="32"/>
      <c r="D29" s="32"/>
      <c r="E29" s="32"/>
      <c r="F29" s="32"/>
      <c r="G29" s="32"/>
      <c r="H29" s="32"/>
      <c r="I29" s="32"/>
      <c r="J29" s="32"/>
      <c r="K29" s="12"/>
      <c r="L29" s="13"/>
      <c r="M29" s="12"/>
      <c r="N29" s="13"/>
      <c r="O29" s="12"/>
      <c r="P29" s="13"/>
      <c r="Q29" s="12"/>
      <c r="R29" s="13"/>
      <c r="S29" s="12"/>
      <c r="T29" s="13"/>
      <c r="U29" s="12"/>
      <c r="V29" s="13"/>
      <c r="W29" s="12"/>
      <c r="X29" s="13"/>
      <c r="Y29" s="12"/>
      <c r="Z29" s="13"/>
      <c r="AA29" s="12"/>
      <c r="AB29" s="13"/>
      <c r="AC29" s="12"/>
      <c r="AD29" s="13"/>
    </row>
    <row r="30" spans="1:30" ht="18" thickTop="1" thickBot="1" x14ac:dyDescent="0.35">
      <c r="B30" s="1" t="s">
        <v>10</v>
      </c>
      <c r="C30" s="26">
        <f>SUM(C11:C28)</f>
        <v>32</v>
      </c>
      <c r="D30" s="26">
        <f t="shared" ref="D30:J30" si="2">SUM(D11:D28)</f>
        <v>8</v>
      </c>
      <c r="E30" s="26">
        <f t="shared" si="2"/>
        <v>1</v>
      </c>
      <c r="F30" s="26">
        <f t="shared" si="2"/>
        <v>0</v>
      </c>
      <c r="G30" s="26">
        <f t="shared" si="2"/>
        <v>0</v>
      </c>
      <c r="H30" s="26">
        <f t="shared" si="2"/>
        <v>0</v>
      </c>
      <c r="I30" s="26">
        <f t="shared" si="2"/>
        <v>0</v>
      </c>
      <c r="J30" s="26">
        <f t="shared" si="2"/>
        <v>0</v>
      </c>
      <c r="K30" s="12"/>
      <c r="L30" s="14"/>
      <c r="M30" s="12"/>
      <c r="N30" s="14"/>
      <c r="O30" s="12"/>
      <c r="P30" s="14"/>
      <c r="Q30" s="12"/>
      <c r="R30" s="14"/>
      <c r="S30" s="12"/>
      <c r="T30" s="14"/>
      <c r="U30" s="12"/>
      <c r="V30" s="14"/>
      <c r="W30" s="12"/>
      <c r="X30" s="14"/>
      <c r="Y30" s="12"/>
      <c r="Z30" s="14"/>
      <c r="AA30" s="12"/>
      <c r="AB30" s="14"/>
      <c r="AC30" s="12"/>
      <c r="AD30" s="14"/>
    </row>
    <row r="31" spans="1:30" ht="18" thickTop="1" thickBot="1" x14ac:dyDescent="0.35">
      <c r="B31" s="1" t="s">
        <v>11</v>
      </c>
      <c r="C31" s="4">
        <f>C30</f>
        <v>32</v>
      </c>
      <c r="D31" s="4">
        <f t="shared" ref="D31:J31" si="3">D30</f>
        <v>8</v>
      </c>
      <c r="E31" s="4">
        <f t="shared" si="3"/>
        <v>1</v>
      </c>
      <c r="F31" s="4">
        <f t="shared" si="3"/>
        <v>0</v>
      </c>
      <c r="G31" s="4">
        <f t="shared" si="3"/>
        <v>0</v>
      </c>
      <c r="H31" s="4">
        <f t="shared" si="3"/>
        <v>0</v>
      </c>
      <c r="I31" s="4">
        <f t="shared" si="3"/>
        <v>0</v>
      </c>
      <c r="J31" s="4">
        <f t="shared" si="3"/>
        <v>0</v>
      </c>
      <c r="K31" s="12"/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14"/>
      <c r="W31" s="12"/>
      <c r="X31" s="14"/>
      <c r="Y31" s="12"/>
      <c r="Z31" s="14"/>
      <c r="AA31" s="12"/>
      <c r="AB31" s="14"/>
      <c r="AC31" s="12"/>
      <c r="AD31" s="14"/>
    </row>
    <row r="32" spans="1:30" ht="18" thickTop="1" thickBot="1" x14ac:dyDescent="0.35">
      <c r="B32" s="1"/>
      <c r="C32" s="4"/>
      <c r="D32" s="4"/>
      <c r="E32" s="4"/>
      <c r="F32" s="4"/>
      <c r="G32" s="4"/>
      <c r="H32" s="4"/>
      <c r="I32" s="4"/>
      <c r="J32" s="4"/>
      <c r="K32" s="12"/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14"/>
      <c r="W32" s="12"/>
      <c r="X32" s="14"/>
      <c r="Y32" s="12"/>
      <c r="Z32" s="14"/>
      <c r="AA32" s="12"/>
      <c r="AB32" s="14"/>
      <c r="AC32" s="12"/>
      <c r="AD32" s="14"/>
    </row>
    <row r="33" spans="2:30" ht="18" thickTop="1" thickBot="1" x14ac:dyDescent="0.35">
      <c r="B33" s="1" t="s">
        <v>3</v>
      </c>
      <c r="C33" s="2">
        <f>C30*250</f>
        <v>8000</v>
      </c>
      <c r="D33" s="2">
        <f t="shared" ref="D33:J33" si="4">D30*250</f>
        <v>2000</v>
      </c>
      <c r="E33" s="2">
        <f t="shared" si="4"/>
        <v>250</v>
      </c>
      <c r="F33" s="2">
        <f t="shared" si="4"/>
        <v>0</v>
      </c>
      <c r="G33" s="2">
        <f t="shared" si="4"/>
        <v>0</v>
      </c>
      <c r="H33" s="2">
        <f t="shared" si="4"/>
        <v>0</v>
      </c>
      <c r="I33" s="2">
        <f t="shared" si="4"/>
        <v>0</v>
      </c>
      <c r="J33" s="2">
        <f t="shared" si="4"/>
        <v>0</v>
      </c>
      <c r="K33" s="12"/>
      <c r="L33" s="13"/>
      <c r="M33" s="12"/>
      <c r="N33" s="13"/>
      <c r="O33" s="12"/>
      <c r="P33" s="13"/>
      <c r="Q33" s="12"/>
      <c r="R33" s="13"/>
      <c r="S33" s="12"/>
      <c r="T33" s="13"/>
      <c r="U33" s="12"/>
      <c r="V33" s="13"/>
      <c r="W33" s="12"/>
      <c r="X33" s="13"/>
      <c r="Y33" s="12"/>
      <c r="Z33" s="13"/>
      <c r="AA33" s="12"/>
      <c r="AB33" s="13"/>
      <c r="AC33" s="12"/>
      <c r="AD33" s="13"/>
    </row>
    <row r="34" spans="2:30" ht="18" thickTop="1" thickBot="1" x14ac:dyDescent="0.35">
      <c r="B34" s="1" t="s">
        <v>4</v>
      </c>
      <c r="C34" s="2">
        <f>C33</f>
        <v>8000</v>
      </c>
      <c r="D34" s="2">
        <f t="shared" ref="D34:J34" si="5">C34+D33</f>
        <v>10000</v>
      </c>
      <c r="E34" s="2">
        <f t="shared" si="5"/>
        <v>10250</v>
      </c>
      <c r="F34" s="2">
        <f t="shared" si="5"/>
        <v>10250</v>
      </c>
      <c r="G34" s="2">
        <f t="shared" si="5"/>
        <v>10250</v>
      </c>
      <c r="H34" s="2">
        <f t="shared" si="5"/>
        <v>10250</v>
      </c>
      <c r="I34" s="2">
        <f t="shared" si="5"/>
        <v>10250</v>
      </c>
      <c r="J34" s="2">
        <f t="shared" si="5"/>
        <v>10250</v>
      </c>
      <c r="K34" s="12"/>
      <c r="L34" s="13"/>
      <c r="M34" s="12"/>
      <c r="N34" s="13"/>
      <c r="O34" s="12"/>
      <c r="P34" s="13"/>
      <c r="Q34" s="12"/>
      <c r="R34" s="13"/>
      <c r="S34" s="12"/>
      <c r="T34" s="13"/>
      <c r="U34" s="12"/>
      <c r="V34" s="13"/>
      <c r="W34" s="12"/>
      <c r="X34" s="13"/>
      <c r="Y34" s="12"/>
      <c r="Z34" s="13"/>
      <c r="AA34" s="12"/>
      <c r="AB34" s="13"/>
      <c r="AC34" s="12"/>
      <c r="AD34" s="13"/>
    </row>
    <row r="35" spans="2:30" ht="18" thickTop="1" thickBot="1" x14ac:dyDescent="0.35">
      <c r="B35" s="1" t="s">
        <v>5</v>
      </c>
      <c r="C35" s="2">
        <f>H4-C33</f>
        <v>22000</v>
      </c>
      <c r="D35" s="2">
        <f>C35-D33</f>
        <v>20000</v>
      </c>
      <c r="E35" s="2">
        <f>D35-E33</f>
        <v>19750</v>
      </c>
      <c r="F35" s="2">
        <f t="shared" ref="F35:J35" si="6">E35-F33</f>
        <v>19750</v>
      </c>
      <c r="G35" s="2">
        <f t="shared" si="6"/>
        <v>19750</v>
      </c>
      <c r="H35" s="2">
        <f t="shared" si="6"/>
        <v>19750</v>
      </c>
      <c r="I35" s="2">
        <f t="shared" si="6"/>
        <v>19750</v>
      </c>
      <c r="J35" s="2">
        <f t="shared" si="6"/>
        <v>19750</v>
      </c>
      <c r="K35" s="12"/>
      <c r="L35" s="17"/>
      <c r="M35" s="12"/>
      <c r="N35" s="17"/>
      <c r="O35" s="12"/>
      <c r="P35" s="13"/>
      <c r="Q35" s="12"/>
      <c r="R35" s="13"/>
      <c r="S35" s="12"/>
      <c r="T35" s="13"/>
      <c r="U35" s="12"/>
      <c r="V35" s="13"/>
      <c r="W35" s="12"/>
      <c r="X35" s="13"/>
      <c r="Y35" s="12"/>
      <c r="Z35" s="13"/>
      <c r="AA35" s="12"/>
      <c r="AB35" s="13"/>
      <c r="AC35" s="12"/>
      <c r="AD35" s="13"/>
    </row>
    <row r="36" spans="2:30" ht="18" thickTop="1" thickBot="1" x14ac:dyDescent="0.35">
      <c r="B36" s="1" t="s">
        <v>40</v>
      </c>
      <c r="C36" s="24">
        <f>C34/$H4</f>
        <v>0.26666666666666666</v>
      </c>
      <c r="D36" s="24">
        <f>D34/$H4</f>
        <v>0.33333333333333331</v>
      </c>
      <c r="E36" s="24">
        <f>E34/$H4</f>
        <v>0.34166666666666667</v>
      </c>
      <c r="F36" s="24">
        <f>F34/$H4</f>
        <v>0.34166666666666667</v>
      </c>
      <c r="G36" s="24">
        <f>G34/$H4</f>
        <v>0.34166666666666667</v>
      </c>
      <c r="H36" s="24">
        <f>H34/$H4</f>
        <v>0.34166666666666667</v>
      </c>
      <c r="I36" s="24">
        <f>I34/$H4</f>
        <v>0.34166666666666667</v>
      </c>
      <c r="J36" s="24">
        <f>J34/$H4</f>
        <v>0.34166666666666667</v>
      </c>
      <c r="K36" s="12"/>
      <c r="L36" s="13"/>
      <c r="M36" s="12"/>
      <c r="N36" s="18"/>
      <c r="O36" s="12"/>
      <c r="P36" s="13"/>
      <c r="Q36" s="12"/>
      <c r="R36" s="13"/>
      <c r="S36" s="12"/>
      <c r="T36" s="13"/>
      <c r="U36" s="12"/>
      <c r="V36" s="13"/>
      <c r="W36" s="12"/>
      <c r="X36" s="13"/>
      <c r="Y36" s="12"/>
      <c r="Z36" s="13"/>
      <c r="AA36" s="12"/>
      <c r="AB36" s="13"/>
      <c r="AC36" s="12"/>
      <c r="AD36" s="13"/>
    </row>
    <row r="37" spans="2:30" ht="20.100000000000001" customHeight="1" thickTop="1" thickBot="1" x14ac:dyDescent="0.35">
      <c r="B37" s="1" t="s">
        <v>6</v>
      </c>
      <c r="C37" s="19"/>
      <c r="D37" s="19"/>
      <c r="E37" s="19"/>
      <c r="F37" s="19"/>
      <c r="G37" s="19"/>
      <c r="H37" s="19"/>
      <c r="I37" s="19"/>
      <c r="J37" s="19"/>
      <c r="K37" s="12"/>
      <c r="L37" s="16"/>
      <c r="M37" s="12"/>
      <c r="N37" s="16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 spans="2:30" ht="20.100000000000001" customHeight="1" thickTop="1" thickBot="1" x14ac:dyDescent="0.35">
      <c r="B38" s="1" t="s">
        <v>7</v>
      </c>
      <c r="C38" s="20"/>
      <c r="D38" s="20"/>
      <c r="E38" s="20"/>
      <c r="F38" s="20"/>
      <c r="G38" s="20"/>
      <c r="H38" s="20"/>
      <c r="I38" s="20"/>
      <c r="J38" s="20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2:30" ht="20.100000000000001" customHeight="1" thickTop="1" thickBot="1" x14ac:dyDescent="0.35">
      <c r="B39" s="3" t="s">
        <v>9</v>
      </c>
      <c r="C39" s="8"/>
      <c r="D39" s="8"/>
      <c r="E39" s="8"/>
      <c r="F39" s="8"/>
      <c r="G39" s="8"/>
      <c r="H39" s="8"/>
      <c r="I39" s="8"/>
      <c r="J39" s="8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2:30" ht="20.100000000000001" customHeight="1" thickTop="1" thickBot="1" x14ac:dyDescent="0.35">
      <c r="B40" s="3" t="s">
        <v>7</v>
      </c>
      <c r="C40" s="1"/>
      <c r="D40" s="1"/>
      <c r="E40" s="1"/>
      <c r="F40" s="1"/>
      <c r="G40" s="1"/>
      <c r="H40" s="1"/>
      <c r="I40" s="1"/>
      <c r="J40" s="1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2:30" ht="17.25" thickTop="1" x14ac:dyDescent="0.3"/>
  </sheetData>
  <mergeCells count="4">
    <mergeCell ref="P1:R1"/>
    <mergeCell ref="P2:Q2"/>
    <mergeCell ref="A4:B4"/>
    <mergeCell ref="O4:P4"/>
  </mergeCells>
  <conditionalFormatting sqref="B1">
    <cfRule type="containsText" dxfId="0" priority="1" operator="containsText" text="D0">
      <formula>NOT(ISERROR(SEARCH("D0",B1)))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expli</vt:lpstr>
      <vt:lpstr>RECAP</vt:lpstr>
      <vt:lpstr>BAT 1</vt:lpstr>
      <vt:lpstr>BAT 2</vt:lpstr>
      <vt:lpstr>BAT 3</vt:lpstr>
      <vt:lpstr>Compte</vt:lpstr>
      <vt:lpstr>titre</vt:lpstr>
      <vt:lpstr>RECAP!Zone_d_impression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2019-12-11T08:53:32Z</dcterms:modified>
</cp:coreProperties>
</file>