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Fusions Fichiers\"/>
    </mc:Choice>
  </mc:AlternateContent>
  <bookViews>
    <workbookView xWindow="0" yWindow="0" windowWidth="23040" windowHeight="8544"/>
  </bookViews>
  <sheets>
    <sheet name="Mod emp" sheetId="12" r:id="rId1"/>
    <sheet name="Result voulu" sheetId="1" r:id="rId2"/>
    <sheet name="Rapp entete" sheetId="2" r:id="rId3"/>
    <sheet name="trav" sheetId="3" r:id="rId4"/>
    <sheet name="Feuil6" sheetId="7" r:id="rId5"/>
    <sheet name="Req1" sheetId="4" r:id="rId6"/>
    <sheet name="Req2" sheetId="5" r:id="rId7"/>
    <sheet name="Req3" sheetId="6" r:id="rId8"/>
    <sheet name="Basfin" sheetId="8" r:id="rId9"/>
    <sheet name="Req1 (2)" sheetId="9" r:id="rId10"/>
    <sheet name="Req2 (2)" sheetId="10" r:id="rId11"/>
    <sheet name="Req3 (2)" sheetId="11" r:id="rId12"/>
  </sheets>
  <definedNames>
    <definedName name="_xlnm._FilterDatabase" localSheetId="5" hidden="1">'Req1'!$B$1:$AL$30</definedName>
    <definedName name="_xlnm._FilterDatabase" localSheetId="9" hidden="1">'Req1 (2)'!$B$1:$AL$30</definedName>
    <definedName name="_xlnm._FilterDatabase" localSheetId="6" hidden="1">'Req2'!$B$1:$AQ$20</definedName>
    <definedName name="_xlnm._FilterDatabase" localSheetId="10" hidden="1">'Req2 (2)'!$B$1:$AQ$20</definedName>
    <definedName name="_xlnm._FilterDatabase" localSheetId="7" hidden="1">'Req3'!$B$1:$AC$20</definedName>
    <definedName name="_xlnm._FilterDatabase" localSheetId="11" hidden="1">'Req3 (2)'!$B$1:$AC$20</definedName>
    <definedName name="EntFinale">'Rapp entete'!$B$3:$BQ$3</definedName>
    <definedName name="EntReq1">'Rapp entete'!$B$11:$AL$11</definedName>
    <definedName name="EntReq2">'Rapp entete'!$B$14:$AR$14</definedName>
    <definedName name="EntReq3">'Rapp entete'!$B$18:$AC$18</definedName>
    <definedName name="MATRELQ1">'Req1'!$A$2:$A$30</definedName>
    <definedName name="MATRELQ3">'Req3'!$A$2:$A$30</definedName>
  </definedNames>
  <calcPr calcId="152511"/>
</workbook>
</file>

<file path=xl/calcChain.xml><?xml version="1.0" encoding="utf-8"?>
<calcChain xmlns="http://schemas.openxmlformats.org/spreadsheetml/2006/main">
  <c r="BQ32" i="2" l="1"/>
  <c r="BP32" i="2"/>
  <c r="BO32" i="2"/>
  <c r="BN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2" i="5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D2" i="10"/>
  <c r="BM32" i="2" l="1"/>
  <c r="AD27" i="2" s="1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B15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6" i="2"/>
  <c r="B5" i="2"/>
  <c r="B4" i="2"/>
  <c r="BR4" i="2" l="1"/>
  <c r="BR6" i="2"/>
  <c r="BR5" i="2"/>
  <c r="Z7" i="2"/>
  <c r="R7" i="2"/>
  <c r="J7" i="2"/>
  <c r="W7" i="2"/>
  <c r="G7" i="2"/>
  <c r="AB7" i="2"/>
  <c r="T7" i="2"/>
  <c r="L7" i="2"/>
  <c r="D7" i="2"/>
  <c r="BO7" i="2"/>
  <c r="BG7" i="2"/>
  <c r="AY7" i="2"/>
  <c r="AQ7" i="2"/>
  <c r="AI7" i="2"/>
  <c r="AA7" i="2"/>
  <c r="S7" i="2"/>
  <c r="K7" i="2"/>
  <c r="C7" i="2"/>
  <c r="BJ7" i="2"/>
  <c r="AL7" i="2"/>
  <c r="V7" i="2"/>
  <c r="N7" i="2"/>
  <c r="F7" i="2"/>
  <c r="BM7" i="2"/>
  <c r="Y7" i="2"/>
  <c r="Q7" i="2"/>
  <c r="I7" i="2"/>
  <c r="O7" i="2"/>
  <c r="B7" i="2"/>
  <c r="BK7" i="2"/>
  <c r="AE7" i="2"/>
  <c r="BN7" i="2"/>
  <c r="BQ7" i="2"/>
  <c r="U7" i="2"/>
  <c r="M7" i="2"/>
  <c r="E7" i="2"/>
  <c r="BL7" i="2"/>
  <c r="X7" i="2"/>
  <c r="P7" i="2"/>
  <c r="H7" i="2"/>
  <c r="AG7" i="2"/>
  <c r="BP7" i="2"/>
  <c r="BB7" i="2"/>
  <c r="AT7" i="2"/>
  <c r="AD7" i="2"/>
  <c r="BE7" i="2"/>
  <c r="AW7" i="2"/>
  <c r="AO7" i="2"/>
  <c r="BC7" i="2"/>
  <c r="AU7" i="2"/>
  <c r="AM7" i="2"/>
  <c r="BF7" i="2"/>
  <c r="AX7" i="2"/>
  <c r="AP7" i="2"/>
  <c r="BI7" i="2"/>
  <c r="BA7" i="2"/>
  <c r="AS7" i="2"/>
  <c r="BD7" i="2"/>
  <c r="AV7" i="2"/>
  <c r="AN7" i="2"/>
  <c r="BH7" i="2"/>
  <c r="AZ7" i="2"/>
  <c r="AR7" i="2"/>
  <c r="AH7" i="2"/>
  <c r="AK7" i="2"/>
  <c r="AC7" i="2"/>
  <c r="AF7" i="2"/>
  <c r="AJ7" i="2"/>
</calcChain>
</file>

<file path=xl/sharedStrings.xml><?xml version="1.0" encoding="utf-8"?>
<sst xmlns="http://schemas.openxmlformats.org/spreadsheetml/2006/main" count="3334" uniqueCount="378">
  <si>
    <t>Matricule</t>
  </si>
  <si>
    <t>Numéro de relation</t>
  </si>
  <si>
    <t>Qualité (Libellé)</t>
  </si>
  <si>
    <t>Prénom</t>
  </si>
  <si>
    <t>Nom</t>
  </si>
  <si>
    <t>Numéro dans la voie</t>
  </si>
  <si>
    <t>Complement numéro adresse (Libellé)</t>
  </si>
  <si>
    <t>Type de voie (Libellé)</t>
  </si>
  <si>
    <t>Nom de voie</t>
  </si>
  <si>
    <t>Complément d'adresse</t>
  </si>
  <si>
    <t>Code postal</t>
  </si>
  <si>
    <t>Commune</t>
  </si>
  <si>
    <t>Affectation organisationnelle Niveau 2 (Libellé)</t>
  </si>
  <si>
    <t>Service ou Territoire</t>
  </si>
  <si>
    <t>Classification (Libellé)</t>
  </si>
  <si>
    <t>HORAIRE</t>
  </si>
  <si>
    <t>Nom personne à prévenir</t>
  </si>
  <si>
    <t>Prénom personne à prévenir</t>
  </si>
  <si>
    <t>Lien salairie personne à prévenir</t>
  </si>
  <si>
    <t>Téléphone personnel personne à prévenir</t>
  </si>
  <si>
    <t>Téléphone portable</t>
  </si>
  <si>
    <t>Téléphone heures bureau</t>
  </si>
  <si>
    <t>Date de début de contrat</t>
  </si>
  <si>
    <t>Date de fin de contrat</t>
  </si>
  <si>
    <t>Sexe (Code)</t>
  </si>
  <si>
    <t>N° SS</t>
  </si>
  <si>
    <t>Type juridique du contrat</t>
  </si>
  <si>
    <t>Traitement base</t>
  </si>
  <si>
    <t>Indemnités 1</t>
  </si>
  <si>
    <t>Indemnités 2</t>
  </si>
  <si>
    <t>Indemnités 3</t>
  </si>
  <si>
    <t>Prime Annuelle</t>
  </si>
  <si>
    <t>Prime exceptionnelle et Prime retraite</t>
  </si>
  <si>
    <t>Intéressement</t>
  </si>
  <si>
    <t>Abondement</t>
  </si>
  <si>
    <t>Salaire Brut</t>
  </si>
  <si>
    <t>Sécurité Sociale (VOUS)</t>
  </si>
  <si>
    <t>CSG CRDS (Vous)</t>
  </si>
  <si>
    <t>Complémentaire Santé Regime Base (VOUS)</t>
  </si>
  <si>
    <t>Complémentaire Santé Option (VOUS)</t>
  </si>
  <si>
    <t>PREVOYANCE Regime Base (VOUS)</t>
  </si>
  <si>
    <t>PREVOYANCE Option (VOUS)</t>
  </si>
  <si>
    <t>IRCANTEC (Vous)</t>
  </si>
  <si>
    <t>IPRICAS (VOUS)</t>
  </si>
  <si>
    <t>ARIAL (VOUS)</t>
  </si>
  <si>
    <t>IREX (VOUS)</t>
  </si>
  <si>
    <t>Fonds Solidarité (vous)</t>
  </si>
  <si>
    <t>Tickets Restaurant Part Salariale</t>
  </si>
  <si>
    <t>Tickets Restaurant Part Patronale</t>
  </si>
  <si>
    <t>Comité d'Entreprise</t>
  </si>
  <si>
    <t>Plan Déplacement Entreprise</t>
  </si>
  <si>
    <t>01 - Droit Congés payés en cours</t>
  </si>
  <si>
    <t>02 - Congés payés consommés en cours</t>
  </si>
  <si>
    <t>07 - Droit RTT en cours</t>
  </si>
  <si>
    <t>08 - RTT consommées</t>
  </si>
  <si>
    <t>16 - Congé Exceptionnel Pris</t>
  </si>
  <si>
    <t>13 - Droit Repos Supplémentaire</t>
  </si>
  <si>
    <t>14 - Droit Repos Supplémentaire consommés</t>
  </si>
  <si>
    <t>10 - Droit CET</t>
  </si>
  <si>
    <t>11 - CET consommé</t>
  </si>
  <si>
    <t>00000110</t>
  </si>
  <si>
    <t>9001</t>
  </si>
  <si>
    <t>Monsieur</t>
  </si>
  <si>
    <t>22</t>
  </si>
  <si>
    <t>Allée</t>
  </si>
  <si>
    <t>DU CONTRAT SOCIAL</t>
  </si>
  <si>
    <t>Catégorie 3 Niveau 1</t>
  </si>
  <si>
    <t>M</t>
  </si>
  <si>
    <t>1 74 09 76 341 102 89</t>
  </si>
  <si>
    <t>CDI</t>
  </si>
  <si>
    <t>00000113</t>
  </si>
  <si>
    <t>81</t>
  </si>
  <si>
    <t>Rue</t>
  </si>
  <si>
    <t>COTE DES MOULINS</t>
  </si>
  <si>
    <t>Catégorie 3 Niveau 2</t>
  </si>
  <si>
    <t>1 69 10 76 540 208 94</t>
  </si>
  <si>
    <t>00000115</t>
  </si>
  <si>
    <t>9002</t>
  </si>
  <si>
    <t>1204</t>
  </si>
  <si>
    <t>ROUTE DE LILLEBONNE</t>
  </si>
  <si>
    <t>HAMEAU LES FORGES</t>
  </si>
  <si>
    <t>1 71 09 76 647 016 66</t>
  </si>
  <si>
    <t>00000119</t>
  </si>
  <si>
    <t>35</t>
  </si>
  <si>
    <t>MARTIN FRERES</t>
  </si>
  <si>
    <t>1 74 07 76 540 293 07</t>
  </si>
  <si>
    <t>00000133</t>
  </si>
  <si>
    <t>9004</t>
  </si>
  <si>
    <t>219</t>
  </si>
  <si>
    <t>Chemin</t>
  </si>
  <si>
    <t>LA FERME DU TRONC</t>
  </si>
  <si>
    <t>1 78 06 76 451 056 83</t>
  </si>
  <si>
    <t>00000143</t>
  </si>
  <si>
    <t>Madame</t>
  </si>
  <si>
    <t>31</t>
  </si>
  <si>
    <t>RUE PAUL ELUARD</t>
  </si>
  <si>
    <t>F</t>
  </si>
  <si>
    <t>2 75 04 38 053 167 05</t>
  </si>
  <si>
    <t>00000144</t>
  </si>
  <si>
    <t>9020</t>
  </si>
  <si>
    <t>231</t>
  </si>
  <si>
    <t>Route</t>
  </si>
  <si>
    <t>DES MOULINS LE TOT</t>
  </si>
  <si>
    <t>Catégorie 1 Niveau 1</t>
  </si>
  <si>
    <t>2 86 09 76 451 210 20</t>
  </si>
  <si>
    <t>9021</t>
  </si>
  <si>
    <t>9022</t>
  </si>
  <si>
    <t>Marcelle</t>
  </si>
  <si>
    <t>Dubois</t>
  </si>
  <si>
    <t>971</t>
  </si>
  <si>
    <t>St denis</t>
  </si>
  <si>
    <t>Matin-pierre</t>
  </si>
  <si>
    <t>Paris</t>
  </si>
  <si>
    <t>Pointe noire</t>
  </si>
  <si>
    <t>Lafausse</t>
  </si>
  <si>
    <t>St-Marie</t>
  </si>
  <si>
    <t>Joseph</t>
  </si>
  <si>
    <t>Direction du développement des poissons vert</t>
  </si>
  <si>
    <t>Direction du développement des poissons rouges</t>
  </si>
  <si>
    <t>Direction du développement des poissons noire</t>
  </si>
  <si>
    <t>Les Abymes</t>
  </si>
  <si>
    <t>St Martin</t>
  </si>
  <si>
    <t>Marie-pierre</t>
  </si>
  <si>
    <t>épouse</t>
  </si>
  <si>
    <t xml:space="preserve"> 06 66 66 55 99</t>
  </si>
  <si>
    <t>Marie</t>
  </si>
  <si>
    <t>Fils</t>
  </si>
  <si>
    <t>Frére</t>
  </si>
  <si>
    <t>Sœur</t>
  </si>
  <si>
    <t>Taxes Patronales</t>
  </si>
  <si>
    <t>IREX</t>
  </si>
  <si>
    <t>IPRICAS</t>
  </si>
  <si>
    <t>ARIAL</t>
  </si>
  <si>
    <t>IRCANTEC</t>
  </si>
  <si>
    <t>PREVOYANCE Régime de Base</t>
  </si>
  <si>
    <t>Complémentaire santé Régime Base</t>
  </si>
  <si>
    <t>Sécurité Sociale</t>
  </si>
  <si>
    <t>Nom - Prénom</t>
  </si>
  <si>
    <t>base</t>
  </si>
  <si>
    <t>Ind 1</t>
  </si>
  <si>
    <t>Ind 2</t>
  </si>
  <si>
    <t>Ind 3</t>
  </si>
  <si>
    <t>Pri An</t>
  </si>
  <si>
    <t>Prex et Prite</t>
  </si>
  <si>
    <t>Int</t>
  </si>
  <si>
    <t>Abond</t>
  </si>
  <si>
    <t>Brut</t>
  </si>
  <si>
    <t>Sécurité2</t>
  </si>
  <si>
    <t>CS2</t>
  </si>
  <si>
    <t>Complémentaire3</t>
  </si>
  <si>
    <t>Complémentaire2</t>
  </si>
  <si>
    <t>PREVOYANCE3</t>
  </si>
  <si>
    <t>PREVOYANCE2</t>
  </si>
  <si>
    <t>IR2</t>
  </si>
  <si>
    <t>IP2</t>
  </si>
  <si>
    <t>AR2</t>
  </si>
  <si>
    <t>IR</t>
  </si>
  <si>
    <t>Fonds</t>
  </si>
  <si>
    <t>Sécurité</t>
  </si>
  <si>
    <t>Complémentaire</t>
  </si>
  <si>
    <t>PREVOYANCE</t>
  </si>
  <si>
    <t>IRC</t>
  </si>
  <si>
    <t>IP</t>
  </si>
  <si>
    <t>AR</t>
  </si>
  <si>
    <t>IX</t>
  </si>
  <si>
    <t>Dubois Marcelle</t>
  </si>
  <si>
    <t>9023</t>
  </si>
  <si>
    <t>9024</t>
  </si>
  <si>
    <t>9025</t>
  </si>
  <si>
    <t>9026</t>
  </si>
  <si>
    <t>9027</t>
  </si>
  <si>
    <t>9028</t>
  </si>
  <si>
    <t>9029</t>
  </si>
  <si>
    <t>9030</t>
  </si>
  <si>
    <t>9031</t>
  </si>
  <si>
    <t>9032</t>
  </si>
  <si>
    <t>00000145</t>
  </si>
  <si>
    <t>00000147</t>
  </si>
  <si>
    <t>9009</t>
  </si>
  <si>
    <t>00000149</t>
  </si>
  <si>
    <t>00000150</t>
  </si>
  <si>
    <t>9007</t>
  </si>
  <si>
    <t>9008</t>
  </si>
  <si>
    <t>00000152</t>
  </si>
  <si>
    <t>00000154</t>
  </si>
  <si>
    <t>Bureau distributeur</t>
  </si>
  <si>
    <t>Date ancienneté paie</t>
  </si>
  <si>
    <t>Libelle libre de l'emploi pour BP</t>
  </si>
  <si>
    <t>Affectation organisationnelle Niveau 3 (Libellé)</t>
  </si>
  <si>
    <t>Affectation organisationnelle Niveau 4 (Libellé)</t>
  </si>
  <si>
    <t>Affectation organisationnelle Niveau 5 (Libellé)</t>
  </si>
  <si>
    <t>Affectation organisationnelle Niveau 6 (Libellé)</t>
  </si>
  <si>
    <t>Affectation organisationnelle Niveau 7 (Libellé)</t>
  </si>
  <si>
    <t>Affectation opérationnelle sur bulletin (Libellé)</t>
  </si>
  <si>
    <t>Gestionnaire paie (Code)</t>
  </si>
  <si>
    <t>Motif début de la relation (Code)</t>
  </si>
  <si>
    <t>Motif début de la relation (Libellé)</t>
  </si>
  <si>
    <t>Catégorie emploi (code)</t>
  </si>
  <si>
    <t>Statut (Code)</t>
  </si>
  <si>
    <t>RESPONSABLE CELLULE</t>
  </si>
  <si>
    <t>GST001</t>
  </si>
  <si>
    <t>EMBAUC</t>
  </si>
  <si>
    <t>Embauche</t>
  </si>
  <si>
    <t>1  00 00 00 080 00  99</t>
  </si>
  <si>
    <t>ADM</t>
  </si>
  <si>
    <t>CAD</t>
  </si>
  <si>
    <t>ADJOINT</t>
  </si>
  <si>
    <t>1  00 10 00 080 00  99</t>
  </si>
  <si>
    <t>GST002</t>
  </si>
  <si>
    <t>1  00 00 20 080 00  99</t>
  </si>
  <si>
    <t>2  00 00 00 080 00  99</t>
  </si>
  <si>
    <t>2 00 00 00 080 00  99</t>
  </si>
  <si>
    <t>Direction du développement des poissons jaunes</t>
  </si>
  <si>
    <t>EMPLOYE</t>
  </si>
  <si>
    <t>GST003</t>
  </si>
  <si>
    <t>REMPLA</t>
  </si>
  <si>
    <t>Remplacement salarié</t>
  </si>
  <si>
    <t>CDD</t>
  </si>
  <si>
    <t>EI</t>
  </si>
  <si>
    <t>EMP</t>
  </si>
  <si>
    <t>St Denis</t>
  </si>
  <si>
    <t>49</t>
  </si>
  <si>
    <t>BIS</t>
  </si>
  <si>
    <t>DE LA TABLE DE PIERRE</t>
  </si>
  <si>
    <t>76160</t>
  </si>
  <si>
    <t>CADRE SPECIALISE</t>
  </si>
  <si>
    <t>Services généraux</t>
  </si>
  <si>
    <t>Achat qualité</t>
  </si>
  <si>
    <t>Achat</t>
  </si>
  <si>
    <t>1 73 03 76 540 290 92</t>
  </si>
  <si>
    <t>DE PARIS</t>
  </si>
  <si>
    <t>76240</t>
  </si>
  <si>
    <t>1 81 02 76 451 059 63</t>
  </si>
  <si>
    <t>41</t>
  </si>
  <si>
    <t>DES EPIS</t>
  </si>
  <si>
    <t>76300</t>
  </si>
  <si>
    <t>RESPONSABLE SERVICE ADMINISTRATIF</t>
  </si>
  <si>
    <t>1 81 05 49 099 086 24</t>
  </si>
  <si>
    <t>15</t>
  </si>
  <si>
    <t>DE L USINE A GAZ</t>
  </si>
  <si>
    <t>89500</t>
  </si>
  <si>
    <t>1 89 06 89 387 085 17</t>
  </si>
  <si>
    <t>1</t>
  </si>
  <si>
    <t>DES PLATANES</t>
  </si>
  <si>
    <t>76100</t>
  </si>
  <si>
    <t>EMPLOYE QUALIFIE</t>
  </si>
  <si>
    <t>Attributions</t>
  </si>
  <si>
    <t>Catégorie 1 Niveau 2</t>
  </si>
  <si>
    <t>SURCRO</t>
  </si>
  <si>
    <t>Surcroît d'activité</t>
  </si>
  <si>
    <t>2 67 01 76 540 286 17</t>
  </si>
  <si>
    <t xml:space="preserve">Date ancienneté </t>
  </si>
  <si>
    <t>01 - Dcec</t>
  </si>
  <si>
    <t>02 - Cpc</t>
  </si>
  <si>
    <t>03 - SCpc</t>
  </si>
  <si>
    <t>04 - DRC</t>
  </si>
  <si>
    <t>05 - Cpacr</t>
  </si>
  <si>
    <t>06 - SrCpc</t>
  </si>
  <si>
    <t>07 - DRTT</t>
  </si>
  <si>
    <t>08 - RT</t>
  </si>
  <si>
    <t xml:space="preserve">09 - SRTT </t>
  </si>
  <si>
    <t>13 - DRS</t>
  </si>
  <si>
    <t>14 - consommés</t>
  </si>
  <si>
    <t>15 - Supplémentaire</t>
  </si>
  <si>
    <t xml:space="preserve">10 - Droit </t>
  </si>
  <si>
    <t>11 -  consommé</t>
  </si>
  <si>
    <t>12 -  CET</t>
  </si>
  <si>
    <t>Direction du développement de la mer et du sable</t>
  </si>
  <si>
    <t>Rhum et raisin</t>
  </si>
  <si>
    <t>Systèmes vanille</t>
  </si>
  <si>
    <t>Perroquet noir</t>
  </si>
  <si>
    <t>Coco Frite</t>
  </si>
  <si>
    <t>Secrétariat général duc crabe bleu</t>
  </si>
  <si>
    <t>Direction du sable</t>
  </si>
  <si>
    <t>Direction des territoires du cocotier</t>
  </si>
  <si>
    <t>00000155</t>
  </si>
  <si>
    <t>00000156</t>
  </si>
  <si>
    <t>COR</t>
  </si>
  <si>
    <t>AMT</t>
  </si>
  <si>
    <t>00000159</t>
  </si>
  <si>
    <t>00000160</t>
  </si>
  <si>
    <t>Petit Canal</t>
  </si>
  <si>
    <t>00000161</t>
  </si>
  <si>
    <t>GP</t>
  </si>
  <si>
    <t>00000163</t>
  </si>
  <si>
    <t>00000164</t>
  </si>
  <si>
    <t>00000165</t>
  </si>
  <si>
    <t>00000169</t>
  </si>
  <si>
    <t>00000176</t>
  </si>
  <si>
    <t>00000177</t>
  </si>
  <si>
    <t>9019</t>
  </si>
  <si>
    <t>00000181</t>
  </si>
  <si>
    <t>00000186</t>
  </si>
  <si>
    <t>9005</t>
  </si>
  <si>
    <t>00000189</t>
  </si>
  <si>
    <t>00000190</t>
  </si>
  <si>
    <t>00000195</t>
  </si>
  <si>
    <t>9003</t>
  </si>
  <si>
    <t>00000199</t>
  </si>
  <si>
    <t>00000201</t>
  </si>
  <si>
    <t>req1</t>
  </si>
  <si>
    <t>req2</t>
  </si>
  <si>
    <t>req3</t>
  </si>
  <si>
    <t>PresReq1</t>
  </si>
  <si>
    <t>PresReq2</t>
  </si>
  <si>
    <t>PresReq3</t>
  </si>
  <si>
    <t>MATREL</t>
  </si>
  <si>
    <t>MatRel</t>
  </si>
  <si>
    <t>Clasreq2</t>
  </si>
  <si>
    <t>MATRELQ1</t>
  </si>
  <si>
    <t>110-9001</t>
  </si>
  <si>
    <t>113-9001</t>
  </si>
  <si>
    <t>115-9002</t>
  </si>
  <si>
    <t>119-9002</t>
  </si>
  <si>
    <t>133-9004</t>
  </si>
  <si>
    <t>143-9002</t>
  </si>
  <si>
    <t>144-9020</t>
  </si>
  <si>
    <t>144-9021</t>
  </si>
  <si>
    <t>144-9022</t>
  </si>
  <si>
    <t>144-9023</t>
  </si>
  <si>
    <t>144-9024</t>
  </si>
  <si>
    <t>144-9025</t>
  </si>
  <si>
    <t>144-9026</t>
  </si>
  <si>
    <t>144-9027</t>
  </si>
  <si>
    <t>144-9028</t>
  </si>
  <si>
    <t>144-9029</t>
  </si>
  <si>
    <t>144-9030</t>
  </si>
  <si>
    <t>144-9031</t>
  </si>
  <si>
    <t>144-9032</t>
  </si>
  <si>
    <t>145-9002</t>
  </si>
  <si>
    <t>147-9009</t>
  </si>
  <si>
    <t>149-9001</t>
  </si>
  <si>
    <t>150-9007</t>
  </si>
  <si>
    <t>150-9008</t>
  </si>
  <si>
    <t>150-9009</t>
  </si>
  <si>
    <t>152-9001</t>
  </si>
  <si>
    <t>153-9006</t>
  </si>
  <si>
    <t>153-9008</t>
  </si>
  <si>
    <t>154-9001</t>
  </si>
  <si>
    <t>MatrelFin</t>
  </si>
  <si>
    <t>155-9002</t>
  </si>
  <si>
    <t>156-9001</t>
  </si>
  <si>
    <t>159-9001</t>
  </si>
  <si>
    <t>160-9004</t>
  </si>
  <si>
    <t>161-9002</t>
  </si>
  <si>
    <t>163-9002</t>
  </si>
  <si>
    <t>164-9001</t>
  </si>
  <si>
    <t>165-9001</t>
  </si>
  <si>
    <t>169-9029</t>
  </si>
  <si>
    <t>176-9001</t>
  </si>
  <si>
    <t>177-9019</t>
  </si>
  <si>
    <t>181-9008</t>
  </si>
  <si>
    <t>186-9005</t>
  </si>
  <si>
    <t>189-9001</t>
  </si>
  <si>
    <t>190-9002</t>
  </si>
  <si>
    <t>195-9003</t>
  </si>
  <si>
    <t>199-9002</t>
  </si>
  <si>
    <t>201-9001</t>
  </si>
  <si>
    <t>MATRELQ3</t>
  </si>
  <si>
    <t>1) Procéder de la manière suivante</t>
  </si>
  <si>
    <t>Recopier les requêtes 1 à 3 respectivement sur els onglets nommés Req1 à Req3</t>
  </si>
  <si>
    <t>-  en selectionnant de la colonne B à la fin du tableau pour copier</t>
  </si>
  <si>
    <t>- en selectionnant la colonne B de l'onglet correspondant et coller</t>
  </si>
  <si>
    <t>- ne pas supprimer la colonne A existante, mais effacer de A2 à la fin de la colonne</t>
  </si>
  <si>
    <t>Toutes les opérations de recollement se font sur l'onglet trav</t>
  </si>
  <si>
    <t xml:space="preserve">  '( critère à affiner selon tes tests)</t>
  </si>
  <si>
    <t>Suppression des non CDI et Non présents au 31/12/2014 dans REQ2 copié sur trav</t>
  </si>
  <si>
    <t>Suppressions des colonnes inutiles de Req2 pour avoir une base</t>
  </si>
  <si>
    <t>Conversion des Nbalpha en numérique sur les trois onglets</t>
  </si>
  <si>
    <t>Rajout des champs Mat+relation</t>
  </si>
  <si>
    <t>l'onglet Rapp entete m'a servi a faire le rapprochement entre els champs et les requetes</t>
  </si>
  <si>
    <t>Ne pas modifier son contenu</t>
  </si>
  <si>
    <t>2) Traitement :</t>
  </si>
  <si>
    <t>Pour Lancer cliquer sur le bouton Lancer</t>
  </si>
  <si>
    <t>ou  Ctrl Maj T</t>
  </si>
  <si>
    <t xml:space="preserve">3) Déplacer le résultat dans un autre classeur </t>
  </si>
  <si>
    <t>Il contient les formules de récupération des données de Req1 et Req3 (à partir de AC32)</t>
  </si>
  <si>
    <t>selection onglet Trav==&gt; Clic droite puis Deplacer ou Copier ==&gt; Cocher Créer une copie ==&gt;  Nouveau Classeur =&gt; enregistrer ce classeur 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</si>
</sst>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8" x14ac:knownFonts="1">
    <font>
      <sz val="10"/>
      <color theme="1"/>
      <name val="Verdana"/>
      <family val="2"/>
    </font>
    <font>
      <b/>
      <sz val="9"/>
      <color theme="0"/>
      <name val="Arial"/>
      <family val="2"/>
    </font>
    <font>
      <sz val="9"/>
      <color indexed="8"/>
      <name val="Arial"/>
      <family val="2"/>
    </font>
    <font>
      <sz val="9"/>
      <color rgb="FFFF0000"/>
      <name val="Arial"/>
      <family val="2"/>
    </font>
    <font>
      <sz val="6"/>
      <color theme="0"/>
      <name val="Arial"/>
      <family val="2"/>
    </font>
    <font>
      <sz val="6"/>
      <color indexed="8"/>
      <name val="Arial"/>
      <family val="2"/>
    </font>
    <font>
      <sz val="6"/>
      <color rgb="FFFF0000"/>
      <name val="Arial"/>
      <family val="2"/>
    </font>
    <font>
      <sz val="10"/>
      <color rgb="FFFF0000"/>
      <name val="Verdana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sz val="6"/>
      <name val="Arial"/>
      <family val="2"/>
    </font>
    <font>
      <sz val="9"/>
      <name val="Arial"/>
      <family val="2"/>
    </font>
    <font>
      <sz val="10"/>
      <name val="Verdana"/>
      <family val="2"/>
    </font>
    <font>
      <b/>
      <sz val="10"/>
      <color theme="1"/>
      <name val="Verdana"/>
      <family val="2"/>
    </font>
    <font>
      <b/>
      <sz val="9"/>
      <color indexed="8"/>
      <name val="Arial"/>
      <family val="2"/>
    </font>
    <font>
      <sz val="10"/>
      <color theme="1"/>
      <name val="Arial"/>
      <family val="2"/>
    </font>
    <font>
      <b/>
      <sz val="10"/>
      <color rgb="FFFF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C000"/>
        <bgColor indexed="9"/>
      </patternFill>
    </fill>
    <fill>
      <patternFill patternType="solid">
        <fgColor theme="6"/>
        <bgColor indexed="9"/>
      </patternFill>
    </fill>
    <fill>
      <patternFill patternType="solid">
        <fgColor theme="5" tint="0.59999389629810485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theme="9" tint="-0.249977111117893"/>
        <bgColor indexed="9"/>
      </patternFill>
    </fill>
    <fill>
      <patternFill patternType="solid">
        <fgColor theme="6" tint="-0.249977111117893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8" fillId="0" borderId="0"/>
  </cellStyleXfs>
  <cellXfs count="76">
    <xf numFmtId="0" fontId="0" fillId="0" borderId="0" xfId="0"/>
    <xf numFmtId="49" fontId="1" fillId="2" borderId="1" xfId="0" applyNumberFormat="1" applyFont="1" applyFill="1" applyBorder="1" applyAlignment="1">
      <alignment horizontal="left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left"/>
    </xf>
    <xf numFmtId="49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left"/>
    </xf>
    <xf numFmtId="164" fontId="2" fillId="3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right"/>
    </xf>
    <xf numFmtId="49" fontId="1" fillId="2" borderId="1" xfId="1" applyNumberFormat="1" applyFont="1" applyFill="1" applyBorder="1" applyAlignment="1">
      <alignment horizontal="left" wrapText="1"/>
    </xf>
    <xf numFmtId="49" fontId="4" fillId="6" borderId="0" xfId="1" applyNumberFormat="1" applyFont="1" applyFill="1" applyAlignment="1">
      <alignment vertical="center" wrapText="1"/>
    </xf>
    <xf numFmtId="0" fontId="8" fillId="0" borderId="0" xfId="1"/>
    <xf numFmtId="0" fontId="9" fillId="0" borderId="0" xfId="1" applyFont="1"/>
    <xf numFmtId="14" fontId="8" fillId="0" borderId="0" xfId="1" applyNumberFormat="1"/>
    <xf numFmtId="49" fontId="2" fillId="0" borderId="1" xfId="1" applyNumberFormat="1" applyFont="1" applyFill="1" applyBorder="1" applyAlignment="1">
      <alignment horizontal="left"/>
    </xf>
    <xf numFmtId="164" fontId="2" fillId="0" borderId="1" xfId="1" applyNumberFormat="1" applyFont="1" applyFill="1" applyBorder="1" applyAlignment="1">
      <alignment horizontal="left"/>
    </xf>
    <xf numFmtId="14" fontId="2" fillId="0" borderId="1" xfId="1" applyNumberFormat="1" applyFont="1" applyFill="1" applyBorder="1" applyAlignment="1">
      <alignment horizontal="left"/>
    </xf>
    <xf numFmtId="0" fontId="3" fillId="0" borderId="1" xfId="1" applyFont="1" applyFill="1" applyBorder="1" applyAlignment="1">
      <alignment horizontal="right"/>
    </xf>
    <xf numFmtId="0" fontId="2" fillId="0" borderId="1" xfId="1" applyFont="1" applyFill="1" applyBorder="1" applyAlignment="1">
      <alignment horizontal="right"/>
    </xf>
    <xf numFmtId="49" fontId="5" fillId="0" borderId="0" xfId="1" applyNumberFormat="1" applyFont="1" applyFill="1" applyAlignment="1">
      <alignment vertical="center"/>
    </xf>
    <xf numFmtId="49" fontId="1" fillId="4" borderId="1" xfId="0" applyNumberFormat="1" applyFont="1" applyFill="1" applyBorder="1" applyAlignment="1">
      <alignment horizontal="center" vertical="center" wrapText="1"/>
    </xf>
    <xf numFmtId="49" fontId="10" fillId="2" borderId="1" xfId="1" applyNumberFormat="1" applyFont="1" applyFill="1" applyBorder="1" applyAlignment="1">
      <alignment horizontal="left" wrapText="1"/>
    </xf>
    <xf numFmtId="1" fontId="10" fillId="2" borderId="1" xfId="1" applyNumberFormat="1" applyFont="1" applyFill="1" applyBorder="1" applyAlignment="1">
      <alignment horizontal="left" wrapText="1"/>
    </xf>
    <xf numFmtId="49" fontId="11" fillId="6" borderId="0" xfId="1" applyNumberFormat="1" applyFont="1" applyFill="1" applyAlignment="1">
      <alignment vertical="center" wrapText="1"/>
    </xf>
    <xf numFmtId="49" fontId="12" fillId="0" borderId="1" xfId="1" applyNumberFormat="1" applyFont="1" applyFill="1" applyBorder="1" applyAlignment="1">
      <alignment horizontal="left"/>
    </xf>
    <xf numFmtId="1" fontId="12" fillId="0" borderId="1" xfId="1" applyNumberFormat="1" applyFont="1" applyFill="1" applyBorder="1" applyAlignment="1">
      <alignment horizontal="left"/>
    </xf>
    <xf numFmtId="164" fontId="12" fillId="0" borderId="1" xfId="1" applyNumberFormat="1" applyFont="1" applyFill="1" applyBorder="1" applyAlignment="1">
      <alignment horizontal="left"/>
    </xf>
    <xf numFmtId="0" fontId="12" fillId="0" borderId="1" xfId="1" applyFont="1" applyFill="1" applyBorder="1" applyAlignment="1">
      <alignment horizontal="right"/>
    </xf>
    <xf numFmtId="0" fontId="12" fillId="0" borderId="1" xfId="1" applyFont="1" applyFill="1" applyBorder="1" applyAlignment="1">
      <alignment horizontal="left"/>
    </xf>
    <xf numFmtId="49" fontId="11" fillId="0" borderId="0" xfId="1" applyNumberFormat="1" applyFont="1" applyFill="1" applyAlignment="1">
      <alignment vertical="center"/>
    </xf>
    <xf numFmtId="0" fontId="8" fillId="0" borderId="0" xfId="1" applyFont="1"/>
    <xf numFmtId="1" fontId="8" fillId="0" borderId="0" xfId="1" applyNumberFormat="1" applyFont="1"/>
    <xf numFmtId="0" fontId="8" fillId="0" borderId="0" xfId="1" applyFont="1" applyAlignment="1">
      <alignment horizontal="left"/>
    </xf>
    <xf numFmtId="1" fontId="10" fillId="3" borderId="1" xfId="1" applyNumberFormat="1" applyFont="1" applyFill="1" applyBorder="1" applyAlignment="1">
      <alignment horizontal="center" wrapText="1"/>
    </xf>
    <xf numFmtId="0" fontId="12" fillId="0" borderId="1" xfId="1" applyNumberFormat="1" applyFont="1" applyFill="1" applyBorder="1" applyAlignment="1">
      <alignment horizontal="left"/>
    </xf>
    <xf numFmtId="0" fontId="0" fillId="0" borderId="0" xfId="0" applyNumberFormat="1"/>
    <xf numFmtId="0" fontId="12" fillId="0" borderId="1" xfId="1" applyNumberFormat="1" applyFont="1" applyFill="1" applyBorder="1" applyAlignment="1">
      <alignment horizontal="right"/>
    </xf>
    <xf numFmtId="14" fontId="12" fillId="0" borderId="1" xfId="1" applyNumberFormat="1" applyFont="1" applyFill="1" applyBorder="1" applyAlignment="1">
      <alignment horizontal="left"/>
    </xf>
    <xf numFmtId="0" fontId="4" fillId="6" borderId="0" xfId="1" applyNumberFormat="1" applyFont="1" applyFill="1" applyAlignment="1">
      <alignment vertical="center" wrapText="1"/>
    </xf>
    <xf numFmtId="0" fontId="13" fillId="0" borderId="0" xfId="0" applyFont="1"/>
    <xf numFmtId="49" fontId="10" fillId="2" borderId="1" xfId="0" applyNumberFormat="1" applyFont="1" applyFill="1" applyBorder="1" applyAlignment="1">
      <alignment horizontal="left" wrapText="1"/>
    </xf>
    <xf numFmtId="49" fontId="10" fillId="2" borderId="1" xfId="0" applyNumberFormat="1" applyFont="1" applyFill="1" applyBorder="1" applyAlignment="1">
      <alignment horizontal="center" vertical="center" wrapText="1"/>
    </xf>
    <xf numFmtId="49" fontId="11" fillId="6" borderId="0" xfId="0" applyNumberFormat="1" applyFont="1" applyFill="1" applyAlignment="1">
      <alignment horizontal="center" vertical="center" wrapText="1"/>
    </xf>
    <xf numFmtId="49" fontId="10" fillId="7" borderId="1" xfId="1" applyNumberFormat="1" applyFont="1" applyFill="1" applyBorder="1" applyAlignment="1">
      <alignment horizontal="left" wrapText="1"/>
    </xf>
    <xf numFmtId="49" fontId="12" fillId="2" borderId="1" xfId="1" applyNumberFormat="1" applyFont="1" applyFill="1" applyBorder="1" applyAlignment="1">
      <alignment horizontal="left" wrapText="1"/>
    </xf>
    <xf numFmtId="0" fontId="10" fillId="2" borderId="1" xfId="1" applyNumberFormat="1" applyFont="1" applyFill="1" applyBorder="1" applyAlignment="1">
      <alignment horizontal="left" wrapText="1"/>
    </xf>
    <xf numFmtId="14" fontId="10" fillId="2" borderId="1" xfId="1" applyNumberFormat="1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4" fillId="6" borderId="0" xfId="0" applyNumberFormat="1" applyFont="1" applyFill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right"/>
    </xf>
    <xf numFmtId="0" fontId="5" fillId="0" borderId="0" xfId="0" applyNumberFormat="1" applyFont="1" applyFill="1" applyAlignment="1">
      <alignment vertical="center"/>
    </xf>
    <xf numFmtId="0" fontId="15" fillId="0" borderId="1" xfId="0" applyNumberFormat="1" applyFont="1" applyFill="1" applyBorder="1" applyAlignment="1">
      <alignment horizontal="left"/>
    </xf>
    <xf numFmtId="0" fontId="5" fillId="6" borderId="0" xfId="0" applyNumberFormat="1" applyFont="1" applyFill="1" applyAlignment="1">
      <alignment vertical="center"/>
    </xf>
    <xf numFmtId="0" fontId="6" fillId="6" borderId="0" xfId="0" applyNumberFormat="1" applyFont="1" applyFill="1" applyAlignment="1">
      <alignment vertical="center"/>
    </xf>
    <xf numFmtId="0" fontId="7" fillId="0" borderId="0" xfId="0" applyNumberFormat="1" applyFont="1"/>
    <xf numFmtId="0" fontId="16" fillId="0" borderId="0" xfId="0" applyNumberFormat="1" applyFont="1"/>
    <xf numFmtId="0" fontId="16" fillId="0" borderId="0" xfId="0" applyFont="1"/>
    <xf numFmtId="14" fontId="16" fillId="0" borderId="0" xfId="0" applyNumberFormat="1" applyFont="1"/>
    <xf numFmtId="2" fontId="0" fillId="0" borderId="0" xfId="0" applyNumberFormat="1" applyAlignment="1">
      <alignment horizontal="right" vertical="center"/>
    </xf>
    <xf numFmtId="0" fontId="1" fillId="2" borderId="1" xfId="1" applyNumberFormat="1" applyFont="1" applyFill="1" applyBorder="1" applyAlignment="1">
      <alignment horizontal="left" wrapText="1"/>
    </xf>
    <xf numFmtId="0" fontId="2" fillId="0" borderId="1" xfId="1" applyNumberFormat="1" applyFont="1" applyFill="1" applyBorder="1" applyAlignment="1">
      <alignment horizontal="left"/>
    </xf>
    <xf numFmtId="0" fontId="3" fillId="0" borderId="1" xfId="1" applyNumberFormat="1" applyFont="1" applyFill="1" applyBorder="1" applyAlignment="1">
      <alignment horizontal="right"/>
    </xf>
    <xf numFmtId="0" fontId="2" fillId="0" borderId="1" xfId="1" applyNumberFormat="1" applyFont="1" applyFill="1" applyBorder="1" applyAlignment="1">
      <alignment horizontal="right"/>
    </xf>
    <xf numFmtId="0" fontId="5" fillId="0" borderId="0" xfId="1" applyNumberFormat="1" applyFont="1" applyFill="1" applyAlignment="1">
      <alignment vertical="center"/>
    </xf>
    <xf numFmtId="0" fontId="8" fillId="0" borderId="0" xfId="1" applyNumberFormat="1"/>
    <xf numFmtId="0" fontId="9" fillId="0" borderId="0" xfId="1" applyNumberFormat="1" applyFont="1"/>
    <xf numFmtId="49" fontId="12" fillId="8" borderId="1" xfId="1" applyNumberFormat="1" applyFont="1" applyFill="1" applyBorder="1" applyAlignment="1">
      <alignment horizontal="left" wrapText="1"/>
    </xf>
    <xf numFmtId="49" fontId="10" fillId="8" borderId="1" xfId="0" applyNumberFormat="1" applyFont="1" applyFill="1" applyBorder="1" applyAlignment="1">
      <alignment horizontal="center" vertical="center" wrapText="1"/>
    </xf>
    <xf numFmtId="49" fontId="10" fillId="8" borderId="1" xfId="0" applyNumberFormat="1" applyFont="1" applyFill="1" applyBorder="1" applyAlignment="1">
      <alignment horizontal="left" wrapText="1"/>
    </xf>
    <xf numFmtId="49" fontId="10" fillId="9" borderId="1" xfId="0" applyNumberFormat="1" applyFont="1" applyFill="1" applyBorder="1" applyAlignment="1">
      <alignment horizontal="left" wrapText="1"/>
    </xf>
    <xf numFmtId="0" fontId="8" fillId="0" borderId="0" xfId="0" applyNumberFormat="1" applyFont="1"/>
    <xf numFmtId="0" fontId="14" fillId="0" borderId="0" xfId="0" applyFont="1"/>
    <xf numFmtId="0" fontId="0" fillId="0" borderId="0" xfId="0" quotePrefix="1"/>
    <xf numFmtId="0" fontId="17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167640</xdr:colOff>
      <xdr:row>22</xdr:row>
      <xdr:rowOff>22860</xdr:rowOff>
    </xdr:from>
    <xdr:to>
      <xdr:col>4</xdr:col>
      <xdr:colOff>594360</xdr:colOff>
      <xdr:row>26</xdr:row>
      <xdr:rowOff>7620</xdr:rowOff>
    </xdr:to>
    <xdr:sp macro="" textlink="">
      <xdr:nvSpPr>
        <xdr:cNvPr id="2" name="Rectangle à coins arrondis 1"/>
        <xdr:cNvSpPr/>
      </xdr:nvSpPr>
      <xdr:spPr>
        <a:xfrm>
          <a:off x="2910840" y="3543300"/>
          <a:ext cx="1341120" cy="6248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Lancer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1"/>
  <sheetViews>
    <sheetView tabSelected="1" topLeftCell="A6" workbookViewId="0">
      <selection activeCell="B31" sqref="B31"/>
    </sheetView>
  </sheetViews>
  <sheetFormatPr baseColWidth="10" defaultRowHeight="12.6" x14ac:dyDescent="0.2"/>
  <cols>
    <col min="7" max="7" width="16.1796875" customWidth="1"/>
  </cols>
  <sheetData>
    <row r="3" spans="1:2" x14ac:dyDescent="0.2">
      <c r="A3" s="73" t="s">
        <v>359</v>
      </c>
    </row>
    <row r="5" spans="1:2" x14ac:dyDescent="0.2">
      <c r="A5" t="s">
        <v>360</v>
      </c>
    </row>
    <row r="6" spans="1:2" x14ac:dyDescent="0.2">
      <c r="B6" s="74" t="s">
        <v>361</v>
      </c>
    </row>
    <row r="7" spans="1:2" x14ac:dyDescent="0.2">
      <c r="B7" s="74" t="s">
        <v>362</v>
      </c>
    </row>
    <row r="8" spans="1:2" x14ac:dyDescent="0.2">
      <c r="B8" s="74" t="s">
        <v>363</v>
      </c>
    </row>
    <row r="9" spans="1:2" x14ac:dyDescent="0.2">
      <c r="B9" s="74"/>
    </row>
    <row r="10" spans="1:2" x14ac:dyDescent="0.2">
      <c r="A10" s="75" t="s">
        <v>370</v>
      </c>
    </row>
    <row r="11" spans="1:2" x14ac:dyDescent="0.2">
      <c r="A11" s="75" t="s">
        <v>376</v>
      </c>
    </row>
    <row r="12" spans="1:2" x14ac:dyDescent="0.2">
      <c r="A12" s="75" t="s">
        <v>371</v>
      </c>
    </row>
    <row r="14" spans="1:2" x14ac:dyDescent="0.2">
      <c r="A14" s="73" t="s">
        <v>372</v>
      </c>
    </row>
    <row r="15" spans="1:2" x14ac:dyDescent="0.2">
      <c r="B15" t="s">
        <v>364</v>
      </c>
    </row>
    <row r="17" spans="1:6" x14ac:dyDescent="0.2">
      <c r="B17" t="s">
        <v>366</v>
      </c>
    </row>
    <row r="18" spans="1:6" x14ac:dyDescent="0.2">
      <c r="B18" t="s">
        <v>365</v>
      </c>
    </row>
    <row r="19" spans="1:6" x14ac:dyDescent="0.2">
      <c r="B19" t="s">
        <v>367</v>
      </c>
    </row>
    <row r="20" spans="1:6" x14ac:dyDescent="0.2">
      <c r="B20" t="s">
        <v>368</v>
      </c>
    </row>
    <row r="21" spans="1:6" x14ac:dyDescent="0.2">
      <c r="B21" t="s">
        <v>369</v>
      </c>
    </row>
    <row r="23" spans="1:6" x14ac:dyDescent="0.2">
      <c r="A23" t="s">
        <v>373</v>
      </c>
      <c r="F23" t="s">
        <v>374</v>
      </c>
    </row>
    <row r="29" spans="1:6" x14ac:dyDescent="0.2">
      <c r="A29" t="s">
        <v>375</v>
      </c>
    </row>
    <row r="31" spans="1:6" x14ac:dyDescent="0.2">
      <c r="B31" t="s">
        <v>377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Q11"/>
  <sheetViews>
    <sheetView workbookViewId="0"/>
  </sheetViews>
  <sheetFormatPr baseColWidth="10" defaultRowHeight="12.6" x14ac:dyDescent="0.2"/>
  <cols>
    <col min="14" max="14" width="23.453125" customWidth="1"/>
  </cols>
  <sheetData>
    <row r="1" spans="2:69" x14ac:dyDescent="0.2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</row>
    <row r="2" spans="2:69" ht="48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  <c r="P2" s="1" t="s">
        <v>14</v>
      </c>
      <c r="Q2" s="1" t="s">
        <v>15</v>
      </c>
      <c r="R2" s="1" t="s">
        <v>16</v>
      </c>
      <c r="S2" s="1" t="s">
        <v>17</v>
      </c>
      <c r="T2" s="1" t="s">
        <v>18</v>
      </c>
      <c r="U2" s="1" t="s">
        <v>19</v>
      </c>
      <c r="V2" s="1" t="s">
        <v>20</v>
      </c>
      <c r="W2" s="1" t="s">
        <v>21</v>
      </c>
      <c r="X2" s="1" t="s">
        <v>22</v>
      </c>
      <c r="Y2" s="1" t="s">
        <v>23</v>
      </c>
      <c r="Z2" s="1" t="s">
        <v>24</v>
      </c>
      <c r="AA2" s="1" t="s">
        <v>25</v>
      </c>
      <c r="AB2" s="1" t="s">
        <v>26</v>
      </c>
      <c r="AC2" s="2" t="s">
        <v>27</v>
      </c>
      <c r="AD2" s="2" t="s">
        <v>28</v>
      </c>
      <c r="AE2" s="2" t="s">
        <v>29</v>
      </c>
      <c r="AF2" s="2" t="s">
        <v>30</v>
      </c>
      <c r="AG2" s="2" t="s">
        <v>31</v>
      </c>
      <c r="AH2" s="2" t="s">
        <v>32</v>
      </c>
      <c r="AI2" s="2" t="s">
        <v>33</v>
      </c>
      <c r="AJ2" s="2" t="s">
        <v>34</v>
      </c>
      <c r="AK2" s="2" t="s">
        <v>35</v>
      </c>
      <c r="AL2" s="2" t="s">
        <v>36</v>
      </c>
      <c r="AM2" s="2" t="s">
        <v>37</v>
      </c>
      <c r="AN2" s="2" t="s">
        <v>38</v>
      </c>
      <c r="AO2" s="2" t="s">
        <v>39</v>
      </c>
      <c r="AP2" s="2" t="s">
        <v>40</v>
      </c>
      <c r="AQ2" s="2" t="s">
        <v>41</v>
      </c>
      <c r="AR2" s="2" t="s">
        <v>42</v>
      </c>
      <c r="AS2" s="2" t="s">
        <v>43</v>
      </c>
      <c r="AT2" s="2" t="s">
        <v>44</v>
      </c>
      <c r="AU2" s="2" t="s">
        <v>45</v>
      </c>
      <c r="AV2" s="2" t="s">
        <v>46</v>
      </c>
      <c r="AW2" s="2" t="s">
        <v>136</v>
      </c>
      <c r="AX2" s="2" t="s">
        <v>135</v>
      </c>
      <c r="AY2" s="2" t="s">
        <v>134</v>
      </c>
      <c r="AZ2" s="2" t="s">
        <v>133</v>
      </c>
      <c r="BA2" s="2" t="s">
        <v>131</v>
      </c>
      <c r="BB2" s="2" t="s">
        <v>132</v>
      </c>
      <c r="BC2" s="2" t="s">
        <v>130</v>
      </c>
      <c r="BD2" s="2" t="s">
        <v>129</v>
      </c>
      <c r="BE2" s="2" t="s">
        <v>47</v>
      </c>
      <c r="BF2" s="2" t="s">
        <v>48</v>
      </c>
      <c r="BG2" s="2" t="s">
        <v>49</v>
      </c>
      <c r="BH2" s="2" t="s">
        <v>50</v>
      </c>
      <c r="BI2" s="1" t="s">
        <v>51</v>
      </c>
      <c r="BJ2" s="1" t="s">
        <v>52</v>
      </c>
      <c r="BK2" s="1" t="s">
        <v>53</v>
      </c>
      <c r="BL2" s="1" t="s">
        <v>54</v>
      </c>
      <c r="BM2" s="1" t="s">
        <v>55</v>
      </c>
      <c r="BN2" s="1" t="s">
        <v>56</v>
      </c>
      <c r="BO2" s="1" t="s">
        <v>57</v>
      </c>
      <c r="BP2" s="1" t="s">
        <v>58</v>
      </c>
      <c r="BQ2" s="1" t="s">
        <v>59</v>
      </c>
    </row>
    <row r="3" spans="2:69" x14ac:dyDescent="0.2">
      <c r="B3" s="3" t="s">
        <v>60</v>
      </c>
      <c r="C3" s="3" t="s">
        <v>61</v>
      </c>
      <c r="D3" s="3" t="s">
        <v>62</v>
      </c>
      <c r="E3" s="4" t="s">
        <v>107</v>
      </c>
      <c r="F3" s="4" t="s">
        <v>108</v>
      </c>
      <c r="G3" s="4" t="s">
        <v>63</v>
      </c>
      <c r="H3" s="4"/>
      <c r="I3" s="4" t="s">
        <v>64</v>
      </c>
      <c r="J3" s="4" t="s">
        <v>65</v>
      </c>
      <c r="K3" s="4"/>
      <c r="L3" s="4" t="s">
        <v>109</v>
      </c>
      <c r="M3" s="3" t="s">
        <v>110</v>
      </c>
      <c r="N3" s="4" t="s">
        <v>117</v>
      </c>
      <c r="O3" s="3" t="s">
        <v>120</v>
      </c>
      <c r="P3" s="4" t="s">
        <v>66</v>
      </c>
      <c r="Q3" s="5">
        <v>35</v>
      </c>
      <c r="R3" s="6" t="s">
        <v>122</v>
      </c>
      <c r="S3" s="6" t="s">
        <v>122</v>
      </c>
      <c r="T3" s="6" t="s">
        <v>123</v>
      </c>
      <c r="U3" s="6" t="s">
        <v>124</v>
      </c>
      <c r="V3" s="6" t="s">
        <v>124</v>
      </c>
      <c r="W3" s="6"/>
      <c r="X3" s="7">
        <v>35828</v>
      </c>
      <c r="Y3" s="7"/>
      <c r="Z3" s="3" t="s">
        <v>67</v>
      </c>
      <c r="AA3" s="3" t="s">
        <v>68</v>
      </c>
      <c r="AB3" s="3" t="s">
        <v>69</v>
      </c>
      <c r="AC3" s="8">
        <v>34859.64</v>
      </c>
      <c r="AD3" s="8"/>
      <c r="AE3" s="8">
        <v>4648.21</v>
      </c>
      <c r="AF3" s="8"/>
      <c r="AG3" s="8">
        <v>3500.5</v>
      </c>
      <c r="AH3" s="8"/>
      <c r="AI3" s="8">
        <v>485.93</v>
      </c>
      <c r="AJ3" s="8"/>
      <c r="AK3" s="8">
        <v>41977.55</v>
      </c>
      <c r="AL3" s="8">
        <v>2973.04</v>
      </c>
      <c r="AM3" s="8">
        <v>3605.84</v>
      </c>
      <c r="AN3" s="8">
        <v>690.45</v>
      </c>
      <c r="AO3" s="8">
        <v>416.79</v>
      </c>
      <c r="AP3" s="8">
        <v>327.41999999999996</v>
      </c>
      <c r="AQ3" s="8"/>
      <c r="AR3" s="8">
        <v>1236.3800000000001</v>
      </c>
      <c r="AS3" s="8">
        <v>1259.3300000000002</v>
      </c>
      <c r="AT3" s="8"/>
      <c r="AU3" s="8"/>
      <c r="AV3" s="8">
        <v>365.09</v>
      </c>
      <c r="AW3" s="8">
        <v>13725.489999999994</v>
      </c>
      <c r="AX3" s="8">
        <v>485.37</v>
      </c>
      <c r="AY3" s="8">
        <v>759.79000000000008</v>
      </c>
      <c r="AZ3" s="8">
        <v>1957.46</v>
      </c>
      <c r="BA3" s="8">
        <v>2098.8900000000003</v>
      </c>
      <c r="BB3" s="8"/>
      <c r="BC3" s="8"/>
      <c r="BD3" s="8">
        <v>5830.2199999999993</v>
      </c>
      <c r="BE3" s="8">
        <v>767.82</v>
      </c>
      <c r="BF3" s="8">
        <v>940.68</v>
      </c>
      <c r="BG3" s="8">
        <v>587.68000000000006</v>
      </c>
      <c r="BH3" s="8"/>
      <c r="BI3" s="9">
        <v>29</v>
      </c>
      <c r="BJ3" s="9">
        <v>26</v>
      </c>
      <c r="BK3" s="9">
        <v>22</v>
      </c>
      <c r="BL3" s="9">
        <v>12</v>
      </c>
      <c r="BM3" s="9">
        <v>1</v>
      </c>
      <c r="BN3" s="9"/>
      <c r="BO3" s="9"/>
      <c r="BP3" s="9">
        <v>32</v>
      </c>
      <c r="BQ3" s="9">
        <v>32</v>
      </c>
    </row>
    <row r="4" spans="2:69" x14ac:dyDescent="0.2">
      <c r="B4" s="3" t="s">
        <v>70</v>
      </c>
      <c r="C4" s="3" t="s">
        <v>61</v>
      </c>
      <c r="D4" s="3" t="s">
        <v>62</v>
      </c>
      <c r="E4" s="4" t="s">
        <v>107</v>
      </c>
      <c r="F4" s="4" t="s">
        <v>108</v>
      </c>
      <c r="G4" s="4" t="s">
        <v>71</v>
      </c>
      <c r="H4" s="4"/>
      <c r="I4" s="4" t="s">
        <v>72</v>
      </c>
      <c r="J4" s="4" t="s">
        <v>73</v>
      </c>
      <c r="K4" s="4"/>
      <c r="L4" s="4" t="s">
        <v>109</v>
      </c>
      <c r="M4" s="3" t="s">
        <v>111</v>
      </c>
      <c r="N4" s="4" t="s">
        <v>118</v>
      </c>
      <c r="O4" s="3" t="s">
        <v>121</v>
      </c>
      <c r="P4" s="4" t="s">
        <v>74</v>
      </c>
      <c r="Q4" s="5">
        <v>35</v>
      </c>
      <c r="R4" s="6"/>
      <c r="S4" s="6"/>
      <c r="T4" s="6"/>
      <c r="U4" s="6"/>
      <c r="V4" s="6"/>
      <c r="W4" s="6"/>
      <c r="X4" s="7">
        <v>35856</v>
      </c>
      <c r="Y4" s="7"/>
      <c r="Z4" s="3" t="s">
        <v>67</v>
      </c>
      <c r="AA4" s="3" t="s">
        <v>75</v>
      </c>
      <c r="AB4" s="3" t="s">
        <v>69</v>
      </c>
      <c r="AC4" s="8">
        <v>44965.2</v>
      </c>
      <c r="AD4" s="8"/>
      <c r="AE4" s="8">
        <v>3790.6</v>
      </c>
      <c r="AF4" s="8"/>
      <c r="AG4" s="8">
        <v>5162.24</v>
      </c>
      <c r="AH4" s="8"/>
      <c r="AI4" s="8">
        <v>608.91999999999996</v>
      </c>
      <c r="AJ4" s="8">
        <v>1030.1100000000001</v>
      </c>
      <c r="AK4" s="8">
        <v>53918.04</v>
      </c>
      <c r="AL4" s="8">
        <v>3092.4</v>
      </c>
      <c r="AM4" s="8">
        <v>4694.74</v>
      </c>
      <c r="AN4" s="8">
        <v>486.45</v>
      </c>
      <c r="AO4" s="8">
        <v>416.79</v>
      </c>
      <c r="AP4" s="8">
        <v>420.57000000000005</v>
      </c>
      <c r="AQ4" s="8"/>
      <c r="AR4" s="8">
        <v>1998.13</v>
      </c>
      <c r="AS4" s="8">
        <v>1617.52</v>
      </c>
      <c r="AT4" s="8"/>
      <c r="AU4" s="8"/>
      <c r="AV4" s="8">
        <v>472.15</v>
      </c>
      <c r="AW4" s="8">
        <v>16911.97</v>
      </c>
      <c r="AX4" s="8">
        <v>397.95000000000005</v>
      </c>
      <c r="AY4" s="8">
        <v>975.89</v>
      </c>
      <c r="AZ4" s="8">
        <v>3387.95</v>
      </c>
      <c r="BA4" s="8">
        <v>2695.95</v>
      </c>
      <c r="BB4" s="8"/>
      <c r="BC4" s="8"/>
      <c r="BD4" s="8">
        <v>7898.01</v>
      </c>
      <c r="BE4" s="8">
        <v>771.64</v>
      </c>
      <c r="BF4" s="8">
        <v>945.36</v>
      </c>
      <c r="BG4" s="8">
        <v>754.86</v>
      </c>
      <c r="BH4" s="8"/>
      <c r="BI4" s="9">
        <v>29</v>
      </c>
      <c r="BJ4" s="9">
        <v>0.5</v>
      </c>
      <c r="BK4" s="9">
        <v>22</v>
      </c>
      <c r="BL4" s="9">
        <v>15</v>
      </c>
      <c r="BM4" s="9">
        <v>1</v>
      </c>
      <c r="BN4" s="9"/>
      <c r="BO4" s="9"/>
      <c r="BP4" s="9">
        <v>39</v>
      </c>
      <c r="BQ4" s="9">
        <v>20</v>
      </c>
    </row>
    <row r="5" spans="2:69" x14ac:dyDescent="0.2">
      <c r="B5" s="3" t="s">
        <v>76</v>
      </c>
      <c r="C5" s="3" t="s">
        <v>77</v>
      </c>
      <c r="D5" s="3" t="s">
        <v>62</v>
      </c>
      <c r="E5" s="4" t="s">
        <v>107</v>
      </c>
      <c r="F5" s="4" t="s">
        <v>108</v>
      </c>
      <c r="G5" s="4" t="s">
        <v>78</v>
      </c>
      <c r="H5" s="4"/>
      <c r="I5" s="4"/>
      <c r="J5" s="4" t="s">
        <v>79</v>
      </c>
      <c r="K5" s="4" t="s">
        <v>80</v>
      </c>
      <c r="L5" s="4" t="s">
        <v>109</v>
      </c>
      <c r="M5" s="3" t="s">
        <v>112</v>
      </c>
      <c r="N5" s="4" t="s">
        <v>119</v>
      </c>
      <c r="O5" s="3" t="s">
        <v>120</v>
      </c>
      <c r="P5" s="4" t="s">
        <v>66</v>
      </c>
      <c r="Q5" s="5">
        <v>35</v>
      </c>
      <c r="R5" s="6" t="s">
        <v>125</v>
      </c>
      <c r="S5" s="6" t="s">
        <v>122</v>
      </c>
      <c r="T5" s="6" t="s">
        <v>126</v>
      </c>
      <c r="U5" s="6" t="s">
        <v>124</v>
      </c>
      <c r="V5" s="6" t="s">
        <v>124</v>
      </c>
      <c r="W5" s="6"/>
      <c r="X5" s="7">
        <v>36617</v>
      </c>
      <c r="Y5" s="7"/>
      <c r="Z5" s="3" t="s">
        <v>67</v>
      </c>
      <c r="AA5" s="3" t="s">
        <v>81</v>
      </c>
      <c r="AB5" s="3" t="s">
        <v>69</v>
      </c>
      <c r="AC5" s="8">
        <v>33576.36</v>
      </c>
      <c r="AD5" s="8"/>
      <c r="AE5" s="8"/>
      <c r="AF5" s="8"/>
      <c r="AG5" s="8">
        <v>3603.13</v>
      </c>
      <c r="AH5" s="8"/>
      <c r="AI5" s="8">
        <v>472.37</v>
      </c>
      <c r="AJ5" s="8"/>
      <c r="AK5" s="8">
        <v>37179.49</v>
      </c>
      <c r="AL5" s="8">
        <v>2900.1400000000003</v>
      </c>
      <c r="AM5" s="8">
        <v>3201.55</v>
      </c>
      <c r="AN5" s="8">
        <v>690.45</v>
      </c>
      <c r="AO5" s="8">
        <v>194.31</v>
      </c>
      <c r="AP5" s="8">
        <v>289.96000000000004</v>
      </c>
      <c r="AQ5" s="8"/>
      <c r="AR5" s="8">
        <v>944.36</v>
      </c>
      <c r="AS5" s="8">
        <v>1115.3700000000001</v>
      </c>
      <c r="AT5" s="8"/>
      <c r="AU5" s="8"/>
      <c r="AV5" s="8">
        <v>322.22000000000003</v>
      </c>
      <c r="AW5" s="8">
        <v>12426.610000000002</v>
      </c>
      <c r="AX5" s="8">
        <v>485.37</v>
      </c>
      <c r="AY5" s="8">
        <v>672.92</v>
      </c>
      <c r="AZ5" s="8">
        <v>1412.87</v>
      </c>
      <c r="BA5" s="8">
        <v>1858.96</v>
      </c>
      <c r="BB5" s="8"/>
      <c r="BC5" s="8"/>
      <c r="BD5" s="8">
        <v>5054.0300000000007</v>
      </c>
      <c r="BE5" s="8">
        <v>721.98</v>
      </c>
      <c r="BF5" s="8">
        <v>884.52</v>
      </c>
      <c r="BG5" s="8">
        <v>520.49</v>
      </c>
      <c r="BH5" s="8"/>
      <c r="BI5" s="9">
        <v>29</v>
      </c>
      <c r="BJ5" s="9">
        <v>28</v>
      </c>
      <c r="BK5" s="9">
        <v>22</v>
      </c>
      <c r="BL5" s="9">
        <v>22</v>
      </c>
      <c r="BM5" s="9">
        <v>1</v>
      </c>
      <c r="BN5" s="9"/>
      <c r="BO5" s="9"/>
      <c r="BP5" s="9">
        <v>3</v>
      </c>
      <c r="BQ5" s="9"/>
    </row>
    <row r="6" spans="2:69" x14ac:dyDescent="0.2">
      <c r="B6" s="3" t="s">
        <v>82</v>
      </c>
      <c r="C6" s="3" t="s">
        <v>77</v>
      </c>
      <c r="D6" s="3" t="s">
        <v>62</v>
      </c>
      <c r="E6" s="4" t="s">
        <v>107</v>
      </c>
      <c r="F6" s="4" t="s">
        <v>108</v>
      </c>
      <c r="G6" s="4" t="s">
        <v>83</v>
      </c>
      <c r="H6" s="4"/>
      <c r="I6" s="4" t="s">
        <v>72</v>
      </c>
      <c r="J6" s="4" t="s">
        <v>84</v>
      </c>
      <c r="K6" s="4"/>
      <c r="L6" s="4" t="s">
        <v>109</v>
      </c>
      <c r="M6" s="3" t="s">
        <v>113</v>
      </c>
      <c r="N6" s="4" t="s">
        <v>118</v>
      </c>
      <c r="O6" s="3" t="s">
        <v>120</v>
      </c>
      <c r="P6" s="4" t="s">
        <v>66</v>
      </c>
      <c r="Q6" s="5">
        <v>35</v>
      </c>
      <c r="R6" s="6"/>
      <c r="S6" s="6"/>
      <c r="T6" s="6"/>
      <c r="U6" s="6"/>
      <c r="V6" s="6"/>
      <c r="W6" s="6"/>
      <c r="X6" s="7">
        <v>36923</v>
      </c>
      <c r="Y6" s="7"/>
      <c r="Z6" s="3" t="s">
        <v>67</v>
      </c>
      <c r="AA6" s="3" t="s">
        <v>85</v>
      </c>
      <c r="AB6" s="3" t="s">
        <v>69</v>
      </c>
      <c r="AC6" s="8">
        <v>38620.92</v>
      </c>
      <c r="AD6" s="8"/>
      <c r="AE6" s="8">
        <v>2413.08</v>
      </c>
      <c r="AF6" s="8"/>
      <c r="AG6" s="8">
        <v>3851.1899999999996</v>
      </c>
      <c r="AH6" s="8">
        <v>200</v>
      </c>
      <c r="AI6" s="8">
        <v>527.71</v>
      </c>
      <c r="AJ6" s="8"/>
      <c r="AK6" s="8">
        <v>45085.19</v>
      </c>
      <c r="AL6" s="8">
        <v>3004.1600000000003</v>
      </c>
      <c r="AM6" s="8">
        <v>3860.43</v>
      </c>
      <c r="AN6" s="8">
        <v>400.44</v>
      </c>
      <c r="AO6" s="8">
        <v>194.31</v>
      </c>
      <c r="AP6" s="8">
        <v>351.63</v>
      </c>
      <c r="AQ6" s="8"/>
      <c r="AR6" s="8">
        <v>1434.59</v>
      </c>
      <c r="AS6" s="8">
        <v>1352.53</v>
      </c>
      <c r="AT6" s="8"/>
      <c r="AU6" s="8"/>
      <c r="AV6" s="8">
        <v>392.97</v>
      </c>
      <c r="AW6" s="8">
        <v>14495.22</v>
      </c>
      <c r="AX6" s="8">
        <v>361.08</v>
      </c>
      <c r="AY6" s="8">
        <v>816.01</v>
      </c>
      <c r="AZ6" s="8">
        <v>2329.7399999999998</v>
      </c>
      <c r="BA6" s="8">
        <v>2254.2600000000002</v>
      </c>
      <c r="BB6" s="8"/>
      <c r="BC6" s="8"/>
      <c r="BD6" s="8">
        <v>6320.88</v>
      </c>
      <c r="BE6" s="8">
        <v>733.44</v>
      </c>
      <c r="BF6" s="8">
        <v>898.56</v>
      </c>
      <c r="BG6" s="8">
        <v>631.21</v>
      </c>
      <c r="BH6" s="8"/>
      <c r="BI6" s="9">
        <v>29</v>
      </c>
      <c r="BJ6" s="9">
        <v>26</v>
      </c>
      <c r="BK6" s="9">
        <v>22</v>
      </c>
      <c r="BL6" s="9">
        <v>22</v>
      </c>
      <c r="BM6" s="9">
        <v>1</v>
      </c>
      <c r="BN6" s="9"/>
      <c r="BO6" s="9"/>
      <c r="BP6" s="9">
        <v>30.5</v>
      </c>
      <c r="BQ6" s="9">
        <v>15</v>
      </c>
    </row>
    <row r="7" spans="2:69" x14ac:dyDescent="0.2">
      <c r="B7" s="3" t="s">
        <v>86</v>
      </c>
      <c r="C7" s="3" t="s">
        <v>87</v>
      </c>
      <c r="D7" s="3" t="s">
        <v>62</v>
      </c>
      <c r="E7" s="4" t="s">
        <v>107</v>
      </c>
      <c r="F7" s="4" t="s">
        <v>108</v>
      </c>
      <c r="G7" s="4" t="s">
        <v>88</v>
      </c>
      <c r="H7" s="4"/>
      <c r="I7" s="4" t="s">
        <v>89</v>
      </c>
      <c r="J7" s="4" t="s">
        <v>90</v>
      </c>
      <c r="K7" s="4"/>
      <c r="L7" s="4" t="s">
        <v>109</v>
      </c>
      <c r="M7" s="3" t="s">
        <v>114</v>
      </c>
      <c r="N7" s="4" t="s">
        <v>118</v>
      </c>
      <c r="O7" s="3" t="s">
        <v>120</v>
      </c>
      <c r="P7" s="4" t="s">
        <v>66</v>
      </c>
      <c r="Q7" s="5">
        <v>35</v>
      </c>
      <c r="R7" s="6" t="s">
        <v>122</v>
      </c>
      <c r="S7" s="6" t="s">
        <v>122</v>
      </c>
      <c r="T7" s="6" t="s">
        <v>127</v>
      </c>
      <c r="U7" s="6" t="s">
        <v>124</v>
      </c>
      <c r="V7" s="6" t="s">
        <v>124</v>
      </c>
      <c r="W7" s="6"/>
      <c r="X7" s="7">
        <v>37257</v>
      </c>
      <c r="Y7" s="7"/>
      <c r="Z7" s="3" t="s">
        <v>67</v>
      </c>
      <c r="AA7" s="3" t="s">
        <v>91</v>
      </c>
      <c r="AB7" s="3" t="s">
        <v>69</v>
      </c>
      <c r="AC7" s="8">
        <v>38620.92</v>
      </c>
      <c r="AD7" s="8"/>
      <c r="AE7" s="8">
        <v>2486.9299999999998</v>
      </c>
      <c r="AF7" s="8"/>
      <c r="AG7" s="8">
        <v>4399.1499999999996</v>
      </c>
      <c r="AH7" s="8">
        <v>200</v>
      </c>
      <c r="AI7" s="8">
        <v>529.53</v>
      </c>
      <c r="AJ7" s="8">
        <v>243.58</v>
      </c>
      <c r="AK7" s="8">
        <v>45707</v>
      </c>
      <c r="AL7" s="8">
        <v>3010.3600000000006</v>
      </c>
      <c r="AM7" s="8">
        <v>3935.28</v>
      </c>
      <c r="AN7" s="8">
        <v>486.45</v>
      </c>
      <c r="AO7" s="8"/>
      <c r="AP7" s="8">
        <v>356.48999999999995</v>
      </c>
      <c r="AQ7" s="8"/>
      <c r="AR7" s="8">
        <v>1474.26</v>
      </c>
      <c r="AS7" s="8">
        <v>1371.18</v>
      </c>
      <c r="AT7" s="8"/>
      <c r="AU7" s="8"/>
      <c r="AV7" s="8">
        <v>398.54</v>
      </c>
      <c r="AW7" s="8">
        <v>14701.56</v>
      </c>
      <c r="AX7" s="8">
        <v>397.95000000000005</v>
      </c>
      <c r="AY7" s="8">
        <v>827.2700000000001</v>
      </c>
      <c r="AZ7" s="8">
        <v>2404.2399999999998</v>
      </c>
      <c r="BA7" s="8">
        <v>2285.34</v>
      </c>
      <c r="BB7" s="8"/>
      <c r="BC7" s="8"/>
      <c r="BD7" s="8">
        <v>6458.48</v>
      </c>
      <c r="BE7" s="8">
        <v>767.82</v>
      </c>
      <c r="BF7" s="8">
        <v>940.68</v>
      </c>
      <c r="BG7" s="8">
        <v>639.91</v>
      </c>
      <c r="BH7" s="8"/>
      <c r="BI7" s="9">
        <v>29</v>
      </c>
      <c r="BJ7" s="9">
        <v>29</v>
      </c>
      <c r="BK7" s="9">
        <v>22</v>
      </c>
      <c r="BL7" s="9">
        <v>19</v>
      </c>
      <c r="BM7" s="9">
        <v>1</v>
      </c>
      <c r="BN7" s="9"/>
      <c r="BO7" s="9"/>
      <c r="BP7" s="9">
        <v>25</v>
      </c>
      <c r="BQ7" s="9">
        <v>17</v>
      </c>
    </row>
    <row r="8" spans="2:69" x14ac:dyDescent="0.2">
      <c r="B8" s="3" t="s">
        <v>92</v>
      </c>
      <c r="C8" s="3" t="s">
        <v>77</v>
      </c>
      <c r="D8" s="3" t="s">
        <v>93</v>
      </c>
      <c r="E8" s="4" t="s">
        <v>107</v>
      </c>
      <c r="F8" s="4" t="s">
        <v>108</v>
      </c>
      <c r="G8" s="4" t="s">
        <v>94</v>
      </c>
      <c r="H8" s="4"/>
      <c r="I8" s="4"/>
      <c r="J8" s="4" t="s">
        <v>95</v>
      </c>
      <c r="K8" s="4"/>
      <c r="L8" s="4" t="s">
        <v>109</v>
      </c>
      <c r="M8" s="3" t="s">
        <v>115</v>
      </c>
      <c r="N8" s="4" t="s">
        <v>118</v>
      </c>
      <c r="O8" s="3" t="s">
        <v>120</v>
      </c>
      <c r="P8" s="4" t="s">
        <v>66</v>
      </c>
      <c r="Q8" s="5">
        <v>35</v>
      </c>
      <c r="R8" s="6"/>
      <c r="S8" s="6"/>
      <c r="T8" s="6"/>
      <c r="U8" s="6"/>
      <c r="V8" s="6"/>
      <c r="W8" s="6"/>
      <c r="X8" s="7">
        <v>37773</v>
      </c>
      <c r="Y8" s="7"/>
      <c r="Z8" s="3" t="s">
        <v>96</v>
      </c>
      <c r="AA8" s="3" t="s">
        <v>97</v>
      </c>
      <c r="AB8" s="3" t="s">
        <v>69</v>
      </c>
      <c r="AC8" s="8">
        <v>30802.68</v>
      </c>
      <c r="AD8" s="8"/>
      <c r="AE8" s="8"/>
      <c r="AF8" s="8"/>
      <c r="AG8" s="8">
        <v>2862.29</v>
      </c>
      <c r="AH8" s="8"/>
      <c r="AI8" s="8">
        <v>440.8</v>
      </c>
      <c r="AJ8" s="8">
        <v>202.77</v>
      </c>
      <c r="AK8" s="8">
        <v>33664.97</v>
      </c>
      <c r="AL8" s="8">
        <v>2625.89</v>
      </c>
      <c r="AM8" s="8">
        <v>2883.51</v>
      </c>
      <c r="AN8" s="8">
        <v>73.739999999999995</v>
      </c>
      <c r="AO8" s="8"/>
      <c r="AP8" s="8">
        <v>262.58</v>
      </c>
      <c r="AQ8" s="8"/>
      <c r="AR8" s="8">
        <v>855.1</v>
      </c>
      <c r="AS8" s="8">
        <v>1009.98</v>
      </c>
      <c r="AT8" s="8"/>
      <c r="AU8" s="8"/>
      <c r="AV8" s="8">
        <v>291.7</v>
      </c>
      <c r="AW8" s="8">
        <v>11329.900000000001</v>
      </c>
      <c r="AX8" s="8">
        <v>31.59</v>
      </c>
      <c r="AY8" s="8">
        <v>609.33000000000004</v>
      </c>
      <c r="AZ8" s="8">
        <v>1279.25</v>
      </c>
      <c r="BA8" s="8">
        <v>1683.21</v>
      </c>
      <c r="BB8" s="8"/>
      <c r="BC8" s="8"/>
      <c r="BD8" s="8">
        <v>4449.4799999999996</v>
      </c>
      <c r="BE8" s="8">
        <v>786.92</v>
      </c>
      <c r="BF8" s="8">
        <v>964.08</v>
      </c>
      <c r="BG8" s="8">
        <v>471.34</v>
      </c>
      <c r="BH8" s="8"/>
      <c r="BI8" s="9">
        <v>29</v>
      </c>
      <c r="BJ8" s="9">
        <v>7</v>
      </c>
      <c r="BK8" s="9">
        <v>22</v>
      </c>
      <c r="BL8" s="9">
        <v>17.5</v>
      </c>
      <c r="BM8" s="9">
        <v>1</v>
      </c>
      <c r="BN8" s="9"/>
      <c r="BO8" s="9"/>
      <c r="BP8" s="9">
        <v>27</v>
      </c>
      <c r="BQ8" s="9"/>
    </row>
    <row r="9" spans="2:69" x14ac:dyDescent="0.2">
      <c r="B9" s="3" t="s">
        <v>98</v>
      </c>
      <c r="C9" s="3" t="s">
        <v>99</v>
      </c>
      <c r="D9" s="3" t="s">
        <v>93</v>
      </c>
      <c r="E9" s="4" t="s">
        <v>107</v>
      </c>
      <c r="F9" s="4" t="s">
        <v>108</v>
      </c>
      <c r="G9" s="4" t="s">
        <v>100</v>
      </c>
      <c r="H9" s="4"/>
      <c r="I9" s="4" t="s">
        <v>101</v>
      </c>
      <c r="J9" s="4" t="s">
        <v>102</v>
      </c>
      <c r="K9" s="4"/>
      <c r="L9" s="4" t="s">
        <v>109</v>
      </c>
      <c r="M9" s="3" t="s">
        <v>116</v>
      </c>
      <c r="N9" s="4" t="s">
        <v>118</v>
      </c>
      <c r="O9" s="3" t="s">
        <v>121</v>
      </c>
      <c r="P9" s="4" t="s">
        <v>103</v>
      </c>
      <c r="Q9" s="5">
        <v>15.5</v>
      </c>
      <c r="R9" s="6" t="s">
        <v>122</v>
      </c>
      <c r="S9" s="6" t="s">
        <v>122</v>
      </c>
      <c r="T9" s="6" t="s">
        <v>128</v>
      </c>
      <c r="U9" s="6" t="s">
        <v>124</v>
      </c>
      <c r="V9" s="6" t="s">
        <v>124</v>
      </c>
      <c r="W9" s="6"/>
      <c r="X9" s="7">
        <v>41638</v>
      </c>
      <c r="Y9" s="7"/>
      <c r="Z9" s="3" t="s">
        <v>96</v>
      </c>
      <c r="AA9" s="3" t="s">
        <v>104</v>
      </c>
      <c r="AB9" s="3" t="s">
        <v>69</v>
      </c>
      <c r="AC9" s="8">
        <v>233.93</v>
      </c>
      <c r="AD9" s="8">
        <v>30.35</v>
      </c>
      <c r="AE9" s="8">
        <v>31.41</v>
      </c>
      <c r="AF9" s="8">
        <v>30.04</v>
      </c>
      <c r="AG9" s="8">
        <v>4.68</v>
      </c>
      <c r="AH9" s="8"/>
      <c r="AI9" s="8"/>
      <c r="AJ9" s="8"/>
      <c r="AK9" s="8">
        <v>330.41</v>
      </c>
      <c r="AL9" s="8">
        <v>25.78</v>
      </c>
      <c r="AM9" s="8">
        <v>26.459999999999997</v>
      </c>
      <c r="AN9" s="8"/>
      <c r="AO9" s="8"/>
      <c r="AP9" s="8">
        <v>2.57</v>
      </c>
      <c r="AQ9" s="8"/>
      <c r="AR9" s="8">
        <v>8.4</v>
      </c>
      <c r="AS9" s="8"/>
      <c r="AT9" s="8"/>
      <c r="AU9" s="8"/>
      <c r="AV9" s="8"/>
      <c r="AW9" s="8">
        <v>94.97</v>
      </c>
      <c r="AX9" s="8"/>
      <c r="AY9" s="8">
        <v>5.98</v>
      </c>
      <c r="AZ9" s="8">
        <v>12.56</v>
      </c>
      <c r="BA9" s="8"/>
      <c r="BB9" s="8"/>
      <c r="BC9" s="8"/>
      <c r="BD9" s="8">
        <v>23.950000000000003</v>
      </c>
      <c r="BE9" s="8"/>
      <c r="BF9" s="8"/>
      <c r="BG9" s="8">
        <v>4.62</v>
      </c>
      <c r="BH9" s="8"/>
      <c r="BI9" s="9">
        <v>7</v>
      </c>
      <c r="BJ9" s="9"/>
      <c r="BK9" s="9"/>
      <c r="BL9" s="9"/>
      <c r="BM9" s="9"/>
      <c r="BN9" s="9"/>
      <c r="BO9" s="9"/>
      <c r="BP9" s="9"/>
      <c r="BQ9" s="9"/>
    </row>
    <row r="10" spans="2:69" x14ac:dyDescent="0.2">
      <c r="B10" s="3" t="s">
        <v>98</v>
      </c>
      <c r="C10" s="3" t="s">
        <v>105</v>
      </c>
      <c r="D10" s="3" t="s">
        <v>93</v>
      </c>
      <c r="E10" s="4" t="s">
        <v>107</v>
      </c>
      <c r="F10" s="4" t="s">
        <v>108</v>
      </c>
      <c r="G10" s="4" t="s">
        <v>100</v>
      </c>
      <c r="H10" s="4"/>
      <c r="I10" s="4" t="s">
        <v>101</v>
      </c>
      <c r="J10" s="4" t="s">
        <v>102</v>
      </c>
      <c r="K10" s="4"/>
      <c r="L10" s="4" t="s">
        <v>109</v>
      </c>
      <c r="M10" s="3" t="s">
        <v>113</v>
      </c>
      <c r="N10" s="4" t="s">
        <v>118</v>
      </c>
      <c r="O10" s="3" t="s">
        <v>121</v>
      </c>
      <c r="P10" s="4" t="s">
        <v>103</v>
      </c>
      <c r="Q10" s="5">
        <v>17.5</v>
      </c>
      <c r="R10" s="6"/>
      <c r="S10" s="6"/>
      <c r="T10" s="6"/>
      <c r="U10" s="6"/>
      <c r="V10" s="6"/>
      <c r="W10" s="6"/>
      <c r="X10" s="7">
        <v>41631</v>
      </c>
      <c r="Y10" s="7"/>
      <c r="Z10" s="3" t="s">
        <v>96</v>
      </c>
      <c r="AA10" s="3" t="s">
        <v>104</v>
      </c>
      <c r="AB10" s="3" t="s">
        <v>69</v>
      </c>
      <c r="AC10" s="8">
        <v>132.72</v>
      </c>
      <c r="AD10" s="8">
        <v>34.11</v>
      </c>
      <c r="AE10" s="8">
        <v>16.68</v>
      </c>
      <c r="AF10" s="8">
        <v>18.62</v>
      </c>
      <c r="AG10" s="8">
        <v>2.65</v>
      </c>
      <c r="AH10" s="8"/>
      <c r="AI10" s="8"/>
      <c r="AJ10" s="8"/>
      <c r="AK10" s="8">
        <v>204.78</v>
      </c>
      <c r="AL10" s="8">
        <v>15.979999999999999</v>
      </c>
      <c r="AM10" s="8">
        <v>16.400000000000002</v>
      </c>
      <c r="AN10" s="8"/>
      <c r="AO10" s="8"/>
      <c r="AP10" s="8">
        <v>1.6</v>
      </c>
      <c r="AQ10" s="8"/>
      <c r="AR10" s="8">
        <v>5.2</v>
      </c>
      <c r="AS10" s="8"/>
      <c r="AT10" s="8"/>
      <c r="AU10" s="8"/>
      <c r="AV10" s="8"/>
      <c r="AW10" s="8">
        <v>67.429999999999978</v>
      </c>
      <c r="AX10" s="8"/>
      <c r="AY10" s="8">
        <v>3.71</v>
      </c>
      <c r="AZ10" s="8">
        <v>7.78</v>
      </c>
      <c r="BA10" s="8"/>
      <c r="BB10" s="8"/>
      <c r="BC10" s="8"/>
      <c r="BD10" s="8">
        <v>14.83</v>
      </c>
      <c r="BE10" s="8"/>
      <c r="BF10" s="8"/>
      <c r="BG10" s="8">
        <v>2.87</v>
      </c>
      <c r="BH10" s="8"/>
      <c r="BI10" s="9">
        <v>29</v>
      </c>
      <c r="BJ10" s="9">
        <v>14</v>
      </c>
      <c r="BK10" s="9">
        <v>22</v>
      </c>
      <c r="BL10" s="9">
        <v>11</v>
      </c>
      <c r="BM10" s="9">
        <v>1</v>
      </c>
      <c r="BN10" s="9"/>
      <c r="BO10" s="9"/>
      <c r="BP10" s="9">
        <v>77.5</v>
      </c>
      <c r="BQ10" s="9">
        <v>77.5</v>
      </c>
    </row>
    <row r="11" spans="2:69" x14ac:dyDescent="0.2">
      <c r="B11" s="3" t="s">
        <v>98</v>
      </c>
      <c r="C11" s="3" t="s">
        <v>106</v>
      </c>
      <c r="D11" s="3" t="s">
        <v>93</v>
      </c>
      <c r="E11" s="4" t="s">
        <v>107</v>
      </c>
      <c r="F11" s="4" t="s">
        <v>108</v>
      </c>
      <c r="G11" s="4" t="s">
        <v>100</v>
      </c>
      <c r="H11" s="4"/>
      <c r="I11" s="4" t="s">
        <v>101</v>
      </c>
      <c r="J11" s="4" t="s">
        <v>102</v>
      </c>
      <c r="K11" s="4"/>
      <c r="L11" s="4" t="s">
        <v>109</v>
      </c>
      <c r="M11" s="3" t="s">
        <v>114</v>
      </c>
      <c r="N11" s="4" t="s">
        <v>118</v>
      </c>
      <c r="O11" s="3" t="s">
        <v>121</v>
      </c>
      <c r="P11" s="4" t="s">
        <v>103</v>
      </c>
      <c r="Q11" s="5">
        <v>17.5</v>
      </c>
      <c r="R11" s="6" t="s">
        <v>122</v>
      </c>
      <c r="S11" s="6" t="s">
        <v>122</v>
      </c>
      <c r="T11" s="6" t="s">
        <v>123</v>
      </c>
      <c r="U11" s="6" t="s">
        <v>124</v>
      </c>
      <c r="V11" s="6" t="s">
        <v>124</v>
      </c>
      <c r="W11" s="6"/>
      <c r="X11" s="7">
        <v>41638</v>
      </c>
      <c r="Y11" s="7"/>
      <c r="Z11" s="3" t="s">
        <v>96</v>
      </c>
      <c r="AA11" s="3" t="s">
        <v>104</v>
      </c>
      <c r="AB11" s="3" t="s">
        <v>69</v>
      </c>
      <c r="AC11" s="8">
        <v>166.94</v>
      </c>
      <c r="AD11" s="8">
        <v>1.17</v>
      </c>
      <c r="AE11" s="8">
        <v>16.810000000000002</v>
      </c>
      <c r="AF11" s="8">
        <v>18.830000000000002</v>
      </c>
      <c r="AG11" s="8">
        <v>3.34</v>
      </c>
      <c r="AH11" s="8"/>
      <c r="AI11" s="8"/>
      <c r="AJ11" s="8"/>
      <c r="AK11" s="8">
        <v>207.09</v>
      </c>
      <c r="AL11" s="8">
        <v>16.150000000000002</v>
      </c>
      <c r="AM11" s="8">
        <v>16.580000000000002</v>
      </c>
      <c r="AN11" s="8"/>
      <c r="AO11" s="8"/>
      <c r="AP11" s="8">
        <v>1.62</v>
      </c>
      <c r="AQ11" s="8"/>
      <c r="AR11" s="8">
        <v>5.26</v>
      </c>
      <c r="AS11" s="8"/>
      <c r="AT11" s="8"/>
      <c r="AU11" s="8"/>
      <c r="AV11" s="8"/>
      <c r="AW11" s="8">
        <v>45.54999999999999</v>
      </c>
      <c r="AX11" s="8"/>
      <c r="AY11" s="8">
        <v>3.75</v>
      </c>
      <c r="AZ11" s="8">
        <v>7.87</v>
      </c>
      <c r="BA11" s="8"/>
      <c r="BB11" s="8"/>
      <c r="BC11" s="8"/>
      <c r="BD11" s="8">
        <v>15.020000000000001</v>
      </c>
      <c r="BE11" s="8"/>
      <c r="BF11" s="8"/>
      <c r="BG11" s="8">
        <v>2.9</v>
      </c>
      <c r="BH11" s="8"/>
      <c r="BI11" s="9">
        <v>29</v>
      </c>
      <c r="BJ11" s="9">
        <v>18</v>
      </c>
      <c r="BK11" s="9">
        <v>22</v>
      </c>
      <c r="BL11" s="9"/>
      <c r="BM11" s="9">
        <v>1</v>
      </c>
      <c r="BN11" s="9"/>
      <c r="BO11" s="9"/>
      <c r="BP11" s="9">
        <v>38</v>
      </c>
      <c r="BQ1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R32"/>
  <sheetViews>
    <sheetView topLeftCell="V15" workbookViewId="0">
      <selection activeCell="AC31" sqref="AC31:BQ32"/>
    </sheetView>
  </sheetViews>
  <sheetFormatPr baseColWidth="10" defaultRowHeight="12.6" x14ac:dyDescent="0.2"/>
  <sheetData>
    <row r="1" spans="1:70" x14ac:dyDescent="0.2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</row>
    <row r="2" spans="1:70" ht="36" x14ac:dyDescent="0.25">
      <c r="AC2" s="21" t="s">
        <v>138</v>
      </c>
      <c r="AD2" s="21" t="s">
        <v>139</v>
      </c>
      <c r="AE2" s="21" t="s">
        <v>140</v>
      </c>
      <c r="AF2" s="21" t="s">
        <v>141</v>
      </c>
      <c r="AG2" s="21" t="s">
        <v>142</v>
      </c>
      <c r="AH2" s="21" t="s">
        <v>143</v>
      </c>
      <c r="AI2" s="21" t="s">
        <v>144</v>
      </c>
      <c r="AJ2" s="21" t="s">
        <v>145</v>
      </c>
      <c r="AK2" s="21" t="s">
        <v>146</v>
      </c>
      <c r="AL2" t="s">
        <v>147</v>
      </c>
      <c r="AM2" t="s">
        <v>148</v>
      </c>
      <c r="AN2" t="s">
        <v>149</v>
      </c>
      <c r="AO2" t="s">
        <v>150</v>
      </c>
      <c r="AP2" t="s">
        <v>151</v>
      </c>
      <c r="AQ2" t="s">
        <v>152</v>
      </c>
      <c r="AR2" t="s">
        <v>153</v>
      </c>
      <c r="AS2" t="s">
        <v>154</v>
      </c>
      <c r="AT2" t="s">
        <v>155</v>
      </c>
      <c r="AU2" t="s">
        <v>156</v>
      </c>
      <c r="AV2" t="s">
        <v>157</v>
      </c>
      <c r="AW2" t="s">
        <v>158</v>
      </c>
      <c r="AX2" t="s">
        <v>159</v>
      </c>
      <c r="AY2" t="s">
        <v>160</v>
      </c>
      <c r="AZ2" t="s">
        <v>161</v>
      </c>
      <c r="BA2" t="s">
        <v>162</v>
      </c>
      <c r="BB2" t="s">
        <v>163</v>
      </c>
      <c r="BC2" t="s">
        <v>164</v>
      </c>
      <c r="BD2" t="s">
        <v>129</v>
      </c>
      <c r="BE2" t="s">
        <v>47</v>
      </c>
      <c r="BF2" t="s">
        <v>48</v>
      </c>
      <c r="BG2" t="s">
        <v>49</v>
      </c>
      <c r="BH2" t="s">
        <v>50</v>
      </c>
      <c r="BJ2" s="10" t="s">
        <v>253</v>
      </c>
      <c r="BK2" s="10" t="s">
        <v>258</v>
      </c>
      <c r="BL2" s="10" t="s">
        <v>259</v>
      </c>
      <c r="BM2" s="10" t="s">
        <v>55</v>
      </c>
      <c r="BN2" s="10" t="s">
        <v>261</v>
      </c>
      <c r="BO2" s="10" t="s">
        <v>262</v>
      </c>
      <c r="BP2" s="10" t="s">
        <v>264</v>
      </c>
      <c r="BQ2" s="10" t="s">
        <v>265</v>
      </c>
    </row>
    <row r="3" spans="1:70" s="40" customFormat="1" ht="48" x14ac:dyDescent="0.25">
      <c r="B3" s="41" t="s">
        <v>0</v>
      </c>
      <c r="C3" s="41" t="s">
        <v>1</v>
      </c>
      <c r="D3" s="41" t="s">
        <v>2</v>
      </c>
      <c r="E3" s="41" t="s">
        <v>3</v>
      </c>
      <c r="F3" s="41" t="s">
        <v>4</v>
      </c>
      <c r="G3" s="41" t="s">
        <v>5</v>
      </c>
      <c r="H3" s="41" t="s">
        <v>6</v>
      </c>
      <c r="I3" s="41" t="s">
        <v>7</v>
      </c>
      <c r="J3" s="41" t="s">
        <v>8</v>
      </c>
      <c r="K3" s="41" t="s">
        <v>9</v>
      </c>
      <c r="L3" s="41" t="s">
        <v>10</v>
      </c>
      <c r="M3" s="41" t="s">
        <v>11</v>
      </c>
      <c r="N3" s="41" t="s">
        <v>12</v>
      </c>
      <c r="O3" s="41" t="s">
        <v>13</v>
      </c>
      <c r="P3" s="41" t="s">
        <v>14</v>
      </c>
      <c r="Q3" s="41" t="s">
        <v>15</v>
      </c>
      <c r="R3" s="41" t="s">
        <v>16</v>
      </c>
      <c r="S3" s="41" t="s">
        <v>17</v>
      </c>
      <c r="T3" s="41" t="s">
        <v>18</v>
      </c>
      <c r="U3" s="41" t="s">
        <v>19</v>
      </c>
      <c r="V3" s="41" t="s">
        <v>20</v>
      </c>
      <c r="W3" s="41" t="s">
        <v>21</v>
      </c>
      <c r="X3" s="41" t="s">
        <v>22</v>
      </c>
      <c r="Y3" s="41" t="s">
        <v>23</v>
      </c>
      <c r="Z3" s="41" t="s">
        <v>24</v>
      </c>
      <c r="AA3" s="41" t="s">
        <v>25</v>
      </c>
      <c r="AB3" s="41" t="s">
        <v>26</v>
      </c>
      <c r="AC3" s="42" t="s">
        <v>138</v>
      </c>
      <c r="AD3" s="42" t="s">
        <v>139</v>
      </c>
      <c r="AE3" s="42" t="s">
        <v>140</v>
      </c>
      <c r="AF3" s="42" t="s">
        <v>141</v>
      </c>
      <c r="AG3" s="42" t="s">
        <v>142</v>
      </c>
      <c r="AH3" s="42" t="s">
        <v>143</v>
      </c>
      <c r="AI3" s="42" t="s">
        <v>144</v>
      </c>
      <c r="AJ3" s="42" t="s">
        <v>145</v>
      </c>
      <c r="AK3" s="42" t="s">
        <v>146</v>
      </c>
      <c r="AL3" s="42" t="s">
        <v>36</v>
      </c>
      <c r="AM3" s="42" t="s">
        <v>147</v>
      </c>
      <c r="AN3" s="42" t="s">
        <v>148</v>
      </c>
      <c r="AO3" s="42" t="s">
        <v>149</v>
      </c>
      <c r="AP3" s="42" t="s">
        <v>150</v>
      </c>
      <c r="AQ3" s="42" t="s">
        <v>151</v>
      </c>
      <c r="AR3" s="42" t="s">
        <v>152</v>
      </c>
      <c r="AS3" s="42" t="s">
        <v>153</v>
      </c>
      <c r="AT3" s="42" t="s">
        <v>154</v>
      </c>
      <c r="AU3" s="42" t="s">
        <v>155</v>
      </c>
      <c r="AV3" s="42" t="s">
        <v>156</v>
      </c>
      <c r="AW3" s="42" t="s">
        <v>157</v>
      </c>
      <c r="AX3" s="42" t="s">
        <v>158</v>
      </c>
      <c r="AY3" s="42" t="s">
        <v>159</v>
      </c>
      <c r="AZ3" s="42" t="s">
        <v>160</v>
      </c>
      <c r="BA3" s="42" t="s">
        <v>161</v>
      </c>
      <c r="BB3" s="42" t="s">
        <v>162</v>
      </c>
      <c r="BC3" s="42" t="s">
        <v>163</v>
      </c>
      <c r="BD3" s="42" t="s">
        <v>164</v>
      </c>
      <c r="BE3" s="42" t="s">
        <v>129</v>
      </c>
      <c r="BF3" s="42" t="s">
        <v>47</v>
      </c>
      <c r="BG3" s="42" t="s">
        <v>48</v>
      </c>
      <c r="BH3" s="42" t="s">
        <v>49</v>
      </c>
      <c r="BI3" s="41" t="s">
        <v>50</v>
      </c>
      <c r="BJ3" s="41" t="s">
        <v>253</v>
      </c>
      <c r="BK3" s="41" t="s">
        <v>258</v>
      </c>
      <c r="BL3" s="41" t="s">
        <v>259</v>
      </c>
      <c r="BM3" s="41" t="s">
        <v>55</v>
      </c>
      <c r="BN3" s="41" t="s">
        <v>261</v>
      </c>
      <c r="BO3" s="41" t="s">
        <v>262</v>
      </c>
      <c r="BP3" s="41" t="s">
        <v>264</v>
      </c>
      <c r="BQ3" s="41" t="s">
        <v>265</v>
      </c>
    </row>
    <row r="4" spans="1:70" x14ac:dyDescent="0.2">
      <c r="A4" t="s">
        <v>303</v>
      </c>
      <c r="B4">
        <f t="shared" ref="B4:AG4" si="0">IF(ISERROR(MATCH(B$3,EntReq1,0)),"abs",1)</f>
        <v>1</v>
      </c>
      <c r="C4">
        <f t="shared" si="0"/>
        <v>1</v>
      </c>
      <c r="D4" t="str">
        <f t="shared" si="0"/>
        <v>abs</v>
      </c>
      <c r="E4">
        <f t="shared" si="0"/>
        <v>1</v>
      </c>
      <c r="F4">
        <f t="shared" si="0"/>
        <v>1</v>
      </c>
      <c r="G4" t="str">
        <f t="shared" si="0"/>
        <v>abs</v>
      </c>
      <c r="H4" t="str">
        <f t="shared" si="0"/>
        <v>abs</v>
      </c>
      <c r="I4" t="str">
        <f t="shared" si="0"/>
        <v>abs</v>
      </c>
      <c r="J4" t="str">
        <f t="shared" si="0"/>
        <v>abs</v>
      </c>
      <c r="K4" t="str">
        <f t="shared" si="0"/>
        <v>abs</v>
      </c>
      <c r="L4" t="str">
        <f t="shared" si="0"/>
        <v>abs</v>
      </c>
      <c r="M4" t="str">
        <f t="shared" si="0"/>
        <v>abs</v>
      </c>
      <c r="N4" t="str">
        <f t="shared" si="0"/>
        <v>abs</v>
      </c>
      <c r="O4" t="str">
        <f t="shared" si="0"/>
        <v>abs</v>
      </c>
      <c r="P4" t="str">
        <f t="shared" si="0"/>
        <v>abs</v>
      </c>
      <c r="Q4" t="str">
        <f t="shared" si="0"/>
        <v>abs</v>
      </c>
      <c r="R4" t="str">
        <f t="shared" si="0"/>
        <v>abs</v>
      </c>
      <c r="S4" t="str">
        <f t="shared" si="0"/>
        <v>abs</v>
      </c>
      <c r="T4" t="str">
        <f t="shared" si="0"/>
        <v>abs</v>
      </c>
      <c r="U4" t="str">
        <f t="shared" si="0"/>
        <v>abs</v>
      </c>
      <c r="V4" t="str">
        <f t="shared" si="0"/>
        <v>abs</v>
      </c>
      <c r="W4" t="str">
        <f t="shared" si="0"/>
        <v>abs</v>
      </c>
      <c r="X4" t="str">
        <f t="shared" si="0"/>
        <v>abs</v>
      </c>
      <c r="Y4" t="str">
        <f t="shared" si="0"/>
        <v>abs</v>
      </c>
      <c r="Z4" t="str">
        <f t="shared" si="0"/>
        <v>abs</v>
      </c>
      <c r="AA4" t="str">
        <f t="shared" si="0"/>
        <v>abs</v>
      </c>
      <c r="AB4" t="str">
        <f t="shared" si="0"/>
        <v>abs</v>
      </c>
      <c r="AC4">
        <f t="shared" si="0"/>
        <v>1</v>
      </c>
      <c r="AD4">
        <f t="shared" si="0"/>
        <v>1</v>
      </c>
      <c r="AE4">
        <f t="shared" si="0"/>
        <v>1</v>
      </c>
      <c r="AF4">
        <f t="shared" si="0"/>
        <v>1</v>
      </c>
      <c r="AG4">
        <f t="shared" si="0"/>
        <v>1</v>
      </c>
      <c r="AH4">
        <f t="shared" ref="AH4:BQ4" si="1">IF(ISERROR(MATCH(AH$3,EntReq1,0)),"abs",1)</f>
        <v>1</v>
      </c>
      <c r="AI4">
        <f t="shared" si="1"/>
        <v>1</v>
      </c>
      <c r="AJ4">
        <f t="shared" si="1"/>
        <v>1</v>
      </c>
      <c r="AK4">
        <f t="shared" si="1"/>
        <v>1</v>
      </c>
      <c r="AL4" t="str">
        <f t="shared" si="1"/>
        <v>abs</v>
      </c>
      <c r="AM4">
        <f t="shared" si="1"/>
        <v>1</v>
      </c>
      <c r="AN4">
        <f t="shared" si="1"/>
        <v>1</v>
      </c>
      <c r="AO4">
        <f t="shared" si="1"/>
        <v>1</v>
      </c>
      <c r="AP4">
        <f t="shared" si="1"/>
        <v>1</v>
      </c>
      <c r="AQ4">
        <f t="shared" si="1"/>
        <v>1</v>
      </c>
      <c r="AR4">
        <f t="shared" si="1"/>
        <v>1</v>
      </c>
      <c r="AS4">
        <f t="shared" si="1"/>
        <v>1</v>
      </c>
      <c r="AT4">
        <f t="shared" si="1"/>
        <v>1</v>
      </c>
      <c r="AU4">
        <f t="shared" si="1"/>
        <v>1</v>
      </c>
      <c r="AV4">
        <f t="shared" si="1"/>
        <v>1</v>
      </c>
      <c r="AW4">
        <f t="shared" si="1"/>
        <v>1</v>
      </c>
      <c r="AX4">
        <f t="shared" si="1"/>
        <v>1</v>
      </c>
      <c r="AY4">
        <f t="shared" si="1"/>
        <v>1</v>
      </c>
      <c r="AZ4">
        <f t="shared" si="1"/>
        <v>1</v>
      </c>
      <c r="BA4">
        <f t="shared" si="1"/>
        <v>1</v>
      </c>
      <c r="BB4">
        <f t="shared" si="1"/>
        <v>1</v>
      </c>
      <c r="BC4">
        <f t="shared" si="1"/>
        <v>1</v>
      </c>
      <c r="BD4">
        <f t="shared" si="1"/>
        <v>1</v>
      </c>
      <c r="BE4">
        <f t="shared" si="1"/>
        <v>1</v>
      </c>
      <c r="BF4">
        <f t="shared" si="1"/>
        <v>1</v>
      </c>
      <c r="BG4">
        <f t="shared" si="1"/>
        <v>1</v>
      </c>
      <c r="BH4">
        <f t="shared" si="1"/>
        <v>1</v>
      </c>
      <c r="BI4">
        <f t="shared" si="1"/>
        <v>1</v>
      </c>
      <c r="BJ4" t="str">
        <f t="shared" si="1"/>
        <v>abs</v>
      </c>
      <c r="BK4" t="str">
        <f t="shared" si="1"/>
        <v>abs</v>
      </c>
      <c r="BL4" t="str">
        <f t="shared" si="1"/>
        <v>abs</v>
      </c>
      <c r="BM4" t="str">
        <f t="shared" si="1"/>
        <v>abs</v>
      </c>
      <c r="BN4" t="str">
        <f t="shared" si="1"/>
        <v>abs</v>
      </c>
      <c r="BO4" t="str">
        <f t="shared" si="1"/>
        <v>abs</v>
      </c>
      <c r="BP4" t="str">
        <f t="shared" si="1"/>
        <v>abs</v>
      </c>
      <c r="BQ4" t="str">
        <f t="shared" si="1"/>
        <v>abs</v>
      </c>
      <c r="BR4">
        <f>SUM(B4:BQ4)</f>
        <v>36</v>
      </c>
    </row>
    <row r="5" spans="1:70" x14ac:dyDescent="0.2">
      <c r="A5" t="s">
        <v>304</v>
      </c>
      <c r="B5">
        <f t="shared" ref="B5:AG5" si="2">IF(ISERROR(MATCH(B$3,EntReq2,0)),"abs",1)</f>
        <v>1</v>
      </c>
      <c r="C5">
        <f t="shared" si="2"/>
        <v>1</v>
      </c>
      <c r="D5">
        <f t="shared" si="2"/>
        <v>1</v>
      </c>
      <c r="E5">
        <f t="shared" si="2"/>
        <v>1</v>
      </c>
      <c r="F5">
        <f t="shared" si="2"/>
        <v>1</v>
      </c>
      <c r="G5">
        <f t="shared" si="2"/>
        <v>1</v>
      </c>
      <c r="H5">
        <f t="shared" si="2"/>
        <v>1</v>
      </c>
      <c r="I5">
        <f t="shared" si="2"/>
        <v>1</v>
      </c>
      <c r="J5">
        <f t="shared" si="2"/>
        <v>1</v>
      </c>
      <c r="K5">
        <f t="shared" si="2"/>
        <v>1</v>
      </c>
      <c r="L5">
        <f t="shared" si="2"/>
        <v>1</v>
      </c>
      <c r="M5">
        <f t="shared" si="2"/>
        <v>1</v>
      </c>
      <c r="N5">
        <f t="shared" si="2"/>
        <v>1</v>
      </c>
      <c r="O5">
        <f t="shared" si="2"/>
        <v>1</v>
      </c>
      <c r="P5">
        <f t="shared" si="2"/>
        <v>1</v>
      </c>
      <c r="Q5">
        <f t="shared" si="2"/>
        <v>1</v>
      </c>
      <c r="R5">
        <f t="shared" si="2"/>
        <v>1</v>
      </c>
      <c r="S5">
        <f t="shared" si="2"/>
        <v>1</v>
      </c>
      <c r="T5">
        <f t="shared" si="2"/>
        <v>1</v>
      </c>
      <c r="U5">
        <f t="shared" si="2"/>
        <v>1</v>
      </c>
      <c r="V5">
        <f t="shared" si="2"/>
        <v>1</v>
      </c>
      <c r="W5">
        <f t="shared" si="2"/>
        <v>1</v>
      </c>
      <c r="X5">
        <f t="shared" si="2"/>
        <v>1</v>
      </c>
      <c r="Y5">
        <f t="shared" si="2"/>
        <v>1</v>
      </c>
      <c r="Z5">
        <f t="shared" si="2"/>
        <v>1</v>
      </c>
      <c r="AA5">
        <f t="shared" si="2"/>
        <v>1</v>
      </c>
      <c r="AB5">
        <f t="shared" si="2"/>
        <v>1</v>
      </c>
      <c r="AC5" t="str">
        <f t="shared" si="2"/>
        <v>abs</v>
      </c>
      <c r="AD5" t="str">
        <f t="shared" si="2"/>
        <v>abs</v>
      </c>
      <c r="AE5" t="str">
        <f t="shared" si="2"/>
        <v>abs</v>
      </c>
      <c r="AF5" t="str">
        <f t="shared" si="2"/>
        <v>abs</v>
      </c>
      <c r="AG5" t="str">
        <f t="shared" si="2"/>
        <v>abs</v>
      </c>
      <c r="AH5" t="str">
        <f t="shared" ref="AH5:BQ5" si="3">IF(ISERROR(MATCH(AH$3,EntReq2,0)),"abs",1)</f>
        <v>abs</v>
      </c>
      <c r="AI5" t="str">
        <f t="shared" si="3"/>
        <v>abs</v>
      </c>
      <c r="AJ5" t="str">
        <f t="shared" si="3"/>
        <v>abs</v>
      </c>
      <c r="AK5" t="str">
        <f t="shared" si="3"/>
        <v>abs</v>
      </c>
      <c r="AL5" t="str">
        <f t="shared" si="3"/>
        <v>abs</v>
      </c>
      <c r="AM5" t="str">
        <f t="shared" si="3"/>
        <v>abs</v>
      </c>
      <c r="AN5" t="str">
        <f t="shared" si="3"/>
        <v>abs</v>
      </c>
      <c r="AO5" t="str">
        <f t="shared" si="3"/>
        <v>abs</v>
      </c>
      <c r="AP5" t="str">
        <f t="shared" si="3"/>
        <v>abs</v>
      </c>
      <c r="AQ5" t="str">
        <f t="shared" si="3"/>
        <v>abs</v>
      </c>
      <c r="AR5" t="str">
        <f t="shared" si="3"/>
        <v>abs</v>
      </c>
      <c r="AS5" t="str">
        <f t="shared" si="3"/>
        <v>abs</v>
      </c>
      <c r="AT5" t="str">
        <f t="shared" si="3"/>
        <v>abs</v>
      </c>
      <c r="AU5" t="str">
        <f t="shared" si="3"/>
        <v>abs</v>
      </c>
      <c r="AV5" t="str">
        <f t="shared" si="3"/>
        <v>abs</v>
      </c>
      <c r="AW5" t="str">
        <f t="shared" si="3"/>
        <v>abs</v>
      </c>
      <c r="AX5" t="str">
        <f t="shared" si="3"/>
        <v>abs</v>
      </c>
      <c r="AY5" t="str">
        <f t="shared" si="3"/>
        <v>abs</v>
      </c>
      <c r="AZ5" t="str">
        <f t="shared" si="3"/>
        <v>abs</v>
      </c>
      <c r="BA5" t="str">
        <f t="shared" si="3"/>
        <v>abs</v>
      </c>
      <c r="BB5" t="str">
        <f t="shared" si="3"/>
        <v>abs</v>
      </c>
      <c r="BC5" t="str">
        <f t="shared" si="3"/>
        <v>abs</v>
      </c>
      <c r="BD5" t="str">
        <f t="shared" si="3"/>
        <v>abs</v>
      </c>
      <c r="BE5" t="str">
        <f t="shared" si="3"/>
        <v>abs</v>
      </c>
      <c r="BF5" t="str">
        <f t="shared" si="3"/>
        <v>abs</v>
      </c>
      <c r="BG5" t="str">
        <f t="shared" si="3"/>
        <v>abs</v>
      </c>
      <c r="BH5" t="str">
        <f t="shared" si="3"/>
        <v>abs</v>
      </c>
      <c r="BI5" t="str">
        <f t="shared" si="3"/>
        <v>abs</v>
      </c>
      <c r="BJ5" t="str">
        <f t="shared" si="3"/>
        <v>abs</v>
      </c>
      <c r="BK5" t="str">
        <f t="shared" si="3"/>
        <v>abs</v>
      </c>
      <c r="BL5" t="str">
        <f t="shared" si="3"/>
        <v>abs</v>
      </c>
      <c r="BM5" t="str">
        <f t="shared" si="3"/>
        <v>abs</v>
      </c>
      <c r="BN5" t="str">
        <f t="shared" si="3"/>
        <v>abs</v>
      </c>
      <c r="BO5" t="str">
        <f t="shared" si="3"/>
        <v>abs</v>
      </c>
      <c r="BP5" t="str">
        <f t="shared" si="3"/>
        <v>abs</v>
      </c>
      <c r="BQ5" t="str">
        <f t="shared" si="3"/>
        <v>abs</v>
      </c>
      <c r="BR5">
        <f t="shared" ref="BR5:BR6" si="4">SUM(B5:BQ5)</f>
        <v>27</v>
      </c>
    </row>
    <row r="6" spans="1:70" x14ac:dyDescent="0.2">
      <c r="A6" t="s">
        <v>305</v>
      </c>
      <c r="B6">
        <f t="shared" ref="B6:AG6" si="5">IF(ISERROR(MATCH(B$3,EntReq3,0)),"abs",1)</f>
        <v>1</v>
      </c>
      <c r="C6">
        <f t="shared" si="5"/>
        <v>1</v>
      </c>
      <c r="D6" t="str">
        <f t="shared" si="5"/>
        <v>abs</v>
      </c>
      <c r="E6" t="str">
        <f t="shared" si="5"/>
        <v>abs</v>
      </c>
      <c r="F6" t="str">
        <f t="shared" si="5"/>
        <v>abs</v>
      </c>
      <c r="G6" t="str">
        <f t="shared" si="5"/>
        <v>abs</v>
      </c>
      <c r="H6" t="str">
        <f t="shared" si="5"/>
        <v>abs</v>
      </c>
      <c r="I6" t="str">
        <f t="shared" si="5"/>
        <v>abs</v>
      </c>
      <c r="J6" t="str">
        <f t="shared" si="5"/>
        <v>abs</v>
      </c>
      <c r="K6" t="str">
        <f t="shared" si="5"/>
        <v>abs</v>
      </c>
      <c r="L6" t="str">
        <f t="shared" si="5"/>
        <v>abs</v>
      </c>
      <c r="M6" t="str">
        <f t="shared" si="5"/>
        <v>abs</v>
      </c>
      <c r="N6">
        <f t="shared" si="5"/>
        <v>1</v>
      </c>
      <c r="O6" t="str">
        <f t="shared" si="5"/>
        <v>abs</v>
      </c>
      <c r="P6" t="str">
        <f t="shared" si="5"/>
        <v>abs</v>
      </c>
      <c r="Q6" t="str">
        <f t="shared" si="5"/>
        <v>abs</v>
      </c>
      <c r="R6" t="str">
        <f t="shared" si="5"/>
        <v>abs</v>
      </c>
      <c r="S6" t="str">
        <f t="shared" si="5"/>
        <v>abs</v>
      </c>
      <c r="T6" t="str">
        <f t="shared" si="5"/>
        <v>abs</v>
      </c>
      <c r="U6" t="str">
        <f t="shared" si="5"/>
        <v>abs</v>
      </c>
      <c r="V6" t="str">
        <f t="shared" si="5"/>
        <v>abs</v>
      </c>
      <c r="W6" t="str">
        <f t="shared" si="5"/>
        <v>abs</v>
      </c>
      <c r="X6">
        <f t="shared" si="5"/>
        <v>1</v>
      </c>
      <c r="Y6">
        <f t="shared" si="5"/>
        <v>1</v>
      </c>
      <c r="Z6" t="str">
        <f t="shared" si="5"/>
        <v>abs</v>
      </c>
      <c r="AA6" t="str">
        <f t="shared" si="5"/>
        <v>abs</v>
      </c>
      <c r="AB6">
        <f t="shared" si="5"/>
        <v>1</v>
      </c>
      <c r="AC6" t="str">
        <f t="shared" si="5"/>
        <v>abs</v>
      </c>
      <c r="AD6" t="str">
        <f t="shared" si="5"/>
        <v>abs</v>
      </c>
      <c r="AE6" t="str">
        <f t="shared" si="5"/>
        <v>abs</v>
      </c>
      <c r="AF6" t="str">
        <f t="shared" si="5"/>
        <v>abs</v>
      </c>
      <c r="AG6" t="str">
        <f t="shared" si="5"/>
        <v>abs</v>
      </c>
      <c r="AH6" t="str">
        <f t="shared" ref="AH6:BQ6" si="6">IF(ISERROR(MATCH(AH$3,EntReq3,0)),"abs",1)</f>
        <v>abs</v>
      </c>
      <c r="AI6" t="str">
        <f t="shared" si="6"/>
        <v>abs</v>
      </c>
      <c r="AJ6" t="str">
        <f t="shared" si="6"/>
        <v>abs</v>
      </c>
      <c r="AK6" t="str">
        <f t="shared" si="6"/>
        <v>abs</v>
      </c>
      <c r="AL6" t="str">
        <f t="shared" si="6"/>
        <v>abs</v>
      </c>
      <c r="AM6" t="str">
        <f t="shared" si="6"/>
        <v>abs</v>
      </c>
      <c r="AN6" t="str">
        <f t="shared" si="6"/>
        <v>abs</v>
      </c>
      <c r="AO6" t="str">
        <f t="shared" si="6"/>
        <v>abs</v>
      </c>
      <c r="AP6" t="str">
        <f t="shared" si="6"/>
        <v>abs</v>
      </c>
      <c r="AQ6" t="str">
        <f t="shared" si="6"/>
        <v>abs</v>
      </c>
      <c r="AR6" t="str">
        <f t="shared" si="6"/>
        <v>abs</v>
      </c>
      <c r="AS6" t="str">
        <f t="shared" si="6"/>
        <v>abs</v>
      </c>
      <c r="AT6" t="str">
        <f t="shared" si="6"/>
        <v>abs</v>
      </c>
      <c r="AU6" t="str">
        <f t="shared" si="6"/>
        <v>abs</v>
      </c>
      <c r="AV6" t="str">
        <f t="shared" si="6"/>
        <v>abs</v>
      </c>
      <c r="AW6" t="str">
        <f t="shared" si="6"/>
        <v>abs</v>
      </c>
      <c r="AX6" t="str">
        <f t="shared" si="6"/>
        <v>abs</v>
      </c>
      <c r="AY6" t="str">
        <f t="shared" si="6"/>
        <v>abs</v>
      </c>
      <c r="AZ6" t="str">
        <f t="shared" si="6"/>
        <v>abs</v>
      </c>
      <c r="BA6" t="str">
        <f t="shared" si="6"/>
        <v>abs</v>
      </c>
      <c r="BB6" t="str">
        <f t="shared" si="6"/>
        <v>abs</v>
      </c>
      <c r="BC6" t="str">
        <f t="shared" si="6"/>
        <v>abs</v>
      </c>
      <c r="BD6" t="str">
        <f t="shared" si="6"/>
        <v>abs</v>
      </c>
      <c r="BE6" t="str">
        <f t="shared" si="6"/>
        <v>abs</v>
      </c>
      <c r="BF6" t="str">
        <f t="shared" si="6"/>
        <v>abs</v>
      </c>
      <c r="BG6" t="str">
        <f t="shared" si="6"/>
        <v>abs</v>
      </c>
      <c r="BH6" t="str">
        <f t="shared" si="6"/>
        <v>abs</v>
      </c>
      <c r="BI6" t="str">
        <f t="shared" si="6"/>
        <v>abs</v>
      </c>
      <c r="BJ6">
        <f t="shared" si="6"/>
        <v>1</v>
      </c>
      <c r="BK6">
        <f t="shared" si="6"/>
        <v>1</v>
      </c>
      <c r="BL6">
        <f t="shared" si="6"/>
        <v>1</v>
      </c>
      <c r="BM6">
        <f t="shared" si="6"/>
        <v>1</v>
      </c>
      <c r="BN6">
        <f t="shared" si="6"/>
        <v>1</v>
      </c>
      <c r="BO6">
        <f t="shared" si="6"/>
        <v>1</v>
      </c>
      <c r="BP6">
        <f t="shared" si="6"/>
        <v>1</v>
      </c>
      <c r="BQ6">
        <f t="shared" si="6"/>
        <v>1</v>
      </c>
      <c r="BR6">
        <f t="shared" si="4"/>
        <v>14</v>
      </c>
    </row>
    <row r="7" spans="1:70" x14ac:dyDescent="0.2">
      <c r="B7">
        <f>SUM(B4:B6)</f>
        <v>3</v>
      </c>
      <c r="C7">
        <f t="shared" ref="C7:BN7" si="7">SUM(C4:C6)</f>
        <v>3</v>
      </c>
      <c r="D7">
        <f t="shared" si="7"/>
        <v>1</v>
      </c>
      <c r="E7">
        <f t="shared" si="7"/>
        <v>2</v>
      </c>
      <c r="F7">
        <f t="shared" si="7"/>
        <v>2</v>
      </c>
      <c r="G7">
        <f t="shared" si="7"/>
        <v>1</v>
      </c>
      <c r="H7">
        <f t="shared" si="7"/>
        <v>1</v>
      </c>
      <c r="I7">
        <f t="shared" si="7"/>
        <v>1</v>
      </c>
      <c r="J7">
        <f t="shared" si="7"/>
        <v>1</v>
      </c>
      <c r="K7">
        <f t="shared" si="7"/>
        <v>1</v>
      </c>
      <c r="L7">
        <f t="shared" si="7"/>
        <v>1</v>
      </c>
      <c r="M7">
        <f t="shared" si="7"/>
        <v>1</v>
      </c>
      <c r="N7">
        <f t="shared" si="7"/>
        <v>2</v>
      </c>
      <c r="O7">
        <f t="shared" si="7"/>
        <v>1</v>
      </c>
      <c r="P7">
        <f t="shared" si="7"/>
        <v>1</v>
      </c>
      <c r="Q7">
        <f t="shared" si="7"/>
        <v>1</v>
      </c>
      <c r="R7">
        <f t="shared" si="7"/>
        <v>1</v>
      </c>
      <c r="S7">
        <f t="shared" si="7"/>
        <v>1</v>
      </c>
      <c r="T7">
        <f t="shared" si="7"/>
        <v>1</v>
      </c>
      <c r="U7">
        <f t="shared" si="7"/>
        <v>1</v>
      </c>
      <c r="V7">
        <f t="shared" si="7"/>
        <v>1</v>
      </c>
      <c r="W7">
        <f t="shared" si="7"/>
        <v>1</v>
      </c>
      <c r="X7">
        <f t="shared" si="7"/>
        <v>2</v>
      </c>
      <c r="Y7">
        <f t="shared" si="7"/>
        <v>2</v>
      </c>
      <c r="Z7">
        <f t="shared" si="7"/>
        <v>1</v>
      </c>
      <c r="AA7">
        <f t="shared" si="7"/>
        <v>1</v>
      </c>
      <c r="AB7">
        <f t="shared" si="7"/>
        <v>2</v>
      </c>
      <c r="AC7">
        <f t="shared" si="7"/>
        <v>1</v>
      </c>
      <c r="AD7">
        <f t="shared" si="7"/>
        <v>1</v>
      </c>
      <c r="AE7">
        <f t="shared" si="7"/>
        <v>1</v>
      </c>
      <c r="AF7">
        <f t="shared" si="7"/>
        <v>1</v>
      </c>
      <c r="AG7">
        <f t="shared" si="7"/>
        <v>1</v>
      </c>
      <c r="AH7">
        <f t="shared" si="7"/>
        <v>1</v>
      </c>
      <c r="AI7">
        <f t="shared" si="7"/>
        <v>1</v>
      </c>
      <c r="AJ7">
        <f t="shared" si="7"/>
        <v>1</v>
      </c>
      <c r="AK7">
        <f t="shared" si="7"/>
        <v>1</v>
      </c>
      <c r="AL7">
        <f t="shared" si="7"/>
        <v>0</v>
      </c>
      <c r="AM7">
        <f t="shared" si="7"/>
        <v>1</v>
      </c>
      <c r="AN7">
        <f t="shared" si="7"/>
        <v>1</v>
      </c>
      <c r="AO7">
        <f t="shared" si="7"/>
        <v>1</v>
      </c>
      <c r="AP7">
        <f t="shared" si="7"/>
        <v>1</v>
      </c>
      <c r="AQ7">
        <f t="shared" si="7"/>
        <v>1</v>
      </c>
      <c r="AR7">
        <f t="shared" si="7"/>
        <v>1</v>
      </c>
      <c r="AS7">
        <f t="shared" si="7"/>
        <v>1</v>
      </c>
      <c r="AT7">
        <f t="shared" si="7"/>
        <v>1</v>
      </c>
      <c r="AU7">
        <f t="shared" si="7"/>
        <v>1</v>
      </c>
      <c r="AV7">
        <f t="shared" si="7"/>
        <v>1</v>
      </c>
      <c r="AW7">
        <f t="shared" si="7"/>
        <v>1</v>
      </c>
      <c r="AX7">
        <f t="shared" si="7"/>
        <v>1</v>
      </c>
      <c r="AY7">
        <f t="shared" si="7"/>
        <v>1</v>
      </c>
      <c r="AZ7">
        <f t="shared" si="7"/>
        <v>1</v>
      </c>
      <c r="BA7">
        <f t="shared" si="7"/>
        <v>1</v>
      </c>
      <c r="BB7">
        <f t="shared" si="7"/>
        <v>1</v>
      </c>
      <c r="BC7">
        <f t="shared" si="7"/>
        <v>1</v>
      </c>
      <c r="BD7">
        <f t="shared" si="7"/>
        <v>1</v>
      </c>
      <c r="BE7">
        <f t="shared" si="7"/>
        <v>1</v>
      </c>
      <c r="BF7">
        <f t="shared" si="7"/>
        <v>1</v>
      </c>
      <c r="BG7">
        <f t="shared" si="7"/>
        <v>1</v>
      </c>
      <c r="BH7">
        <f t="shared" si="7"/>
        <v>1</v>
      </c>
      <c r="BI7">
        <f t="shared" si="7"/>
        <v>1</v>
      </c>
      <c r="BJ7">
        <f t="shared" si="7"/>
        <v>1</v>
      </c>
      <c r="BK7">
        <f t="shared" si="7"/>
        <v>1</v>
      </c>
      <c r="BL7">
        <f t="shared" si="7"/>
        <v>1</v>
      </c>
      <c r="BM7">
        <f t="shared" si="7"/>
        <v>1</v>
      </c>
      <c r="BN7">
        <f t="shared" si="7"/>
        <v>1</v>
      </c>
      <c r="BO7">
        <f t="shared" ref="BO7:BQ7" si="8">SUM(BO4:BO6)</f>
        <v>1</v>
      </c>
      <c r="BP7">
        <f t="shared" si="8"/>
        <v>1</v>
      </c>
      <c r="BQ7">
        <f t="shared" si="8"/>
        <v>1</v>
      </c>
    </row>
    <row r="10" spans="1:70" x14ac:dyDescent="0.2">
      <c r="A10" t="s">
        <v>300</v>
      </c>
    </row>
    <row r="11" spans="1:70" ht="57" customHeight="1" x14ac:dyDescent="0.2">
      <c r="A11" s="43"/>
      <c r="B11" s="42" t="s">
        <v>0</v>
      </c>
      <c r="C11" s="42" t="s">
        <v>1</v>
      </c>
      <c r="D11" s="42" t="s">
        <v>3</v>
      </c>
      <c r="E11" s="42" t="s">
        <v>4</v>
      </c>
      <c r="F11" s="42" t="s">
        <v>137</v>
      </c>
      <c r="G11" s="42" t="s">
        <v>138</v>
      </c>
      <c r="H11" s="42" t="s">
        <v>139</v>
      </c>
      <c r="I11" s="42" t="s">
        <v>140</v>
      </c>
      <c r="J11" s="42" t="s">
        <v>141</v>
      </c>
      <c r="K11" s="42" t="s">
        <v>142</v>
      </c>
      <c r="L11" s="42" t="s">
        <v>143</v>
      </c>
      <c r="M11" s="42" t="s">
        <v>144</v>
      </c>
      <c r="N11" s="42" t="s">
        <v>145</v>
      </c>
      <c r="O11" s="42" t="s">
        <v>146</v>
      </c>
      <c r="P11" s="42" t="s">
        <v>147</v>
      </c>
      <c r="Q11" s="42" t="s">
        <v>148</v>
      </c>
      <c r="R11" s="42" t="s">
        <v>149</v>
      </c>
      <c r="S11" s="42" t="s">
        <v>150</v>
      </c>
      <c r="T11" s="42" t="s">
        <v>151</v>
      </c>
      <c r="U11" s="42" t="s">
        <v>152</v>
      </c>
      <c r="V11" s="42" t="s">
        <v>153</v>
      </c>
      <c r="W11" s="42" t="s">
        <v>154</v>
      </c>
      <c r="X11" s="42" t="s">
        <v>155</v>
      </c>
      <c r="Y11" s="42" t="s">
        <v>156</v>
      </c>
      <c r="Z11" s="42" t="s">
        <v>157</v>
      </c>
      <c r="AA11" s="42" t="s">
        <v>158</v>
      </c>
      <c r="AB11" s="42" t="s">
        <v>159</v>
      </c>
      <c r="AC11" s="42" t="s">
        <v>160</v>
      </c>
      <c r="AD11" s="42" t="s">
        <v>161</v>
      </c>
      <c r="AE11" s="42" t="s">
        <v>162</v>
      </c>
      <c r="AF11" s="42" t="s">
        <v>163</v>
      </c>
      <c r="AG11" s="42" t="s">
        <v>164</v>
      </c>
      <c r="AH11" s="42" t="s">
        <v>129</v>
      </c>
      <c r="AI11" s="42" t="s">
        <v>47</v>
      </c>
      <c r="AJ11" s="42" t="s">
        <v>48</v>
      </c>
      <c r="AK11" s="42" t="s">
        <v>49</v>
      </c>
      <c r="AL11" s="42" t="s">
        <v>50</v>
      </c>
      <c r="AM11" s="43"/>
      <c r="AN11" s="43"/>
      <c r="AO11" s="43"/>
      <c r="AP11" s="43"/>
      <c r="AQ11" s="43"/>
      <c r="AR11" s="43"/>
    </row>
    <row r="13" spans="1:70" x14ac:dyDescent="0.2">
      <c r="A13" t="s">
        <v>301</v>
      </c>
      <c r="B13">
        <v>1</v>
      </c>
      <c r="C13">
        <v>2</v>
      </c>
      <c r="E13">
        <v>3</v>
      </c>
      <c r="F13">
        <v>4</v>
      </c>
      <c r="G13">
        <v>5</v>
      </c>
      <c r="I13">
        <v>6</v>
      </c>
      <c r="J13">
        <v>7</v>
      </c>
      <c r="K13">
        <v>8</v>
      </c>
      <c r="L13">
        <v>9</v>
      </c>
      <c r="M13">
        <v>10</v>
      </c>
      <c r="N13">
        <v>11</v>
      </c>
      <c r="O13">
        <v>12</v>
      </c>
      <c r="R13">
        <v>13</v>
      </c>
      <c r="T13">
        <v>14</v>
      </c>
      <c r="AA13">
        <v>15</v>
      </c>
      <c r="AB13">
        <v>16</v>
      </c>
      <c r="AD13">
        <v>17</v>
      </c>
      <c r="AE13">
        <v>18</v>
      </c>
      <c r="AF13">
        <v>19</v>
      </c>
      <c r="AG13">
        <v>20</v>
      </c>
      <c r="AH13">
        <v>21</v>
      </c>
      <c r="AI13">
        <v>22</v>
      </c>
      <c r="AL13">
        <v>23</v>
      </c>
      <c r="AM13">
        <v>24</v>
      </c>
      <c r="AN13">
        <v>25</v>
      </c>
      <c r="AO13">
        <v>26</v>
      </c>
      <c r="AP13">
        <v>27</v>
      </c>
    </row>
    <row r="14" spans="1:70" ht="52.5" customHeight="1" x14ac:dyDescent="0.25">
      <c r="A14" s="24"/>
      <c r="B14" s="22" t="s">
        <v>0</v>
      </c>
      <c r="C14" s="22" t="s">
        <v>1</v>
      </c>
      <c r="D14" s="34" t="s">
        <v>307</v>
      </c>
      <c r="E14" s="22" t="s">
        <v>2</v>
      </c>
      <c r="F14" s="22" t="s">
        <v>3</v>
      </c>
      <c r="G14" s="22" t="s">
        <v>4</v>
      </c>
      <c r="H14" s="44" t="s">
        <v>137</v>
      </c>
      <c r="I14" s="22" t="s">
        <v>5</v>
      </c>
      <c r="J14" s="22" t="s">
        <v>6</v>
      </c>
      <c r="K14" s="22" t="s">
        <v>7</v>
      </c>
      <c r="L14" s="22" t="s">
        <v>8</v>
      </c>
      <c r="M14" s="22" t="s">
        <v>9</v>
      </c>
      <c r="N14" s="22" t="s">
        <v>10</v>
      </c>
      <c r="O14" s="22" t="s">
        <v>11</v>
      </c>
      <c r="P14" s="44" t="s">
        <v>185</v>
      </c>
      <c r="Q14" s="44" t="s">
        <v>186</v>
      </c>
      <c r="R14" s="22" t="s">
        <v>12</v>
      </c>
      <c r="S14" s="44" t="s">
        <v>187</v>
      </c>
      <c r="T14" s="22" t="s">
        <v>13</v>
      </c>
      <c r="U14" s="44" t="s">
        <v>188</v>
      </c>
      <c r="V14" s="44" t="s">
        <v>189</v>
      </c>
      <c r="W14" s="44" t="s">
        <v>190</v>
      </c>
      <c r="X14" s="44" t="s">
        <v>191</v>
      </c>
      <c r="Y14" s="44" t="s">
        <v>192</v>
      </c>
      <c r="Z14" s="44" t="s">
        <v>193</v>
      </c>
      <c r="AA14" s="22" t="s">
        <v>14</v>
      </c>
      <c r="AB14" s="22" t="s">
        <v>15</v>
      </c>
      <c r="AC14" s="44" t="s">
        <v>194</v>
      </c>
      <c r="AD14" s="22" t="s">
        <v>16</v>
      </c>
      <c r="AE14" s="22" t="s">
        <v>17</v>
      </c>
      <c r="AF14" s="22" t="s">
        <v>18</v>
      </c>
      <c r="AG14" s="22" t="s">
        <v>19</v>
      </c>
      <c r="AH14" s="22" t="s">
        <v>20</v>
      </c>
      <c r="AI14" s="22" t="s">
        <v>21</v>
      </c>
      <c r="AJ14" s="44" t="s">
        <v>195</v>
      </c>
      <c r="AK14" s="44" t="s">
        <v>196</v>
      </c>
      <c r="AL14" s="22" t="s">
        <v>22</v>
      </c>
      <c r="AM14" s="22" t="s">
        <v>23</v>
      </c>
      <c r="AN14" s="22" t="s">
        <v>24</v>
      </c>
      <c r="AO14" s="22" t="s">
        <v>25</v>
      </c>
      <c r="AP14" s="22" t="s">
        <v>26</v>
      </c>
      <c r="AQ14" s="44" t="s">
        <v>197</v>
      </c>
      <c r="AR14" s="44" t="s">
        <v>198</v>
      </c>
    </row>
    <row r="15" spans="1:70" x14ac:dyDescent="0.2">
      <c r="B15">
        <f t="shared" ref="B15:AR15" si="9">IF(ISERROR(MATCH(B14,EntFinale,0)),"",1)</f>
        <v>1</v>
      </c>
      <c r="C15">
        <f t="shared" si="9"/>
        <v>1</v>
      </c>
      <c r="D15" t="str">
        <f t="shared" si="9"/>
        <v/>
      </c>
      <c r="E15">
        <f t="shared" si="9"/>
        <v>1</v>
      </c>
      <c r="F15">
        <f t="shared" si="9"/>
        <v>1</v>
      </c>
      <c r="G15">
        <f t="shared" si="9"/>
        <v>1</v>
      </c>
      <c r="H15" t="str">
        <f t="shared" si="9"/>
        <v/>
      </c>
      <c r="I15">
        <f t="shared" si="9"/>
        <v>1</v>
      </c>
      <c r="J15">
        <f t="shared" si="9"/>
        <v>1</v>
      </c>
      <c r="K15">
        <f t="shared" si="9"/>
        <v>1</v>
      </c>
      <c r="L15">
        <f t="shared" si="9"/>
        <v>1</v>
      </c>
      <c r="M15">
        <f t="shared" si="9"/>
        <v>1</v>
      </c>
      <c r="N15">
        <f t="shared" si="9"/>
        <v>1</v>
      </c>
      <c r="O15">
        <f t="shared" si="9"/>
        <v>1</v>
      </c>
      <c r="P15" t="str">
        <f t="shared" si="9"/>
        <v/>
      </c>
      <c r="Q15" t="str">
        <f t="shared" si="9"/>
        <v/>
      </c>
      <c r="R15">
        <f t="shared" si="9"/>
        <v>1</v>
      </c>
      <c r="S15" t="str">
        <f t="shared" si="9"/>
        <v/>
      </c>
      <c r="T15">
        <f t="shared" si="9"/>
        <v>1</v>
      </c>
      <c r="U15" t="str">
        <f t="shared" si="9"/>
        <v/>
      </c>
      <c r="V15" t="str">
        <f t="shared" si="9"/>
        <v/>
      </c>
      <c r="W15" t="str">
        <f t="shared" si="9"/>
        <v/>
      </c>
      <c r="X15" t="str">
        <f t="shared" si="9"/>
        <v/>
      </c>
      <c r="Y15" t="str">
        <f t="shared" si="9"/>
        <v/>
      </c>
      <c r="Z15" t="str">
        <f t="shared" si="9"/>
        <v/>
      </c>
      <c r="AA15">
        <f t="shared" si="9"/>
        <v>1</v>
      </c>
      <c r="AB15">
        <f t="shared" si="9"/>
        <v>1</v>
      </c>
      <c r="AC15" t="str">
        <f t="shared" si="9"/>
        <v/>
      </c>
      <c r="AD15">
        <f t="shared" si="9"/>
        <v>1</v>
      </c>
      <c r="AE15">
        <f t="shared" si="9"/>
        <v>1</v>
      </c>
      <c r="AF15">
        <f t="shared" si="9"/>
        <v>1</v>
      </c>
      <c r="AG15">
        <f t="shared" si="9"/>
        <v>1</v>
      </c>
      <c r="AH15">
        <f t="shared" si="9"/>
        <v>1</v>
      </c>
      <c r="AI15">
        <f t="shared" si="9"/>
        <v>1</v>
      </c>
      <c r="AJ15" t="str">
        <f t="shared" si="9"/>
        <v/>
      </c>
      <c r="AK15" t="str">
        <f t="shared" si="9"/>
        <v/>
      </c>
      <c r="AL15">
        <f t="shared" si="9"/>
        <v>1</v>
      </c>
      <c r="AM15">
        <f t="shared" si="9"/>
        <v>1</v>
      </c>
      <c r="AN15">
        <f t="shared" si="9"/>
        <v>1</v>
      </c>
      <c r="AO15">
        <f t="shared" si="9"/>
        <v>1</v>
      </c>
      <c r="AP15">
        <f t="shared" si="9"/>
        <v>1</v>
      </c>
      <c r="AQ15" t="str">
        <f t="shared" si="9"/>
        <v/>
      </c>
      <c r="AR15" t="str">
        <f t="shared" si="9"/>
        <v/>
      </c>
    </row>
    <row r="17" spans="1:69" x14ac:dyDescent="0.2">
      <c r="A17" t="s">
        <v>302</v>
      </c>
    </row>
    <row r="18" spans="1:69" ht="65.25" customHeight="1" x14ac:dyDescent="0.25">
      <c r="A18" s="11"/>
      <c r="B18" s="68" t="s">
        <v>0</v>
      </c>
      <c r="C18" s="68" t="s">
        <v>1</v>
      </c>
      <c r="D18" s="44" t="s">
        <v>137</v>
      </c>
      <c r="E18" s="45" t="s">
        <v>197</v>
      </c>
      <c r="F18" s="45" t="s">
        <v>198</v>
      </c>
      <c r="G18" s="45" t="s">
        <v>26</v>
      </c>
      <c r="H18" s="45" t="s">
        <v>22</v>
      </c>
      <c r="I18" s="45" t="s">
        <v>23</v>
      </c>
      <c r="J18" s="45" t="s">
        <v>12</v>
      </c>
      <c r="K18" s="45" t="s">
        <v>188</v>
      </c>
      <c r="L18" s="45" t="s">
        <v>193</v>
      </c>
      <c r="M18" s="45" t="s">
        <v>251</v>
      </c>
      <c r="N18" s="45" t="s">
        <v>252</v>
      </c>
      <c r="O18" s="45" t="s">
        <v>253</v>
      </c>
      <c r="P18" s="45" t="s">
        <v>254</v>
      </c>
      <c r="Q18" s="45" t="s">
        <v>255</v>
      </c>
      <c r="R18" s="45" t="s">
        <v>256</v>
      </c>
      <c r="S18" s="45" t="s">
        <v>257</v>
      </c>
      <c r="T18" s="45" t="s">
        <v>258</v>
      </c>
      <c r="U18" s="45" t="s">
        <v>259</v>
      </c>
      <c r="V18" s="45" t="s">
        <v>260</v>
      </c>
      <c r="W18" s="45" t="s">
        <v>55</v>
      </c>
      <c r="X18" s="45" t="s">
        <v>261</v>
      </c>
      <c r="Y18" s="45" t="s">
        <v>262</v>
      </c>
      <c r="Z18" s="45" t="s">
        <v>263</v>
      </c>
      <c r="AA18" s="45" t="s">
        <v>264</v>
      </c>
      <c r="AB18" s="45" t="s">
        <v>265</v>
      </c>
      <c r="AC18" s="45" t="s">
        <v>266</v>
      </c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</row>
    <row r="24" spans="1:69" x14ac:dyDescent="0.2">
      <c r="A24" t="s">
        <v>308</v>
      </c>
      <c r="B24">
        <v>1</v>
      </c>
      <c r="C24">
        <v>2</v>
      </c>
      <c r="D24">
        <v>3</v>
      </c>
      <c r="E24">
        <v>4</v>
      </c>
      <c r="F24">
        <v>5</v>
      </c>
      <c r="G24">
        <v>6</v>
      </c>
      <c r="H24">
        <v>7</v>
      </c>
      <c r="I24">
        <v>8</v>
      </c>
      <c r="J24">
        <v>9</v>
      </c>
      <c r="K24">
        <v>10</v>
      </c>
      <c r="L24">
        <v>11</v>
      </c>
      <c r="M24">
        <v>12</v>
      </c>
      <c r="N24">
        <v>13</v>
      </c>
      <c r="O24">
        <v>14</v>
      </c>
      <c r="P24">
        <v>15</v>
      </c>
      <c r="Q24">
        <v>16</v>
      </c>
      <c r="R24">
        <v>17</v>
      </c>
      <c r="S24">
        <v>18</v>
      </c>
      <c r="T24">
        <v>19</v>
      </c>
      <c r="U24">
        <v>20</v>
      </c>
      <c r="V24">
        <v>21</v>
      </c>
      <c r="W24">
        <v>22</v>
      </c>
      <c r="X24">
        <v>23</v>
      </c>
      <c r="Y24">
        <v>24</v>
      </c>
      <c r="Z24">
        <v>25</v>
      </c>
      <c r="AA24">
        <v>26</v>
      </c>
      <c r="AB24">
        <v>27</v>
      </c>
    </row>
    <row r="25" spans="1:69" ht="52.5" customHeight="1" x14ac:dyDescent="0.25">
      <c r="A25" s="24"/>
      <c r="B25" s="22" t="s">
        <v>0</v>
      </c>
      <c r="C25" s="22" t="s">
        <v>1</v>
      </c>
      <c r="D25" s="22" t="s">
        <v>2</v>
      </c>
      <c r="E25" s="22" t="s">
        <v>3</v>
      </c>
      <c r="F25" s="22" t="s">
        <v>4</v>
      </c>
      <c r="G25" s="22" t="s">
        <v>5</v>
      </c>
      <c r="H25" s="22" t="s">
        <v>6</v>
      </c>
      <c r="I25" s="22" t="s">
        <v>7</v>
      </c>
      <c r="J25" s="22" t="s">
        <v>8</v>
      </c>
      <c r="K25" s="22" t="s">
        <v>9</v>
      </c>
      <c r="L25" s="22" t="s">
        <v>10</v>
      </c>
      <c r="M25" s="22" t="s">
        <v>11</v>
      </c>
      <c r="N25" s="22" t="s">
        <v>12</v>
      </c>
      <c r="O25" s="22" t="s">
        <v>13</v>
      </c>
      <c r="P25" s="22" t="s">
        <v>14</v>
      </c>
      <c r="Q25" s="22" t="s">
        <v>15</v>
      </c>
      <c r="R25" s="22" t="s">
        <v>16</v>
      </c>
      <c r="S25" s="22" t="s">
        <v>17</v>
      </c>
      <c r="T25" s="22" t="s">
        <v>18</v>
      </c>
      <c r="U25" s="22" t="s">
        <v>19</v>
      </c>
      <c r="V25" s="22" t="s">
        <v>20</v>
      </c>
      <c r="W25" s="22" t="s">
        <v>21</v>
      </c>
      <c r="X25" s="22" t="s">
        <v>22</v>
      </c>
      <c r="Y25" s="22" t="s">
        <v>23</v>
      </c>
      <c r="Z25" s="22" t="s">
        <v>24</v>
      </c>
      <c r="AA25" s="22" t="s">
        <v>25</v>
      </c>
      <c r="AB25" s="22" t="s">
        <v>26</v>
      </c>
    </row>
    <row r="27" spans="1:69" x14ac:dyDescent="0.2">
      <c r="AD27">
        <f ca="1">COUNTIF(AC32:BQ32,"*#ref!*")</f>
        <v>0</v>
      </c>
    </row>
    <row r="31" spans="1:69" s="57" customFormat="1" ht="52.5" customHeight="1" x14ac:dyDescent="0.25">
      <c r="A31" s="46" t="s">
        <v>339</v>
      </c>
      <c r="B31" s="46" t="s">
        <v>0</v>
      </c>
      <c r="C31" s="46" t="s">
        <v>1</v>
      </c>
      <c r="D31" s="46" t="s">
        <v>2</v>
      </c>
      <c r="E31" s="46" t="s">
        <v>3</v>
      </c>
      <c r="F31" s="46" t="s">
        <v>4</v>
      </c>
      <c r="G31" s="46" t="s">
        <v>5</v>
      </c>
      <c r="H31" s="46" t="s">
        <v>6</v>
      </c>
      <c r="I31" s="46" t="s">
        <v>7</v>
      </c>
      <c r="J31" s="46" t="s">
        <v>8</v>
      </c>
      <c r="K31" s="46" t="s">
        <v>9</v>
      </c>
      <c r="L31" s="46" t="s">
        <v>10</v>
      </c>
      <c r="M31" s="46" t="s">
        <v>11</v>
      </c>
      <c r="N31" s="46" t="s">
        <v>12</v>
      </c>
      <c r="O31" s="46" t="s">
        <v>13</v>
      </c>
      <c r="P31" s="46" t="s">
        <v>14</v>
      </c>
      <c r="Q31" s="46" t="s">
        <v>15</v>
      </c>
      <c r="R31" s="46" t="s">
        <v>16</v>
      </c>
      <c r="S31" s="46" t="s">
        <v>17</v>
      </c>
      <c r="T31" s="46" t="s">
        <v>18</v>
      </c>
      <c r="U31" s="46" t="s">
        <v>19</v>
      </c>
      <c r="V31" s="46" t="s">
        <v>20</v>
      </c>
      <c r="W31" s="46" t="s">
        <v>21</v>
      </c>
      <c r="X31" s="47" t="s">
        <v>22</v>
      </c>
      <c r="Y31" s="47" t="s">
        <v>23</v>
      </c>
      <c r="Z31" s="46" t="s">
        <v>24</v>
      </c>
      <c r="AA31" s="46" t="s">
        <v>25</v>
      </c>
      <c r="AB31" s="46" t="s">
        <v>26</v>
      </c>
      <c r="AC31" s="69" t="s">
        <v>138</v>
      </c>
      <c r="AD31" s="69" t="s">
        <v>139</v>
      </c>
      <c r="AE31" s="69" t="s">
        <v>140</v>
      </c>
      <c r="AF31" s="69" t="s">
        <v>141</v>
      </c>
      <c r="AG31" s="69" t="s">
        <v>142</v>
      </c>
      <c r="AH31" s="69" t="s">
        <v>143</v>
      </c>
      <c r="AI31" s="69" t="s">
        <v>144</v>
      </c>
      <c r="AJ31" s="69" t="s">
        <v>145</v>
      </c>
      <c r="AK31" s="69" t="s">
        <v>146</v>
      </c>
      <c r="AL31" s="69" t="s">
        <v>36</v>
      </c>
      <c r="AM31" s="69" t="s">
        <v>147</v>
      </c>
      <c r="AN31" s="69" t="s">
        <v>148</v>
      </c>
      <c r="AO31" s="69" t="s">
        <v>149</v>
      </c>
      <c r="AP31" s="69" t="s">
        <v>150</v>
      </c>
      <c r="AQ31" s="69" t="s">
        <v>151</v>
      </c>
      <c r="AR31" s="69" t="s">
        <v>152</v>
      </c>
      <c r="AS31" s="69" t="s">
        <v>153</v>
      </c>
      <c r="AT31" s="69" t="s">
        <v>154</v>
      </c>
      <c r="AU31" s="69" t="s">
        <v>155</v>
      </c>
      <c r="AV31" s="69" t="s">
        <v>156</v>
      </c>
      <c r="AW31" s="69" t="s">
        <v>157</v>
      </c>
      <c r="AX31" s="69" t="s">
        <v>158</v>
      </c>
      <c r="AY31" s="69" t="s">
        <v>159</v>
      </c>
      <c r="AZ31" s="69" t="s">
        <v>160</v>
      </c>
      <c r="BA31" s="69" t="s">
        <v>161</v>
      </c>
      <c r="BB31" s="69" t="s">
        <v>162</v>
      </c>
      <c r="BC31" s="69" t="s">
        <v>163</v>
      </c>
      <c r="BD31" s="69" t="s">
        <v>164</v>
      </c>
      <c r="BE31" s="69" t="s">
        <v>129</v>
      </c>
      <c r="BF31" s="69" t="s">
        <v>47</v>
      </c>
      <c r="BG31" s="69" t="s">
        <v>48</v>
      </c>
      <c r="BH31" s="69" t="s">
        <v>49</v>
      </c>
      <c r="BI31" s="70" t="s">
        <v>50</v>
      </c>
      <c r="BJ31" s="71" t="s">
        <v>253</v>
      </c>
      <c r="BK31" s="71" t="s">
        <v>258</v>
      </c>
      <c r="BL31" s="71" t="s">
        <v>259</v>
      </c>
      <c r="BM31" s="71" t="s">
        <v>55</v>
      </c>
      <c r="BN31" s="71" t="s">
        <v>261</v>
      </c>
      <c r="BO31" s="71" t="s">
        <v>262</v>
      </c>
      <c r="BP31" s="71" t="s">
        <v>264</v>
      </c>
      <c r="BQ31" s="71" t="s">
        <v>265</v>
      </c>
    </row>
    <row r="32" spans="1:69" s="57" customFormat="1" ht="13.2" x14ac:dyDescent="0.25">
      <c r="A32" s="57" t="s">
        <v>310</v>
      </c>
      <c r="B32" s="35" t="s">
        <v>60</v>
      </c>
      <c r="C32" s="35" t="s">
        <v>61</v>
      </c>
      <c r="D32" s="35" t="s">
        <v>62</v>
      </c>
      <c r="E32" s="35" t="s">
        <v>107</v>
      </c>
      <c r="F32" s="35" t="s">
        <v>108</v>
      </c>
      <c r="G32" s="35" t="s">
        <v>63</v>
      </c>
      <c r="H32" s="35"/>
      <c r="I32" s="35" t="s">
        <v>64</v>
      </c>
      <c r="J32" s="35" t="s">
        <v>65</v>
      </c>
      <c r="K32" s="35"/>
      <c r="L32" s="35" t="s">
        <v>109</v>
      </c>
      <c r="M32" s="35" t="s">
        <v>120</v>
      </c>
      <c r="N32" s="35" t="s">
        <v>118</v>
      </c>
      <c r="O32" s="35" t="s">
        <v>120</v>
      </c>
      <c r="P32" s="35" t="s">
        <v>66</v>
      </c>
      <c r="Q32" s="37">
        <v>35</v>
      </c>
      <c r="R32" s="35"/>
      <c r="S32" s="35"/>
      <c r="T32" s="35"/>
      <c r="U32" s="35"/>
      <c r="V32" s="35"/>
      <c r="W32" s="35"/>
      <c r="X32" s="38">
        <v>35828</v>
      </c>
      <c r="Y32" s="38"/>
      <c r="Z32" s="35" t="s">
        <v>67</v>
      </c>
      <c r="AA32" s="35" t="s">
        <v>203</v>
      </c>
      <c r="AB32" s="35" t="s">
        <v>69</v>
      </c>
      <c r="AC32" s="72">
        <f ca="1">IFERROR(OFFSET('Req1'!$A$1,MATCH($A32,MATRELQ1,0),6),"")</f>
        <v>34859.64</v>
      </c>
      <c r="AD32" s="72">
        <f ca="1">IFERROR(OFFSET('Req1'!$A$1,MATCH($A32,MATRELQ1,0),7),"")</f>
        <v>0</v>
      </c>
      <c r="AE32" s="72">
        <f ca="1">IFERROR(OFFSET('Req1'!$A$1,MATCH($A32,MATRELQ1,0),8),"")</f>
        <v>4648.21</v>
      </c>
      <c r="AF32" s="72">
        <f ca="1">IFERROR(OFFSET('Req1'!$A$1,MATCH($A32,MATRELQ1,0),9),"")</f>
        <v>0</v>
      </c>
      <c r="AG32" s="72">
        <f ca="1">IFERROR(OFFSET('Req1'!$A$1,MATCH($A32,MATRELQ1,0),10),"")</f>
        <v>3500.5</v>
      </c>
      <c r="AH32" s="72">
        <f ca="1">IFERROR(OFFSET('Req1'!$A$1,MATCH($A32,MATRELQ1,0),110),"")</f>
        <v>0</v>
      </c>
      <c r="AI32" s="72">
        <f ca="1">IFERROR(OFFSET('Req1'!$A$1,MATCH($A32,MATRELQ1,0),12),"")</f>
        <v>485.93</v>
      </c>
      <c r="AJ32" s="72">
        <f ca="1">IFERROR(OFFSET('Req1'!$A$1,MATCH($A32,MATRELQ1,0),13),"")</f>
        <v>0</v>
      </c>
      <c r="AK32" s="72">
        <f ca="1">IFERROR(OFFSET('Req1'!$A$1,MATCH($A32,MATRELQ1,0),14),"")</f>
        <v>41977.55</v>
      </c>
      <c r="AL32" s="72">
        <f ca="1">IFERROR(OFFSET('Req1'!$A$1,MATCH($A32,MATRELQ1,0),15),"")</f>
        <v>2973.04</v>
      </c>
      <c r="AM32" s="72">
        <f ca="1">IFERROR(OFFSET('Req1'!$A$1,MATCH($A32,MATRELQ1,0),16),"")</f>
        <v>3605.84</v>
      </c>
      <c r="AN32" s="72">
        <f ca="1">IFERROR(OFFSET('Req1'!$A$1,MATCH($A32,MATRELQ1,0),17),"")</f>
        <v>690.45</v>
      </c>
      <c r="AO32" s="72">
        <f ca="1">IFERROR(OFFSET('Req1'!$A$1,MATCH($A32,MATRELQ1,0),18),"")</f>
        <v>416.79</v>
      </c>
      <c r="AP32" s="72">
        <f ca="1">IFERROR(OFFSET('Req1'!$A$1,MATCH($A32,MATRELQ1,0),19),"")</f>
        <v>327.41999999999996</v>
      </c>
      <c r="AQ32" s="72">
        <f ca="1">IFERROR(OFFSET('Req1'!$A$1,MATCH($A32,MATRELQ1,0),20),"")</f>
        <v>0</v>
      </c>
      <c r="AR32" s="72">
        <f ca="1">IFERROR(OFFSET('Req1'!$A$1,MATCH($A32,MATRELQ1,0),21),"")</f>
        <v>1236.3800000000001</v>
      </c>
      <c r="AS32" s="72">
        <f ca="1">IFERROR(OFFSET('Req1'!$A$1,MATCH($A32,MATRELQ1,0),22),"")</f>
        <v>1259.3300000000002</v>
      </c>
      <c r="AT32" s="72">
        <f ca="1">IFERROR(OFFSET('Req1'!$A$1,MATCH($A32,MATRELQ1,0),23),"")</f>
        <v>0</v>
      </c>
      <c r="AU32" s="72">
        <f ca="1">IFERROR(OFFSET('Req1'!$A$1,MATCH($A32,MATRELQ1,0),24),"")</f>
        <v>0</v>
      </c>
      <c r="AV32" s="72">
        <f ca="1">IFERROR(OFFSET('Req1'!$A$1,MATCH($A32,MATRELQ1,0),256),"")</f>
        <v>0</v>
      </c>
      <c r="AW32" s="72">
        <f ca="1">IFERROR(OFFSET('Req1'!$A$1,MATCH($A32,MATRELQ1,0),26),"")</f>
        <v>13725.489999999994</v>
      </c>
      <c r="AX32" s="72">
        <f ca="1">IFERROR(OFFSET('Req1'!$A$1,MATCH($A32,MATRELQ1,0),27),"")</f>
        <v>485.37</v>
      </c>
      <c r="AY32" s="72">
        <f ca="1">IFERROR(OFFSET('Req1'!$A$1,MATCH($A32,MATRELQ1,0),28),"")</f>
        <v>759.79000000000008</v>
      </c>
      <c r="AZ32" s="72">
        <f ca="1">IFERROR(OFFSET('Req1'!$A$1,MATCH($A32,MATRELQ1,0),29),"")</f>
        <v>1957.46</v>
      </c>
      <c r="BA32" s="72">
        <f ca="1">IFERROR(OFFSET('Req1'!$A$1,MATCH($A32,MATRELQ1,0),30),"")</f>
        <v>2098.8900000000003</v>
      </c>
      <c r="BB32" s="72">
        <f ca="1">IFERROR(OFFSET('Req1'!$A$1,MATCH($A32,MATRELQ1,0),31),"")</f>
        <v>0</v>
      </c>
      <c r="BC32" s="72">
        <f ca="1">IFERROR(OFFSET('Req1'!$A$1,MATCH($A32,MATRELQ1,0),326),"")</f>
        <v>0</v>
      </c>
      <c r="BD32" s="72">
        <f ca="1">IFERROR(OFFSET('Req1'!$A$1,MATCH($A32,MATRELQ1,0),33),"")</f>
        <v>5830.2199999999993</v>
      </c>
      <c r="BE32" s="72">
        <f ca="1">IFERROR(OFFSET('Req1'!$A$1,MATCH($A32,MATRELQ1,0),34),"")</f>
        <v>767.82</v>
      </c>
      <c r="BF32" s="72">
        <f ca="1">IFERROR(OFFSET('Req1'!$A$1,MATCH($A32,MATRELQ1,0),35),"")</f>
        <v>940.68</v>
      </c>
      <c r="BG32" s="72">
        <f ca="1">IFERROR(OFFSET('Req1'!$A$1,MATCH($A32,MATRELQ1,0),36),"")</f>
        <v>587.68000000000006</v>
      </c>
      <c r="BH32" s="72">
        <f ca="1">IFERROR(OFFSET('Req1'!$A$1,MATCH($A32,MATRELQ1,0),37),"")</f>
        <v>0</v>
      </c>
      <c r="BI32" s="72">
        <f ca="1">IFERROR(OFFSET('Req1'!$A$1,MATCH($A32,MATRELQ1,0),38),"")</f>
        <v>0</v>
      </c>
      <c r="BJ32" s="72">
        <f ca="1">IFERROR(OFFSET('Req3'!$A$1,MATCH($A32,MATRELQ3,0),14),"")</f>
        <v>26</v>
      </c>
      <c r="BK32" s="72">
        <f ca="1">IFERROR(OFFSET('Req3'!$A$1,MATCH($A32,MATRELQ3,0),19),"")</f>
        <v>22</v>
      </c>
      <c r="BL32" s="72">
        <f ca="1">IFERROR(OFFSET('Req3'!$A$1,MATCH($A32,MATRELQ3,0),20),"")</f>
        <v>12</v>
      </c>
      <c r="BM32" s="72">
        <f ca="1">IFERROR(OFFSET('Req3'!$A$1,MATCH($A32,MATRELQ3,0),22),"")</f>
        <v>1</v>
      </c>
      <c r="BN32" s="72">
        <f ca="1">IFERROR(OFFSET('Req3'!$A$1,MATCH($A32,MATRELQ3,0),23),"")</f>
        <v>0</v>
      </c>
      <c r="BO32" s="72">
        <f ca="1">IFERROR(OFFSET('Req3'!$A$1,MATCH($A32,MATRELQ3,0),24),"")</f>
        <v>0</v>
      </c>
      <c r="BP32" s="72">
        <f ca="1">IFERROR(OFFSET('Req3'!$A$1,MATCH($A32,MATRELQ3,0),27),"")</f>
        <v>32</v>
      </c>
      <c r="BQ32" s="72">
        <f ca="1">IFERROR(OFFSET('Req3'!$A$1,MATCH($A32,MATRELQ3,0),33),"")</f>
        <v>0</v>
      </c>
    </row>
  </sheetData>
  <sortState columnSort="1" ref="B24:AR25">
    <sortCondition ref="B24:AR2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BQ13"/>
  <sheetViews>
    <sheetView workbookViewId="0"/>
  </sheetViews>
  <sheetFormatPr baseColWidth="10" defaultRowHeight="13.2" x14ac:dyDescent="0.25"/>
  <cols>
    <col min="1" max="23" width="10.90625" style="57"/>
    <col min="24" max="25" width="10.90625" style="59"/>
    <col min="26" max="16384" width="10.90625" style="57"/>
  </cols>
  <sheetData>
    <row r="1" spans="1:69" x14ac:dyDescent="0.25">
      <c r="B1" s="58">
        <v>1</v>
      </c>
      <c r="C1" s="58">
        <v>2</v>
      </c>
      <c r="D1" s="58">
        <v>3</v>
      </c>
      <c r="E1" s="58">
        <v>4</v>
      </c>
      <c r="F1" s="58">
        <v>5</v>
      </c>
      <c r="G1" s="58">
        <v>6</v>
      </c>
      <c r="H1" s="58">
        <v>7</v>
      </c>
      <c r="I1" s="58">
        <v>8</v>
      </c>
      <c r="J1" s="58">
        <v>9</v>
      </c>
      <c r="K1" s="58">
        <v>10</v>
      </c>
      <c r="L1" s="58">
        <v>11</v>
      </c>
      <c r="M1" s="58">
        <v>12</v>
      </c>
      <c r="N1" s="58">
        <v>13</v>
      </c>
      <c r="O1" s="58">
        <v>14</v>
      </c>
      <c r="P1" s="58">
        <v>15</v>
      </c>
      <c r="Q1" s="58">
        <v>16</v>
      </c>
      <c r="R1" s="58">
        <v>17</v>
      </c>
      <c r="S1" s="58">
        <v>18</v>
      </c>
      <c r="T1" s="58">
        <v>19</v>
      </c>
      <c r="U1" s="58">
        <v>20</v>
      </c>
      <c r="V1" s="58">
        <v>21</v>
      </c>
      <c r="W1" s="58">
        <v>22</v>
      </c>
      <c r="X1" s="58">
        <v>23</v>
      </c>
      <c r="Y1" s="58">
        <v>24</v>
      </c>
      <c r="Z1" s="58">
        <v>25</v>
      </c>
      <c r="AA1" s="58">
        <v>26</v>
      </c>
      <c r="AB1" s="58">
        <v>27</v>
      </c>
    </row>
    <row r="2" spans="1:69" ht="52.5" customHeight="1" x14ac:dyDescent="0.25">
      <c r="A2" s="46" t="s">
        <v>339</v>
      </c>
      <c r="B2" s="46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  <c r="N2" s="46" t="s">
        <v>12</v>
      </c>
      <c r="O2" s="46" t="s">
        <v>13</v>
      </c>
      <c r="P2" s="46" t="s">
        <v>14</v>
      </c>
      <c r="Q2" s="46" t="s">
        <v>15</v>
      </c>
      <c r="R2" s="46" t="s">
        <v>16</v>
      </c>
      <c r="S2" s="46" t="s">
        <v>17</v>
      </c>
      <c r="T2" s="46" t="s">
        <v>18</v>
      </c>
      <c r="U2" s="46" t="s">
        <v>19</v>
      </c>
      <c r="V2" s="46" t="s">
        <v>20</v>
      </c>
      <c r="W2" s="46" t="s">
        <v>21</v>
      </c>
      <c r="X2" s="47" t="s">
        <v>22</v>
      </c>
      <c r="Y2" s="47" t="s">
        <v>23</v>
      </c>
      <c r="Z2" s="46" t="s">
        <v>24</v>
      </c>
      <c r="AA2" s="46" t="s">
        <v>25</v>
      </c>
      <c r="AB2" s="46" t="s">
        <v>26</v>
      </c>
      <c r="AC2" s="69" t="s">
        <v>138</v>
      </c>
      <c r="AD2" s="69" t="s">
        <v>139</v>
      </c>
      <c r="AE2" s="69" t="s">
        <v>140</v>
      </c>
      <c r="AF2" s="69" t="s">
        <v>141</v>
      </c>
      <c r="AG2" s="69" t="s">
        <v>142</v>
      </c>
      <c r="AH2" s="69" t="s">
        <v>143</v>
      </c>
      <c r="AI2" s="69" t="s">
        <v>144</v>
      </c>
      <c r="AJ2" s="69" t="s">
        <v>145</v>
      </c>
      <c r="AK2" s="69" t="s">
        <v>146</v>
      </c>
      <c r="AL2" s="69" t="s">
        <v>36</v>
      </c>
      <c r="AM2" s="69" t="s">
        <v>147</v>
      </c>
      <c r="AN2" s="69" t="s">
        <v>148</v>
      </c>
      <c r="AO2" s="69" t="s">
        <v>149</v>
      </c>
      <c r="AP2" s="69" t="s">
        <v>150</v>
      </c>
      <c r="AQ2" s="69" t="s">
        <v>151</v>
      </c>
      <c r="AR2" s="69" t="s">
        <v>152</v>
      </c>
      <c r="AS2" s="69" t="s">
        <v>153</v>
      </c>
      <c r="AT2" s="69" t="s">
        <v>154</v>
      </c>
      <c r="AU2" s="69" t="s">
        <v>155</v>
      </c>
      <c r="AV2" s="69" t="s">
        <v>156</v>
      </c>
      <c r="AW2" s="69" t="s">
        <v>157</v>
      </c>
      <c r="AX2" s="69" t="s">
        <v>158</v>
      </c>
      <c r="AY2" s="69" t="s">
        <v>159</v>
      </c>
      <c r="AZ2" s="69" t="s">
        <v>160</v>
      </c>
      <c r="BA2" s="69" t="s">
        <v>161</v>
      </c>
      <c r="BB2" s="69" t="s">
        <v>162</v>
      </c>
      <c r="BC2" s="69" t="s">
        <v>163</v>
      </c>
      <c r="BD2" s="69" t="s">
        <v>164</v>
      </c>
      <c r="BE2" s="69" t="s">
        <v>129</v>
      </c>
      <c r="BF2" s="69" t="s">
        <v>47</v>
      </c>
      <c r="BG2" s="69" t="s">
        <v>48</v>
      </c>
      <c r="BH2" s="69" t="s">
        <v>49</v>
      </c>
      <c r="BI2" s="70" t="s">
        <v>50</v>
      </c>
      <c r="BJ2" s="71" t="s">
        <v>253</v>
      </c>
      <c r="BK2" s="71" t="s">
        <v>258</v>
      </c>
      <c r="BL2" s="71" t="s">
        <v>259</v>
      </c>
      <c r="BM2" s="71" t="s">
        <v>55</v>
      </c>
      <c r="BN2" s="71" t="s">
        <v>261</v>
      </c>
      <c r="BO2" s="71" t="s">
        <v>262</v>
      </c>
      <c r="BP2" s="71" t="s">
        <v>264</v>
      </c>
      <c r="BQ2" s="71" t="s">
        <v>265</v>
      </c>
    </row>
    <row r="3" spans="1:69" x14ac:dyDescent="0.25">
      <c r="A3" s="57" t="s">
        <v>310</v>
      </c>
      <c r="B3" s="35" t="s">
        <v>60</v>
      </c>
      <c r="C3" s="35" t="s">
        <v>61</v>
      </c>
      <c r="D3" s="35" t="s">
        <v>62</v>
      </c>
      <c r="E3" s="35" t="s">
        <v>107</v>
      </c>
      <c r="F3" s="35" t="s">
        <v>108</v>
      </c>
      <c r="G3" s="35" t="s">
        <v>63</v>
      </c>
      <c r="H3" s="35"/>
      <c r="I3" s="35" t="s">
        <v>64</v>
      </c>
      <c r="J3" s="35" t="s">
        <v>65</v>
      </c>
      <c r="K3" s="35"/>
      <c r="L3" s="35" t="s">
        <v>109</v>
      </c>
      <c r="M3" s="35" t="s">
        <v>120</v>
      </c>
      <c r="N3" s="35" t="s">
        <v>118</v>
      </c>
      <c r="O3" s="35" t="s">
        <v>120</v>
      </c>
      <c r="P3" s="35" t="s">
        <v>66</v>
      </c>
      <c r="Q3" s="37">
        <v>35</v>
      </c>
      <c r="R3" s="35"/>
      <c r="S3" s="35"/>
      <c r="T3" s="35"/>
      <c r="U3" s="35"/>
      <c r="V3" s="35"/>
      <c r="W3" s="35"/>
      <c r="X3" s="38">
        <v>35828</v>
      </c>
      <c r="Y3" s="38"/>
      <c r="Z3" s="35" t="s">
        <v>67</v>
      </c>
      <c r="AA3" s="35" t="s">
        <v>203</v>
      </c>
      <c r="AB3" s="35" t="s">
        <v>69</v>
      </c>
      <c r="AC3" s="72">
        <v>34859.64</v>
      </c>
      <c r="AD3" s="72">
        <v>0</v>
      </c>
      <c r="AE3" s="72">
        <v>4648.21</v>
      </c>
      <c r="AF3" s="72">
        <v>0</v>
      </c>
      <c r="AG3" s="72">
        <v>3500.5</v>
      </c>
      <c r="AH3" s="72">
        <v>0</v>
      </c>
      <c r="AI3" s="72">
        <v>485.93</v>
      </c>
      <c r="AJ3" s="72">
        <v>0</v>
      </c>
      <c r="AK3" s="72">
        <v>41977.55</v>
      </c>
      <c r="AL3" s="72">
        <v>2973.04</v>
      </c>
      <c r="AM3" s="72">
        <v>3605.84</v>
      </c>
      <c r="AN3" s="72">
        <v>690.45</v>
      </c>
      <c r="AO3" s="72">
        <v>416.79</v>
      </c>
      <c r="AP3" s="72">
        <v>327.41999999999996</v>
      </c>
      <c r="AQ3" s="72">
        <v>0</v>
      </c>
      <c r="AR3" s="72">
        <v>1236.3800000000001</v>
      </c>
      <c r="AS3" s="72">
        <v>1259.3300000000002</v>
      </c>
      <c r="AT3" s="72">
        <v>0</v>
      </c>
      <c r="AU3" s="72">
        <v>0</v>
      </c>
      <c r="AV3" s="72">
        <v>0</v>
      </c>
      <c r="AW3" s="72">
        <v>13725.489999999994</v>
      </c>
      <c r="AX3" s="72">
        <v>485.37</v>
      </c>
      <c r="AY3" s="72">
        <v>759.79000000000008</v>
      </c>
      <c r="AZ3" s="72">
        <v>1957.46</v>
      </c>
      <c r="BA3" s="72">
        <v>2098.8900000000003</v>
      </c>
      <c r="BB3" s="72">
        <v>0</v>
      </c>
      <c r="BC3" s="72">
        <v>0</v>
      </c>
      <c r="BD3" s="72">
        <v>5830.2199999999993</v>
      </c>
      <c r="BE3" s="72">
        <v>767.82</v>
      </c>
      <c r="BF3" s="72">
        <v>940.68</v>
      </c>
      <c r="BG3" s="72">
        <v>587.68000000000006</v>
      </c>
      <c r="BH3" s="72">
        <v>0</v>
      </c>
      <c r="BI3" s="72">
        <v>0</v>
      </c>
      <c r="BJ3" s="72">
        <v>26</v>
      </c>
      <c r="BK3" s="72">
        <v>22</v>
      </c>
      <c r="BL3" s="72">
        <v>12</v>
      </c>
      <c r="BM3" s="72">
        <v>1</v>
      </c>
      <c r="BN3" s="72">
        <v>0</v>
      </c>
      <c r="BO3" s="72">
        <v>0</v>
      </c>
      <c r="BP3" s="72">
        <v>32</v>
      </c>
      <c r="BQ3" s="72">
        <v>0</v>
      </c>
    </row>
    <row r="4" spans="1:69" x14ac:dyDescent="0.25">
      <c r="A4" s="57" t="s">
        <v>311</v>
      </c>
      <c r="B4" s="35" t="s">
        <v>70</v>
      </c>
      <c r="C4" s="35" t="s">
        <v>61</v>
      </c>
      <c r="D4" s="35" t="s">
        <v>62</v>
      </c>
      <c r="E4" s="35" t="s">
        <v>107</v>
      </c>
      <c r="F4" s="35" t="s">
        <v>108</v>
      </c>
      <c r="G4" s="35" t="s">
        <v>71</v>
      </c>
      <c r="H4" s="35"/>
      <c r="I4" s="35" t="s">
        <v>72</v>
      </c>
      <c r="J4" s="35" t="s">
        <v>73</v>
      </c>
      <c r="K4" s="35"/>
      <c r="L4" s="35" t="s">
        <v>109</v>
      </c>
      <c r="M4" s="35" t="s">
        <v>121</v>
      </c>
      <c r="N4" s="35" t="s">
        <v>118</v>
      </c>
      <c r="O4" s="35" t="s">
        <v>121</v>
      </c>
      <c r="P4" s="35" t="s">
        <v>74</v>
      </c>
      <c r="Q4" s="37">
        <v>35</v>
      </c>
      <c r="R4" s="35"/>
      <c r="S4" s="35"/>
      <c r="T4" s="35"/>
      <c r="U4" s="35"/>
      <c r="V4" s="35"/>
      <c r="W4" s="35"/>
      <c r="X4" s="38">
        <v>35856</v>
      </c>
      <c r="Y4" s="38"/>
      <c r="Z4" s="35" t="s">
        <v>67</v>
      </c>
      <c r="AA4" s="35" t="s">
        <v>207</v>
      </c>
      <c r="AB4" s="35" t="s">
        <v>69</v>
      </c>
      <c r="AC4" s="72">
        <v>44965.2</v>
      </c>
      <c r="AD4" s="72">
        <v>0</v>
      </c>
      <c r="AE4" s="72">
        <v>3790.6</v>
      </c>
      <c r="AF4" s="72">
        <v>0</v>
      </c>
      <c r="AG4" s="72">
        <v>5162.24</v>
      </c>
      <c r="AH4" s="72">
        <v>0</v>
      </c>
      <c r="AI4" s="72">
        <v>608.91999999999996</v>
      </c>
      <c r="AJ4" s="72">
        <v>1030.1100000000001</v>
      </c>
      <c r="AK4" s="72">
        <v>53918.04</v>
      </c>
      <c r="AL4" s="72">
        <v>3092.4</v>
      </c>
      <c r="AM4" s="72">
        <v>4694.74</v>
      </c>
      <c r="AN4" s="72">
        <v>486.45</v>
      </c>
      <c r="AO4" s="72">
        <v>416.79</v>
      </c>
      <c r="AP4" s="72">
        <v>420.57000000000005</v>
      </c>
      <c r="AQ4" s="72">
        <v>0</v>
      </c>
      <c r="AR4" s="72">
        <v>1998.13</v>
      </c>
      <c r="AS4" s="72">
        <v>1617.52</v>
      </c>
      <c r="AT4" s="72">
        <v>0</v>
      </c>
      <c r="AU4" s="72">
        <v>0</v>
      </c>
      <c r="AV4" s="72">
        <v>0</v>
      </c>
      <c r="AW4" s="72">
        <v>16911.97</v>
      </c>
      <c r="AX4" s="72">
        <v>397.95000000000005</v>
      </c>
      <c r="AY4" s="72">
        <v>975.89</v>
      </c>
      <c r="AZ4" s="72">
        <v>3387.95</v>
      </c>
      <c r="BA4" s="72">
        <v>2695.95</v>
      </c>
      <c r="BB4" s="72">
        <v>0</v>
      </c>
      <c r="BC4" s="72">
        <v>0</v>
      </c>
      <c r="BD4" s="72">
        <v>7898.01</v>
      </c>
      <c r="BE4" s="72">
        <v>771.64</v>
      </c>
      <c r="BF4" s="72">
        <v>945.36</v>
      </c>
      <c r="BG4" s="72">
        <v>754.86</v>
      </c>
      <c r="BH4" s="72">
        <v>0</v>
      </c>
      <c r="BI4" s="72">
        <v>0</v>
      </c>
      <c r="BJ4" s="72">
        <v>0.5</v>
      </c>
      <c r="BK4" s="72">
        <v>22</v>
      </c>
      <c r="BL4" s="72">
        <v>15</v>
      </c>
      <c r="BM4" s="72">
        <v>1</v>
      </c>
      <c r="BN4" s="72">
        <v>0</v>
      </c>
      <c r="BO4" s="72">
        <v>0</v>
      </c>
      <c r="BP4" s="72">
        <v>20</v>
      </c>
      <c r="BQ4" s="72">
        <v>0</v>
      </c>
    </row>
    <row r="5" spans="1:69" x14ac:dyDescent="0.25">
      <c r="A5" s="57" t="s">
        <v>312</v>
      </c>
      <c r="B5" s="35" t="s">
        <v>76</v>
      </c>
      <c r="C5" s="35" t="s">
        <v>77</v>
      </c>
      <c r="D5" s="35" t="s">
        <v>62</v>
      </c>
      <c r="E5" s="35" t="s">
        <v>107</v>
      </c>
      <c r="F5" s="35" t="s">
        <v>108</v>
      </c>
      <c r="G5" s="35" t="s">
        <v>78</v>
      </c>
      <c r="H5" s="35"/>
      <c r="I5" s="35"/>
      <c r="J5" s="35" t="s">
        <v>79</v>
      </c>
      <c r="K5" s="35" t="s">
        <v>80</v>
      </c>
      <c r="L5" s="35" t="s">
        <v>109</v>
      </c>
      <c r="M5" s="35" t="s">
        <v>120</v>
      </c>
      <c r="N5" s="35" t="s">
        <v>117</v>
      </c>
      <c r="O5" s="35" t="s">
        <v>120</v>
      </c>
      <c r="P5" s="35" t="s">
        <v>66</v>
      </c>
      <c r="Q5" s="37">
        <v>35</v>
      </c>
      <c r="R5" s="35"/>
      <c r="S5" s="35"/>
      <c r="T5" s="35"/>
      <c r="U5" s="35"/>
      <c r="V5" s="35"/>
      <c r="W5" s="35"/>
      <c r="X5" s="38">
        <v>36617</v>
      </c>
      <c r="Y5" s="38"/>
      <c r="Z5" s="35" t="s">
        <v>67</v>
      </c>
      <c r="AA5" s="35" t="s">
        <v>209</v>
      </c>
      <c r="AB5" s="35" t="s">
        <v>69</v>
      </c>
      <c r="AC5" s="72">
        <v>33576.36</v>
      </c>
      <c r="AD5" s="72">
        <v>0</v>
      </c>
      <c r="AE5" s="72">
        <v>0</v>
      </c>
      <c r="AF5" s="72">
        <v>0</v>
      </c>
      <c r="AG5" s="72">
        <v>3603.13</v>
      </c>
      <c r="AH5" s="72">
        <v>0</v>
      </c>
      <c r="AI5" s="72">
        <v>472.37</v>
      </c>
      <c r="AJ5" s="72">
        <v>0</v>
      </c>
      <c r="AK5" s="72">
        <v>37179.49</v>
      </c>
      <c r="AL5" s="72">
        <v>2900.1400000000003</v>
      </c>
      <c r="AM5" s="72">
        <v>3201.55</v>
      </c>
      <c r="AN5" s="72">
        <v>690.45</v>
      </c>
      <c r="AO5" s="72">
        <v>194.31</v>
      </c>
      <c r="AP5" s="72">
        <v>289.96000000000004</v>
      </c>
      <c r="AQ5" s="72">
        <v>0</v>
      </c>
      <c r="AR5" s="72">
        <v>944.36</v>
      </c>
      <c r="AS5" s="72">
        <v>1115.3700000000001</v>
      </c>
      <c r="AT5" s="72">
        <v>0</v>
      </c>
      <c r="AU5" s="72">
        <v>0</v>
      </c>
      <c r="AV5" s="72">
        <v>0</v>
      </c>
      <c r="AW5" s="72">
        <v>12426.610000000002</v>
      </c>
      <c r="AX5" s="72">
        <v>485.37</v>
      </c>
      <c r="AY5" s="72">
        <v>672.92</v>
      </c>
      <c r="AZ5" s="72">
        <v>1412.87</v>
      </c>
      <c r="BA5" s="72">
        <v>1858.96</v>
      </c>
      <c r="BB5" s="72">
        <v>0</v>
      </c>
      <c r="BC5" s="72">
        <v>0</v>
      </c>
      <c r="BD5" s="72">
        <v>5054.0300000000007</v>
      </c>
      <c r="BE5" s="72">
        <v>721.98</v>
      </c>
      <c r="BF5" s="72">
        <v>884.52</v>
      </c>
      <c r="BG5" s="72">
        <v>520.49</v>
      </c>
      <c r="BH5" s="72">
        <v>0</v>
      </c>
      <c r="BI5" s="72">
        <v>0</v>
      </c>
      <c r="BJ5" s="72">
        <v>28</v>
      </c>
      <c r="BK5" s="72">
        <v>22</v>
      </c>
      <c r="BL5" s="72">
        <v>22</v>
      </c>
      <c r="BM5" s="72">
        <v>1</v>
      </c>
      <c r="BN5" s="72">
        <v>0</v>
      </c>
      <c r="BO5" s="72">
        <v>0</v>
      </c>
      <c r="BP5" s="72">
        <v>0</v>
      </c>
      <c r="BQ5" s="72">
        <v>0</v>
      </c>
    </row>
    <row r="6" spans="1:69" x14ac:dyDescent="0.25">
      <c r="A6" s="57" t="s">
        <v>313</v>
      </c>
      <c r="B6" s="35" t="s">
        <v>82</v>
      </c>
      <c r="C6" s="35" t="s">
        <v>77</v>
      </c>
      <c r="D6" s="35" t="s">
        <v>62</v>
      </c>
      <c r="E6" s="35" t="s">
        <v>107</v>
      </c>
      <c r="F6" s="35" t="s">
        <v>108</v>
      </c>
      <c r="G6" s="35" t="s">
        <v>83</v>
      </c>
      <c r="H6" s="35"/>
      <c r="I6" s="35" t="s">
        <v>72</v>
      </c>
      <c r="J6" s="35" t="s">
        <v>84</v>
      </c>
      <c r="K6" s="35"/>
      <c r="L6" s="35" t="s">
        <v>109</v>
      </c>
      <c r="M6" s="35" t="s">
        <v>120</v>
      </c>
      <c r="N6" s="35" t="s">
        <v>118</v>
      </c>
      <c r="O6" s="35" t="s">
        <v>120</v>
      </c>
      <c r="P6" s="35" t="s">
        <v>66</v>
      </c>
      <c r="Q6" s="37">
        <v>35</v>
      </c>
      <c r="R6" s="35"/>
      <c r="S6" s="35"/>
      <c r="T6" s="35"/>
      <c r="U6" s="35"/>
      <c r="V6" s="35"/>
      <c r="W6" s="35"/>
      <c r="X6" s="38">
        <v>36923</v>
      </c>
      <c r="Y6" s="38"/>
      <c r="Z6" s="35" t="s">
        <v>67</v>
      </c>
      <c r="AA6" s="35" t="s">
        <v>210</v>
      </c>
      <c r="AB6" s="35" t="s">
        <v>69</v>
      </c>
      <c r="AC6" s="72">
        <v>38620.92</v>
      </c>
      <c r="AD6" s="72">
        <v>0</v>
      </c>
      <c r="AE6" s="72">
        <v>2413.08</v>
      </c>
      <c r="AF6" s="72">
        <v>0</v>
      </c>
      <c r="AG6" s="72">
        <v>3851.1899999999996</v>
      </c>
      <c r="AH6" s="72">
        <v>0</v>
      </c>
      <c r="AI6" s="72">
        <v>527.71</v>
      </c>
      <c r="AJ6" s="72">
        <v>0</v>
      </c>
      <c r="AK6" s="72">
        <v>45085.19</v>
      </c>
      <c r="AL6" s="72">
        <v>3004.1600000000003</v>
      </c>
      <c r="AM6" s="72">
        <v>3860.43</v>
      </c>
      <c r="AN6" s="72">
        <v>400.44</v>
      </c>
      <c r="AO6" s="72">
        <v>194.31</v>
      </c>
      <c r="AP6" s="72">
        <v>351.63</v>
      </c>
      <c r="AQ6" s="72">
        <v>0</v>
      </c>
      <c r="AR6" s="72">
        <v>1434.59</v>
      </c>
      <c r="AS6" s="72">
        <v>1352.53</v>
      </c>
      <c r="AT6" s="72">
        <v>0</v>
      </c>
      <c r="AU6" s="72">
        <v>0</v>
      </c>
      <c r="AV6" s="72">
        <v>0</v>
      </c>
      <c r="AW6" s="72">
        <v>14495.22</v>
      </c>
      <c r="AX6" s="72">
        <v>361.08</v>
      </c>
      <c r="AY6" s="72">
        <v>816.01</v>
      </c>
      <c r="AZ6" s="72">
        <v>2329.7399999999998</v>
      </c>
      <c r="BA6" s="72">
        <v>2254.2600000000002</v>
      </c>
      <c r="BB6" s="72">
        <v>0</v>
      </c>
      <c r="BC6" s="72">
        <v>0</v>
      </c>
      <c r="BD6" s="72">
        <v>6320.88</v>
      </c>
      <c r="BE6" s="72">
        <v>733.44</v>
      </c>
      <c r="BF6" s="72">
        <v>898.56</v>
      </c>
      <c r="BG6" s="72">
        <v>631.21</v>
      </c>
      <c r="BH6" s="72">
        <v>0</v>
      </c>
      <c r="BI6" s="72">
        <v>0</v>
      </c>
      <c r="BJ6" s="72">
        <v>26</v>
      </c>
      <c r="BK6" s="72">
        <v>22</v>
      </c>
      <c r="BL6" s="72">
        <v>22</v>
      </c>
      <c r="BM6" s="72">
        <v>1</v>
      </c>
      <c r="BN6" s="72">
        <v>0</v>
      </c>
      <c r="BO6" s="72">
        <v>0</v>
      </c>
      <c r="BP6" s="72">
        <v>15</v>
      </c>
      <c r="BQ6" s="72">
        <v>0</v>
      </c>
    </row>
    <row r="7" spans="1:69" x14ac:dyDescent="0.25">
      <c r="A7" s="57" t="s">
        <v>314</v>
      </c>
      <c r="B7" s="35" t="s">
        <v>86</v>
      </c>
      <c r="C7" s="35" t="s">
        <v>87</v>
      </c>
      <c r="D7" s="35" t="s">
        <v>62</v>
      </c>
      <c r="E7" s="35" t="s">
        <v>107</v>
      </c>
      <c r="F7" s="35" t="s">
        <v>108</v>
      </c>
      <c r="G7" s="35" t="s">
        <v>88</v>
      </c>
      <c r="H7" s="35"/>
      <c r="I7" s="35" t="s">
        <v>89</v>
      </c>
      <c r="J7" s="35" t="s">
        <v>90</v>
      </c>
      <c r="K7" s="35"/>
      <c r="L7" s="35" t="s">
        <v>109</v>
      </c>
      <c r="M7" s="35" t="s">
        <v>120</v>
      </c>
      <c r="N7" s="35" t="s">
        <v>119</v>
      </c>
      <c r="O7" s="35" t="s">
        <v>120</v>
      </c>
      <c r="P7" s="35" t="s">
        <v>66</v>
      </c>
      <c r="Q7" s="37">
        <v>35</v>
      </c>
      <c r="R7" s="35"/>
      <c r="S7" s="35"/>
      <c r="T7" s="35"/>
      <c r="U7" s="35"/>
      <c r="V7" s="35"/>
      <c r="W7" s="35"/>
      <c r="X7" s="38">
        <v>37257</v>
      </c>
      <c r="Y7" s="38"/>
      <c r="Z7" s="35" t="s">
        <v>67</v>
      </c>
      <c r="AA7" s="35" t="s">
        <v>203</v>
      </c>
      <c r="AB7" s="35" t="s">
        <v>69</v>
      </c>
      <c r="AC7" s="72">
        <v>38620.92</v>
      </c>
      <c r="AD7" s="72">
        <v>0</v>
      </c>
      <c r="AE7" s="72">
        <v>2486.9299999999998</v>
      </c>
      <c r="AF7" s="72">
        <v>0</v>
      </c>
      <c r="AG7" s="72">
        <v>4399.1499999999996</v>
      </c>
      <c r="AH7" s="72">
        <v>0</v>
      </c>
      <c r="AI7" s="72">
        <v>529.53</v>
      </c>
      <c r="AJ7" s="72">
        <v>243.58</v>
      </c>
      <c r="AK7" s="72">
        <v>45707</v>
      </c>
      <c r="AL7" s="72">
        <v>3010.3600000000006</v>
      </c>
      <c r="AM7" s="72">
        <v>3935.28</v>
      </c>
      <c r="AN7" s="72">
        <v>486.45</v>
      </c>
      <c r="AO7" s="72">
        <v>0</v>
      </c>
      <c r="AP7" s="72">
        <v>356.48999999999995</v>
      </c>
      <c r="AQ7" s="72">
        <v>0</v>
      </c>
      <c r="AR7" s="72">
        <v>1474.26</v>
      </c>
      <c r="AS7" s="72">
        <v>1371.18</v>
      </c>
      <c r="AT7" s="72">
        <v>0</v>
      </c>
      <c r="AU7" s="72">
        <v>0</v>
      </c>
      <c r="AV7" s="72">
        <v>0</v>
      </c>
      <c r="AW7" s="72">
        <v>14701.56</v>
      </c>
      <c r="AX7" s="72">
        <v>397.95000000000005</v>
      </c>
      <c r="AY7" s="72">
        <v>827.2700000000001</v>
      </c>
      <c r="AZ7" s="72">
        <v>2404.2399999999998</v>
      </c>
      <c r="BA7" s="72">
        <v>2285.34</v>
      </c>
      <c r="BB7" s="72">
        <v>0</v>
      </c>
      <c r="BC7" s="72">
        <v>0</v>
      </c>
      <c r="BD7" s="72">
        <v>6458.48</v>
      </c>
      <c r="BE7" s="72">
        <v>767.82</v>
      </c>
      <c r="BF7" s="72">
        <v>940.68</v>
      </c>
      <c r="BG7" s="72">
        <v>639.91</v>
      </c>
      <c r="BH7" s="72">
        <v>0</v>
      </c>
      <c r="BI7" s="72">
        <v>0</v>
      </c>
      <c r="BJ7" s="72">
        <v>29</v>
      </c>
      <c r="BK7" s="72">
        <v>22</v>
      </c>
      <c r="BL7" s="72">
        <v>19</v>
      </c>
      <c r="BM7" s="72">
        <v>1</v>
      </c>
      <c r="BN7" s="72">
        <v>0</v>
      </c>
      <c r="BO7" s="72">
        <v>0</v>
      </c>
      <c r="BP7" s="72">
        <v>17</v>
      </c>
      <c r="BQ7" s="72">
        <v>0</v>
      </c>
    </row>
    <row r="8" spans="1:69" x14ac:dyDescent="0.25">
      <c r="A8" s="57" t="s">
        <v>315</v>
      </c>
      <c r="B8" s="35" t="s">
        <v>92</v>
      </c>
      <c r="C8" s="35" t="s">
        <v>77</v>
      </c>
      <c r="D8" s="35" t="s">
        <v>93</v>
      </c>
      <c r="E8" s="35" t="s">
        <v>107</v>
      </c>
      <c r="F8" s="35" t="s">
        <v>108</v>
      </c>
      <c r="G8" s="35" t="s">
        <v>94</v>
      </c>
      <c r="H8" s="35"/>
      <c r="I8" s="35"/>
      <c r="J8" s="35" t="s">
        <v>95</v>
      </c>
      <c r="K8" s="35"/>
      <c r="L8" s="35" t="s">
        <v>109</v>
      </c>
      <c r="M8" s="35" t="s">
        <v>120</v>
      </c>
      <c r="N8" s="35" t="s">
        <v>118</v>
      </c>
      <c r="O8" s="35" t="s">
        <v>120</v>
      </c>
      <c r="P8" s="35" t="s">
        <v>66</v>
      </c>
      <c r="Q8" s="37">
        <v>35</v>
      </c>
      <c r="R8" s="35"/>
      <c r="S8" s="35"/>
      <c r="T8" s="35"/>
      <c r="U8" s="35"/>
      <c r="V8" s="35"/>
      <c r="W8" s="35"/>
      <c r="X8" s="38">
        <v>37773</v>
      </c>
      <c r="Y8" s="38"/>
      <c r="Z8" s="35" t="s">
        <v>96</v>
      </c>
      <c r="AA8" s="35" t="s">
        <v>211</v>
      </c>
      <c r="AB8" s="35" t="s">
        <v>69</v>
      </c>
      <c r="AC8" s="72">
        <v>30802.68</v>
      </c>
      <c r="AD8" s="72">
        <v>0</v>
      </c>
      <c r="AE8" s="72">
        <v>0</v>
      </c>
      <c r="AF8" s="72">
        <v>0</v>
      </c>
      <c r="AG8" s="72">
        <v>2862.29</v>
      </c>
      <c r="AH8" s="72">
        <v>0</v>
      </c>
      <c r="AI8" s="72">
        <v>440.8</v>
      </c>
      <c r="AJ8" s="72">
        <v>202.77</v>
      </c>
      <c r="AK8" s="72">
        <v>33664.97</v>
      </c>
      <c r="AL8" s="72">
        <v>2625.89</v>
      </c>
      <c r="AM8" s="72">
        <v>2883.51</v>
      </c>
      <c r="AN8" s="72">
        <v>73.739999999999995</v>
      </c>
      <c r="AO8" s="72">
        <v>0</v>
      </c>
      <c r="AP8" s="72">
        <v>262.58</v>
      </c>
      <c r="AQ8" s="72">
        <v>0</v>
      </c>
      <c r="AR8" s="72">
        <v>855.1</v>
      </c>
      <c r="AS8" s="72">
        <v>1009.98</v>
      </c>
      <c r="AT8" s="72">
        <v>0</v>
      </c>
      <c r="AU8" s="72">
        <v>0</v>
      </c>
      <c r="AV8" s="72">
        <v>0</v>
      </c>
      <c r="AW8" s="72">
        <v>11329.900000000001</v>
      </c>
      <c r="AX8" s="72">
        <v>31.59</v>
      </c>
      <c r="AY8" s="72">
        <v>609.33000000000004</v>
      </c>
      <c r="AZ8" s="72">
        <v>1279.25</v>
      </c>
      <c r="BA8" s="72">
        <v>1683.21</v>
      </c>
      <c r="BB8" s="72">
        <v>0</v>
      </c>
      <c r="BC8" s="72">
        <v>0</v>
      </c>
      <c r="BD8" s="72">
        <v>4449.4799999999996</v>
      </c>
      <c r="BE8" s="72">
        <v>786.92</v>
      </c>
      <c r="BF8" s="72">
        <v>964.08</v>
      </c>
      <c r="BG8" s="72">
        <v>471.34</v>
      </c>
      <c r="BH8" s="72">
        <v>0</v>
      </c>
      <c r="BI8" s="72">
        <v>0</v>
      </c>
      <c r="BJ8" s="72">
        <v>7</v>
      </c>
      <c r="BK8" s="72">
        <v>22</v>
      </c>
      <c r="BL8" s="72">
        <v>17.5</v>
      </c>
      <c r="BM8" s="72">
        <v>1</v>
      </c>
      <c r="BN8" s="72">
        <v>0</v>
      </c>
      <c r="BO8" s="72">
        <v>0</v>
      </c>
      <c r="BP8" s="72">
        <v>0</v>
      </c>
      <c r="BQ8" s="72">
        <v>0</v>
      </c>
    </row>
    <row r="9" spans="1:69" x14ac:dyDescent="0.25">
      <c r="A9" s="57" t="s">
        <v>329</v>
      </c>
      <c r="B9" s="35" t="s">
        <v>176</v>
      </c>
      <c r="C9" s="35" t="s">
        <v>77</v>
      </c>
      <c r="D9" s="35" t="s">
        <v>62</v>
      </c>
      <c r="E9" s="35" t="s">
        <v>107</v>
      </c>
      <c r="F9" s="35" t="s">
        <v>108</v>
      </c>
      <c r="G9" s="35" t="s">
        <v>221</v>
      </c>
      <c r="H9" s="35" t="s">
        <v>222</v>
      </c>
      <c r="I9" s="35" t="s">
        <v>72</v>
      </c>
      <c r="J9" s="35" t="s">
        <v>223</v>
      </c>
      <c r="K9" s="35"/>
      <c r="L9" s="35" t="s">
        <v>224</v>
      </c>
      <c r="M9" s="35" t="s">
        <v>220</v>
      </c>
      <c r="N9" s="35" t="s">
        <v>118</v>
      </c>
      <c r="O9" s="35" t="s">
        <v>121</v>
      </c>
      <c r="P9" s="35" t="s">
        <v>66</v>
      </c>
      <c r="Q9" s="37">
        <v>17.5</v>
      </c>
      <c r="R9" s="35"/>
      <c r="S9" s="35"/>
      <c r="T9" s="35"/>
      <c r="U9" s="35"/>
      <c r="V9" s="35"/>
      <c r="W9" s="35"/>
      <c r="X9" s="38">
        <v>37135</v>
      </c>
      <c r="Y9" s="38"/>
      <c r="Z9" s="35" t="s">
        <v>67</v>
      </c>
      <c r="AA9" s="35" t="s">
        <v>229</v>
      </c>
      <c r="AB9" s="35" t="s">
        <v>69</v>
      </c>
      <c r="AC9" s="72">
        <v>31877.54</v>
      </c>
      <c r="AD9" s="72">
        <v>0</v>
      </c>
      <c r="AE9" s="72">
        <v>10844.72</v>
      </c>
      <c r="AF9" s="72">
        <v>0</v>
      </c>
      <c r="AG9" s="72">
        <v>1659.23</v>
      </c>
      <c r="AH9" s="72">
        <v>0</v>
      </c>
      <c r="AI9" s="72">
        <v>155.46</v>
      </c>
      <c r="AJ9" s="72">
        <v>71.510000000000005</v>
      </c>
      <c r="AK9" s="72">
        <v>43286.29</v>
      </c>
      <c r="AL9" s="72">
        <v>2638.6099999999997</v>
      </c>
      <c r="AM9" s="72">
        <v>3698</v>
      </c>
      <c r="AN9" s="72">
        <v>646.20000000000005</v>
      </c>
      <c r="AO9" s="72">
        <v>416.79</v>
      </c>
      <c r="AP9" s="72">
        <v>337.63</v>
      </c>
      <c r="AQ9" s="72">
        <v>539.1</v>
      </c>
      <c r="AR9" s="72">
        <v>1516.11</v>
      </c>
      <c r="AS9" s="72">
        <v>1331.42</v>
      </c>
      <c r="AT9" s="72">
        <v>0</v>
      </c>
      <c r="AU9" s="72">
        <v>0</v>
      </c>
      <c r="AV9" s="72">
        <v>0</v>
      </c>
      <c r="AW9" s="72">
        <v>13576.100000000002</v>
      </c>
      <c r="AX9" s="72">
        <v>466.41</v>
      </c>
      <c r="AY9" s="72">
        <v>783.48</v>
      </c>
      <c r="AZ9" s="72">
        <v>2532.31</v>
      </c>
      <c r="BA9" s="72">
        <v>2219.0500000000002</v>
      </c>
      <c r="BB9" s="72">
        <v>0</v>
      </c>
      <c r="BC9" s="72">
        <v>0</v>
      </c>
      <c r="BD9" s="72">
        <v>6012.07</v>
      </c>
      <c r="BE9" s="72">
        <v>0</v>
      </c>
      <c r="BF9" s="72">
        <v>0</v>
      </c>
      <c r="BG9" s="72">
        <v>606.02</v>
      </c>
      <c r="BH9" s="72">
        <v>0</v>
      </c>
      <c r="BI9" s="72">
        <v>0</v>
      </c>
      <c r="BJ9" s="72">
        <v>14</v>
      </c>
      <c r="BK9" s="72">
        <v>22</v>
      </c>
      <c r="BL9" s="72">
        <v>11</v>
      </c>
      <c r="BM9" s="72">
        <v>1</v>
      </c>
      <c r="BN9" s="72">
        <v>0</v>
      </c>
      <c r="BO9" s="72">
        <v>0</v>
      </c>
      <c r="BP9" s="72">
        <v>77.5</v>
      </c>
      <c r="BQ9" s="72">
        <v>0</v>
      </c>
    </row>
    <row r="10" spans="1:69" x14ac:dyDescent="0.25">
      <c r="A10" s="57" t="s">
        <v>329</v>
      </c>
      <c r="B10" s="35" t="s">
        <v>176</v>
      </c>
      <c r="C10" s="35" t="s">
        <v>77</v>
      </c>
      <c r="D10" s="35" t="s">
        <v>62</v>
      </c>
      <c r="E10" s="35" t="s">
        <v>107</v>
      </c>
      <c r="F10" s="35" t="s">
        <v>108</v>
      </c>
      <c r="G10" s="35" t="s">
        <v>221</v>
      </c>
      <c r="H10" s="35" t="s">
        <v>222</v>
      </c>
      <c r="I10" s="35" t="s">
        <v>72</v>
      </c>
      <c r="J10" s="35" t="s">
        <v>223</v>
      </c>
      <c r="K10" s="35"/>
      <c r="L10" s="35" t="s">
        <v>224</v>
      </c>
      <c r="M10" s="35" t="s">
        <v>121</v>
      </c>
      <c r="N10" s="35" t="s">
        <v>118</v>
      </c>
      <c r="O10" s="35" t="s">
        <v>120</v>
      </c>
      <c r="P10" s="35" t="s">
        <v>66</v>
      </c>
      <c r="Q10" s="37">
        <v>17.5</v>
      </c>
      <c r="R10" s="35"/>
      <c r="S10" s="35"/>
      <c r="T10" s="35"/>
      <c r="U10" s="35"/>
      <c r="V10" s="35"/>
      <c r="W10" s="35"/>
      <c r="X10" s="38">
        <v>37135</v>
      </c>
      <c r="Y10" s="38"/>
      <c r="Z10" s="35" t="s">
        <v>67</v>
      </c>
      <c r="AA10" s="35" t="s">
        <v>229</v>
      </c>
      <c r="AB10" s="35" t="s">
        <v>69</v>
      </c>
      <c r="AC10" s="72">
        <v>31877.54</v>
      </c>
      <c r="AD10" s="72">
        <v>0</v>
      </c>
      <c r="AE10" s="72">
        <v>10844.72</v>
      </c>
      <c r="AF10" s="72">
        <v>0</v>
      </c>
      <c r="AG10" s="72">
        <v>1659.23</v>
      </c>
      <c r="AH10" s="72">
        <v>0</v>
      </c>
      <c r="AI10" s="72">
        <v>155.46</v>
      </c>
      <c r="AJ10" s="72">
        <v>71.510000000000005</v>
      </c>
      <c r="AK10" s="72">
        <v>43286.29</v>
      </c>
      <c r="AL10" s="72">
        <v>2638.6099999999997</v>
      </c>
      <c r="AM10" s="72">
        <v>3698</v>
      </c>
      <c r="AN10" s="72">
        <v>646.20000000000005</v>
      </c>
      <c r="AO10" s="72">
        <v>416.79</v>
      </c>
      <c r="AP10" s="72">
        <v>337.63</v>
      </c>
      <c r="AQ10" s="72">
        <v>539.1</v>
      </c>
      <c r="AR10" s="72">
        <v>1516.11</v>
      </c>
      <c r="AS10" s="72">
        <v>1331.42</v>
      </c>
      <c r="AT10" s="72">
        <v>0</v>
      </c>
      <c r="AU10" s="72">
        <v>0</v>
      </c>
      <c r="AV10" s="72">
        <v>0</v>
      </c>
      <c r="AW10" s="72">
        <v>13576.100000000002</v>
      </c>
      <c r="AX10" s="72">
        <v>466.41</v>
      </c>
      <c r="AY10" s="72">
        <v>783.48</v>
      </c>
      <c r="AZ10" s="72">
        <v>2532.31</v>
      </c>
      <c r="BA10" s="72">
        <v>2219.0500000000002</v>
      </c>
      <c r="BB10" s="72">
        <v>0</v>
      </c>
      <c r="BC10" s="72">
        <v>0</v>
      </c>
      <c r="BD10" s="72">
        <v>6012.07</v>
      </c>
      <c r="BE10" s="72">
        <v>0</v>
      </c>
      <c r="BF10" s="72">
        <v>0</v>
      </c>
      <c r="BG10" s="72">
        <v>606.02</v>
      </c>
      <c r="BH10" s="72">
        <v>0</v>
      </c>
      <c r="BI10" s="72">
        <v>0</v>
      </c>
      <c r="BJ10" s="72">
        <v>14</v>
      </c>
      <c r="BK10" s="72">
        <v>22</v>
      </c>
      <c r="BL10" s="72">
        <v>11</v>
      </c>
      <c r="BM10" s="72">
        <v>1</v>
      </c>
      <c r="BN10" s="72">
        <v>0</v>
      </c>
      <c r="BO10" s="72">
        <v>0</v>
      </c>
      <c r="BP10" s="72">
        <v>77.5</v>
      </c>
      <c r="BQ10" s="72">
        <v>0</v>
      </c>
    </row>
    <row r="11" spans="1:69" x14ac:dyDescent="0.25">
      <c r="A11" s="57" t="s">
        <v>329</v>
      </c>
      <c r="B11" s="35" t="s">
        <v>176</v>
      </c>
      <c r="C11" s="35" t="s">
        <v>77</v>
      </c>
      <c r="D11" s="35" t="s">
        <v>62</v>
      </c>
      <c r="E11" s="35" t="s">
        <v>107</v>
      </c>
      <c r="F11" s="35" t="s">
        <v>108</v>
      </c>
      <c r="G11" s="35" t="s">
        <v>221</v>
      </c>
      <c r="H11" s="35" t="s">
        <v>222</v>
      </c>
      <c r="I11" s="35" t="s">
        <v>72</v>
      </c>
      <c r="J11" s="35" t="s">
        <v>223</v>
      </c>
      <c r="K11" s="35"/>
      <c r="L11" s="35" t="s">
        <v>224</v>
      </c>
      <c r="M11" s="35" t="s">
        <v>120</v>
      </c>
      <c r="N11" s="35" t="s">
        <v>117</v>
      </c>
      <c r="O11" s="35" t="s">
        <v>120</v>
      </c>
      <c r="P11" s="35" t="s">
        <v>66</v>
      </c>
      <c r="Q11" s="37">
        <v>35</v>
      </c>
      <c r="R11" s="35"/>
      <c r="S11" s="35"/>
      <c r="T11" s="35"/>
      <c r="U11" s="35"/>
      <c r="V11" s="35"/>
      <c r="W11" s="35"/>
      <c r="X11" s="38">
        <v>37135</v>
      </c>
      <c r="Y11" s="38"/>
      <c r="Z11" s="35" t="s">
        <v>67</v>
      </c>
      <c r="AA11" s="35" t="s">
        <v>229</v>
      </c>
      <c r="AB11" s="35" t="s">
        <v>69</v>
      </c>
      <c r="AC11" s="72">
        <v>31877.54</v>
      </c>
      <c r="AD11" s="72">
        <v>0</v>
      </c>
      <c r="AE11" s="72">
        <v>10844.72</v>
      </c>
      <c r="AF11" s="72">
        <v>0</v>
      </c>
      <c r="AG11" s="72">
        <v>1659.23</v>
      </c>
      <c r="AH11" s="72">
        <v>0</v>
      </c>
      <c r="AI11" s="72">
        <v>155.46</v>
      </c>
      <c r="AJ11" s="72">
        <v>71.510000000000005</v>
      </c>
      <c r="AK11" s="72">
        <v>43286.29</v>
      </c>
      <c r="AL11" s="72">
        <v>2638.6099999999997</v>
      </c>
      <c r="AM11" s="72">
        <v>3698</v>
      </c>
      <c r="AN11" s="72">
        <v>646.20000000000005</v>
      </c>
      <c r="AO11" s="72">
        <v>416.79</v>
      </c>
      <c r="AP11" s="72">
        <v>337.63</v>
      </c>
      <c r="AQ11" s="72">
        <v>539.1</v>
      </c>
      <c r="AR11" s="72">
        <v>1516.11</v>
      </c>
      <c r="AS11" s="72">
        <v>1331.42</v>
      </c>
      <c r="AT11" s="72">
        <v>0</v>
      </c>
      <c r="AU11" s="72">
        <v>0</v>
      </c>
      <c r="AV11" s="72">
        <v>0</v>
      </c>
      <c r="AW11" s="72">
        <v>13576.100000000002</v>
      </c>
      <c r="AX11" s="72">
        <v>466.41</v>
      </c>
      <c r="AY11" s="72">
        <v>783.48</v>
      </c>
      <c r="AZ11" s="72">
        <v>2532.31</v>
      </c>
      <c r="BA11" s="72">
        <v>2219.0500000000002</v>
      </c>
      <c r="BB11" s="72">
        <v>0</v>
      </c>
      <c r="BC11" s="72">
        <v>0</v>
      </c>
      <c r="BD11" s="72">
        <v>6012.07</v>
      </c>
      <c r="BE11" s="72">
        <v>0</v>
      </c>
      <c r="BF11" s="72">
        <v>0</v>
      </c>
      <c r="BG11" s="72">
        <v>606.02</v>
      </c>
      <c r="BH11" s="72">
        <v>0</v>
      </c>
      <c r="BI11" s="72">
        <v>0</v>
      </c>
      <c r="BJ11" s="72">
        <v>14</v>
      </c>
      <c r="BK11" s="72">
        <v>22</v>
      </c>
      <c r="BL11" s="72">
        <v>11</v>
      </c>
      <c r="BM11" s="72">
        <v>1</v>
      </c>
      <c r="BN11" s="72">
        <v>0</v>
      </c>
      <c r="BO11" s="72">
        <v>0</v>
      </c>
      <c r="BP11" s="72">
        <v>77.5</v>
      </c>
      <c r="BQ11" s="72">
        <v>0</v>
      </c>
    </row>
    <row r="12" spans="1:69" x14ac:dyDescent="0.25">
      <c r="A12" s="57" t="s">
        <v>329</v>
      </c>
      <c r="B12" s="35" t="s">
        <v>176</v>
      </c>
      <c r="C12" s="35" t="s">
        <v>77</v>
      </c>
      <c r="D12" s="35" t="s">
        <v>62</v>
      </c>
      <c r="E12" s="35" t="s">
        <v>107</v>
      </c>
      <c r="F12" s="35" t="s">
        <v>108</v>
      </c>
      <c r="G12" s="35" t="s">
        <v>221</v>
      </c>
      <c r="H12" s="35" t="s">
        <v>222</v>
      </c>
      <c r="I12" s="35" t="s">
        <v>72</v>
      </c>
      <c r="J12" s="35" t="s">
        <v>223</v>
      </c>
      <c r="K12" s="35"/>
      <c r="L12" s="35" t="s">
        <v>224</v>
      </c>
      <c r="M12" s="35" t="s">
        <v>120</v>
      </c>
      <c r="N12" s="35" t="s">
        <v>118</v>
      </c>
      <c r="O12" s="35" t="s">
        <v>120</v>
      </c>
      <c r="P12" s="35" t="s">
        <v>66</v>
      </c>
      <c r="Q12" s="37">
        <v>35</v>
      </c>
      <c r="R12" s="35"/>
      <c r="S12" s="35"/>
      <c r="T12" s="35"/>
      <c r="U12" s="35"/>
      <c r="V12" s="35"/>
      <c r="W12" s="35"/>
      <c r="X12" s="38">
        <v>37135</v>
      </c>
      <c r="Y12" s="38"/>
      <c r="Z12" s="35" t="s">
        <v>67</v>
      </c>
      <c r="AA12" s="35" t="s">
        <v>229</v>
      </c>
      <c r="AB12" s="35" t="s">
        <v>69</v>
      </c>
      <c r="AC12" s="72">
        <v>31877.54</v>
      </c>
      <c r="AD12" s="72">
        <v>0</v>
      </c>
      <c r="AE12" s="72">
        <v>10844.72</v>
      </c>
      <c r="AF12" s="72">
        <v>0</v>
      </c>
      <c r="AG12" s="72">
        <v>1659.23</v>
      </c>
      <c r="AH12" s="72">
        <v>0</v>
      </c>
      <c r="AI12" s="72">
        <v>155.46</v>
      </c>
      <c r="AJ12" s="72">
        <v>71.510000000000005</v>
      </c>
      <c r="AK12" s="72">
        <v>43286.29</v>
      </c>
      <c r="AL12" s="72">
        <v>2638.6099999999997</v>
      </c>
      <c r="AM12" s="72">
        <v>3698</v>
      </c>
      <c r="AN12" s="72">
        <v>646.20000000000005</v>
      </c>
      <c r="AO12" s="72">
        <v>416.79</v>
      </c>
      <c r="AP12" s="72">
        <v>337.63</v>
      </c>
      <c r="AQ12" s="72">
        <v>539.1</v>
      </c>
      <c r="AR12" s="72">
        <v>1516.11</v>
      </c>
      <c r="AS12" s="72">
        <v>1331.42</v>
      </c>
      <c r="AT12" s="72">
        <v>0</v>
      </c>
      <c r="AU12" s="72">
        <v>0</v>
      </c>
      <c r="AV12" s="72">
        <v>0</v>
      </c>
      <c r="AW12" s="72">
        <v>13576.100000000002</v>
      </c>
      <c r="AX12" s="72">
        <v>466.41</v>
      </c>
      <c r="AY12" s="72">
        <v>783.48</v>
      </c>
      <c r="AZ12" s="72">
        <v>2532.31</v>
      </c>
      <c r="BA12" s="72">
        <v>2219.0500000000002</v>
      </c>
      <c r="BB12" s="72">
        <v>0</v>
      </c>
      <c r="BC12" s="72">
        <v>0</v>
      </c>
      <c r="BD12" s="72">
        <v>6012.07</v>
      </c>
      <c r="BE12" s="72">
        <v>0</v>
      </c>
      <c r="BF12" s="72">
        <v>0</v>
      </c>
      <c r="BG12" s="72">
        <v>606.02</v>
      </c>
      <c r="BH12" s="72">
        <v>0</v>
      </c>
      <c r="BI12" s="72">
        <v>0</v>
      </c>
      <c r="BJ12" s="72">
        <v>14</v>
      </c>
      <c r="BK12" s="72">
        <v>22</v>
      </c>
      <c r="BL12" s="72">
        <v>11</v>
      </c>
      <c r="BM12" s="72">
        <v>1</v>
      </c>
      <c r="BN12" s="72">
        <v>0</v>
      </c>
      <c r="BO12" s="72">
        <v>0</v>
      </c>
      <c r="BP12" s="72">
        <v>77.5</v>
      </c>
      <c r="BQ12" s="72">
        <v>0</v>
      </c>
    </row>
    <row r="13" spans="1:69" x14ac:dyDescent="0.25">
      <c r="A13" s="57" t="s">
        <v>331</v>
      </c>
      <c r="B13" s="35" t="s">
        <v>179</v>
      </c>
      <c r="C13" s="35" t="s">
        <v>61</v>
      </c>
      <c r="D13" s="35" t="s">
        <v>62</v>
      </c>
      <c r="E13" s="35" t="s">
        <v>107</v>
      </c>
      <c r="F13" s="35" t="s">
        <v>108</v>
      </c>
      <c r="G13" s="35" t="s">
        <v>233</v>
      </c>
      <c r="H13" s="35"/>
      <c r="I13" s="35" t="s">
        <v>72</v>
      </c>
      <c r="J13" s="35" t="s">
        <v>234</v>
      </c>
      <c r="K13" s="35"/>
      <c r="L13" s="35" t="s">
        <v>235</v>
      </c>
      <c r="M13" s="35" t="s">
        <v>120</v>
      </c>
      <c r="N13" s="35" t="s">
        <v>118</v>
      </c>
      <c r="O13" s="35" t="s">
        <v>120</v>
      </c>
      <c r="P13" s="35" t="s">
        <v>74</v>
      </c>
      <c r="Q13" s="37">
        <v>35</v>
      </c>
      <c r="R13" s="35"/>
      <c r="S13" s="35"/>
      <c r="T13" s="35"/>
      <c r="U13" s="35"/>
      <c r="V13" s="35"/>
      <c r="W13" s="35"/>
      <c r="X13" s="38">
        <v>40910</v>
      </c>
      <c r="Y13" s="38"/>
      <c r="Z13" s="35" t="s">
        <v>67</v>
      </c>
      <c r="AA13" s="35" t="s">
        <v>237</v>
      </c>
      <c r="AB13" s="35" t="s">
        <v>69</v>
      </c>
      <c r="AC13" s="72">
        <v>52849.58</v>
      </c>
      <c r="AD13" s="72">
        <v>0</v>
      </c>
      <c r="AE13" s="72">
        <v>0</v>
      </c>
      <c r="AF13" s="72">
        <v>1314.36</v>
      </c>
      <c r="AG13" s="72">
        <v>5680.83</v>
      </c>
      <c r="AH13" s="72">
        <v>0</v>
      </c>
      <c r="AI13" s="72">
        <v>678.14</v>
      </c>
      <c r="AJ13" s="72">
        <v>375</v>
      </c>
      <c r="AK13" s="72">
        <v>59844.77</v>
      </c>
      <c r="AL13" s="72">
        <v>3151.76</v>
      </c>
      <c r="AM13" s="72">
        <v>5147.3300000000008</v>
      </c>
      <c r="AN13" s="72">
        <v>523.29</v>
      </c>
      <c r="AO13" s="72">
        <v>416.79</v>
      </c>
      <c r="AP13" s="72">
        <v>466.78</v>
      </c>
      <c r="AQ13" s="72">
        <v>611.61</v>
      </c>
      <c r="AR13" s="72">
        <v>2376.3199999999997</v>
      </c>
      <c r="AS13" s="72">
        <v>1795.38</v>
      </c>
      <c r="AT13" s="72">
        <v>0</v>
      </c>
      <c r="AU13" s="72">
        <v>0</v>
      </c>
      <c r="AV13" s="72">
        <v>0</v>
      </c>
      <c r="AW13" s="72">
        <v>18266.929999999997</v>
      </c>
      <c r="AX13" s="72">
        <v>413.76</v>
      </c>
      <c r="AY13" s="72">
        <v>1083.21</v>
      </c>
      <c r="AZ13" s="72">
        <v>4097.97</v>
      </c>
      <c r="BA13" s="72">
        <v>2992.24</v>
      </c>
      <c r="BB13" s="72">
        <v>0</v>
      </c>
      <c r="BC13" s="72">
        <v>0</v>
      </c>
      <c r="BD13" s="72">
        <v>8779.44</v>
      </c>
      <c r="BE13" s="72">
        <v>836.58</v>
      </c>
      <c r="BF13" s="72">
        <v>1024.92</v>
      </c>
      <c r="BG13" s="72">
        <v>837.84</v>
      </c>
      <c r="BH13" s="72">
        <v>0</v>
      </c>
      <c r="BI13" s="72">
        <v>0</v>
      </c>
      <c r="BJ13" s="72">
        <v>18</v>
      </c>
      <c r="BK13" s="72">
        <v>22</v>
      </c>
      <c r="BL13" s="72">
        <v>0</v>
      </c>
      <c r="BM13" s="72">
        <v>1</v>
      </c>
      <c r="BN13" s="72">
        <v>0</v>
      </c>
      <c r="BO13" s="72">
        <v>0</v>
      </c>
      <c r="BP13" s="72">
        <v>0</v>
      </c>
      <c r="BQ13" s="7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30"/>
  <sheetViews>
    <sheetView workbookViewId="0">
      <selection sqref="A1:A30"/>
    </sheetView>
  </sheetViews>
  <sheetFormatPr baseColWidth="10" defaultColWidth="15.08984375" defaultRowHeight="12.6" x14ac:dyDescent="0.2"/>
  <cols>
    <col min="1" max="6" width="15.08984375" style="36"/>
    <col min="7" max="38" width="15.08984375" style="56"/>
    <col min="39" max="16384" width="15.08984375" style="36"/>
  </cols>
  <sheetData>
    <row r="1" spans="1:38" s="49" customFormat="1" ht="57" customHeight="1" x14ac:dyDescent="0.2">
      <c r="A1" s="36" t="s">
        <v>309</v>
      </c>
      <c r="B1" s="48" t="s">
        <v>0</v>
      </c>
      <c r="C1" s="48" t="s">
        <v>1</v>
      </c>
      <c r="D1" s="48" t="s">
        <v>3</v>
      </c>
      <c r="E1" s="48" t="s">
        <v>4</v>
      </c>
      <c r="F1" s="48" t="s">
        <v>137</v>
      </c>
      <c r="G1" s="48" t="s">
        <v>138</v>
      </c>
      <c r="H1" s="48" t="s">
        <v>139</v>
      </c>
      <c r="I1" s="48" t="s">
        <v>140</v>
      </c>
      <c r="J1" s="48" t="s">
        <v>141</v>
      </c>
      <c r="K1" s="48" t="s">
        <v>142</v>
      </c>
      <c r="L1" s="48" t="s">
        <v>143</v>
      </c>
      <c r="M1" s="48" t="s">
        <v>144</v>
      </c>
      <c r="N1" s="48" t="s">
        <v>145</v>
      </c>
      <c r="O1" s="48" t="s">
        <v>146</v>
      </c>
      <c r="P1" s="48" t="s">
        <v>147</v>
      </c>
      <c r="Q1" s="48" t="s">
        <v>148</v>
      </c>
      <c r="R1" s="48" t="s">
        <v>149</v>
      </c>
      <c r="S1" s="48" t="s">
        <v>150</v>
      </c>
      <c r="T1" s="48" t="s">
        <v>151</v>
      </c>
      <c r="U1" s="48" t="s">
        <v>152</v>
      </c>
      <c r="V1" s="48" t="s">
        <v>153</v>
      </c>
      <c r="W1" s="48" t="s">
        <v>154</v>
      </c>
      <c r="X1" s="48" t="s">
        <v>155</v>
      </c>
      <c r="Y1" s="48" t="s">
        <v>156</v>
      </c>
      <c r="Z1" s="48" t="s">
        <v>157</v>
      </c>
      <c r="AA1" s="48" t="s">
        <v>158</v>
      </c>
      <c r="AB1" s="48" t="s">
        <v>159</v>
      </c>
      <c r="AC1" s="48" t="s">
        <v>160</v>
      </c>
      <c r="AD1" s="48" t="s">
        <v>161</v>
      </c>
      <c r="AE1" s="48" t="s">
        <v>162</v>
      </c>
      <c r="AF1" s="48" t="s">
        <v>163</v>
      </c>
      <c r="AG1" s="48" t="s">
        <v>164</v>
      </c>
      <c r="AH1" s="48" t="s">
        <v>129</v>
      </c>
      <c r="AI1" s="48" t="s">
        <v>47</v>
      </c>
      <c r="AJ1" s="48" t="s">
        <v>48</v>
      </c>
      <c r="AK1" s="48" t="s">
        <v>49</v>
      </c>
      <c r="AL1" s="48" t="s">
        <v>50</v>
      </c>
    </row>
    <row r="2" spans="1:38" s="52" customFormat="1" ht="18" customHeight="1" x14ac:dyDescent="0.2">
      <c r="A2" s="60" t="s">
        <v>310</v>
      </c>
      <c r="B2" s="50">
        <v>110</v>
      </c>
      <c r="C2" s="50">
        <v>9001</v>
      </c>
      <c r="D2" s="50" t="s">
        <v>107</v>
      </c>
      <c r="E2" s="50" t="s">
        <v>108</v>
      </c>
      <c r="F2" s="50" t="s">
        <v>165</v>
      </c>
      <c r="G2" s="51">
        <v>34859.64</v>
      </c>
      <c r="H2" s="51">
        <v>0</v>
      </c>
      <c r="I2" s="51">
        <v>4648.21</v>
      </c>
      <c r="J2" s="51">
        <v>0</v>
      </c>
      <c r="K2" s="51">
        <v>3500.5</v>
      </c>
      <c r="L2" s="51">
        <v>0</v>
      </c>
      <c r="M2" s="51">
        <v>485.93</v>
      </c>
      <c r="N2" s="51">
        <v>0</v>
      </c>
      <c r="O2" s="51">
        <v>41977.55</v>
      </c>
      <c r="P2" s="51">
        <v>2973.04</v>
      </c>
      <c r="Q2" s="51">
        <v>3605.84</v>
      </c>
      <c r="R2" s="51">
        <v>690.45</v>
      </c>
      <c r="S2" s="51">
        <v>416.79</v>
      </c>
      <c r="T2" s="51">
        <v>327.41999999999996</v>
      </c>
      <c r="U2" s="51">
        <v>0</v>
      </c>
      <c r="V2" s="51">
        <v>1236.3800000000001</v>
      </c>
      <c r="W2" s="51">
        <v>1259.3300000000002</v>
      </c>
      <c r="X2" s="51">
        <v>0</v>
      </c>
      <c r="Y2" s="51">
        <v>0</v>
      </c>
      <c r="Z2" s="51">
        <v>365.09</v>
      </c>
      <c r="AA2" s="51">
        <v>13725.489999999994</v>
      </c>
      <c r="AB2" s="51">
        <v>485.37</v>
      </c>
      <c r="AC2" s="51">
        <v>759.79000000000008</v>
      </c>
      <c r="AD2" s="51">
        <v>1957.46</v>
      </c>
      <c r="AE2" s="51">
        <v>2098.8900000000003</v>
      </c>
      <c r="AF2" s="51">
        <v>0</v>
      </c>
      <c r="AG2" s="51">
        <v>0</v>
      </c>
      <c r="AH2" s="51">
        <v>5830.2199999999993</v>
      </c>
      <c r="AI2" s="51">
        <v>767.82</v>
      </c>
      <c r="AJ2" s="51">
        <v>940.68</v>
      </c>
      <c r="AK2" s="51">
        <v>587.68000000000006</v>
      </c>
      <c r="AL2" s="51">
        <v>0</v>
      </c>
    </row>
    <row r="3" spans="1:38" s="52" customFormat="1" ht="18" customHeight="1" x14ac:dyDescent="0.2">
      <c r="A3" s="60" t="s">
        <v>311</v>
      </c>
      <c r="B3" s="50">
        <v>113</v>
      </c>
      <c r="C3" s="50">
        <v>9001</v>
      </c>
      <c r="D3" s="50" t="s">
        <v>107</v>
      </c>
      <c r="E3" s="50" t="s">
        <v>108</v>
      </c>
      <c r="F3" s="50" t="s">
        <v>165</v>
      </c>
      <c r="G3" s="51">
        <v>44965.2</v>
      </c>
      <c r="H3" s="51">
        <v>0</v>
      </c>
      <c r="I3" s="51">
        <v>3790.6</v>
      </c>
      <c r="J3" s="51">
        <v>0</v>
      </c>
      <c r="K3" s="51">
        <v>5162.24</v>
      </c>
      <c r="L3" s="51">
        <v>0</v>
      </c>
      <c r="M3" s="51">
        <v>608.91999999999996</v>
      </c>
      <c r="N3" s="51">
        <v>1030.1100000000001</v>
      </c>
      <c r="O3" s="51">
        <v>53918.04</v>
      </c>
      <c r="P3" s="51">
        <v>3092.4</v>
      </c>
      <c r="Q3" s="51">
        <v>4694.74</v>
      </c>
      <c r="R3" s="51">
        <v>486.45</v>
      </c>
      <c r="S3" s="51">
        <v>416.79</v>
      </c>
      <c r="T3" s="51">
        <v>420.57000000000005</v>
      </c>
      <c r="U3" s="51">
        <v>0</v>
      </c>
      <c r="V3" s="51">
        <v>1998.13</v>
      </c>
      <c r="W3" s="51">
        <v>1617.52</v>
      </c>
      <c r="X3" s="51">
        <v>0</v>
      </c>
      <c r="Y3" s="51">
        <v>0</v>
      </c>
      <c r="Z3" s="51">
        <v>472.15</v>
      </c>
      <c r="AA3" s="51">
        <v>16911.97</v>
      </c>
      <c r="AB3" s="51">
        <v>397.95000000000005</v>
      </c>
      <c r="AC3" s="51">
        <v>975.89</v>
      </c>
      <c r="AD3" s="51">
        <v>3387.95</v>
      </c>
      <c r="AE3" s="51">
        <v>2695.95</v>
      </c>
      <c r="AF3" s="51">
        <v>0</v>
      </c>
      <c r="AG3" s="51">
        <v>0</v>
      </c>
      <c r="AH3" s="51">
        <v>7898.01</v>
      </c>
      <c r="AI3" s="51">
        <v>771.64</v>
      </c>
      <c r="AJ3" s="51">
        <v>945.36</v>
      </c>
      <c r="AK3" s="51">
        <v>754.86</v>
      </c>
      <c r="AL3" s="51">
        <v>0</v>
      </c>
    </row>
    <row r="4" spans="1:38" s="52" customFormat="1" ht="18" customHeight="1" x14ac:dyDescent="0.2">
      <c r="A4" s="60" t="s">
        <v>312</v>
      </c>
      <c r="B4" s="50">
        <v>115</v>
      </c>
      <c r="C4" s="50">
        <v>9002</v>
      </c>
      <c r="D4" s="50" t="s">
        <v>107</v>
      </c>
      <c r="E4" s="50" t="s">
        <v>108</v>
      </c>
      <c r="F4" s="50" t="s">
        <v>165</v>
      </c>
      <c r="G4" s="51">
        <v>33576.36</v>
      </c>
      <c r="H4" s="51">
        <v>0</v>
      </c>
      <c r="I4" s="51">
        <v>0</v>
      </c>
      <c r="J4" s="51">
        <v>0</v>
      </c>
      <c r="K4" s="51">
        <v>3603.13</v>
      </c>
      <c r="L4" s="51">
        <v>0</v>
      </c>
      <c r="M4" s="51">
        <v>472.37</v>
      </c>
      <c r="N4" s="51">
        <v>0</v>
      </c>
      <c r="O4" s="51">
        <v>37179.49</v>
      </c>
      <c r="P4" s="51">
        <v>2900.1400000000003</v>
      </c>
      <c r="Q4" s="51">
        <v>3201.55</v>
      </c>
      <c r="R4" s="51">
        <v>690.45</v>
      </c>
      <c r="S4" s="51">
        <v>194.31</v>
      </c>
      <c r="T4" s="51">
        <v>289.96000000000004</v>
      </c>
      <c r="U4" s="51">
        <v>0</v>
      </c>
      <c r="V4" s="51">
        <v>944.36</v>
      </c>
      <c r="W4" s="51">
        <v>1115.3700000000001</v>
      </c>
      <c r="X4" s="51">
        <v>0</v>
      </c>
      <c r="Y4" s="51">
        <v>0</v>
      </c>
      <c r="Z4" s="51">
        <v>322.22000000000003</v>
      </c>
      <c r="AA4" s="51">
        <v>12426.610000000002</v>
      </c>
      <c r="AB4" s="51">
        <v>485.37</v>
      </c>
      <c r="AC4" s="51">
        <v>672.92</v>
      </c>
      <c r="AD4" s="51">
        <v>1412.87</v>
      </c>
      <c r="AE4" s="51">
        <v>1858.96</v>
      </c>
      <c r="AF4" s="51">
        <v>0</v>
      </c>
      <c r="AG4" s="51">
        <v>0</v>
      </c>
      <c r="AH4" s="51">
        <v>5054.0300000000007</v>
      </c>
      <c r="AI4" s="51">
        <v>721.98</v>
      </c>
      <c r="AJ4" s="51">
        <v>884.52</v>
      </c>
      <c r="AK4" s="51">
        <v>520.49</v>
      </c>
      <c r="AL4" s="51">
        <v>0</v>
      </c>
    </row>
    <row r="5" spans="1:38" s="52" customFormat="1" ht="18" customHeight="1" x14ac:dyDescent="0.2">
      <c r="A5" s="60" t="s">
        <v>313</v>
      </c>
      <c r="B5" s="50">
        <v>119</v>
      </c>
      <c r="C5" s="50">
        <v>9002</v>
      </c>
      <c r="D5" s="50" t="s">
        <v>107</v>
      </c>
      <c r="E5" s="50" t="s">
        <v>108</v>
      </c>
      <c r="F5" s="50" t="s">
        <v>165</v>
      </c>
      <c r="G5" s="51">
        <v>38620.92</v>
      </c>
      <c r="H5" s="51">
        <v>0</v>
      </c>
      <c r="I5" s="51">
        <v>2413.08</v>
      </c>
      <c r="J5" s="51">
        <v>0</v>
      </c>
      <c r="K5" s="51">
        <v>3851.1899999999996</v>
      </c>
      <c r="L5" s="51">
        <v>200</v>
      </c>
      <c r="M5" s="51">
        <v>527.71</v>
      </c>
      <c r="N5" s="51">
        <v>0</v>
      </c>
      <c r="O5" s="51">
        <v>45085.19</v>
      </c>
      <c r="P5" s="51">
        <v>3004.1600000000003</v>
      </c>
      <c r="Q5" s="51">
        <v>3860.43</v>
      </c>
      <c r="R5" s="51">
        <v>400.44</v>
      </c>
      <c r="S5" s="51">
        <v>194.31</v>
      </c>
      <c r="T5" s="51">
        <v>351.63</v>
      </c>
      <c r="U5" s="51">
        <v>0</v>
      </c>
      <c r="V5" s="51">
        <v>1434.59</v>
      </c>
      <c r="W5" s="51">
        <v>1352.53</v>
      </c>
      <c r="X5" s="51">
        <v>0</v>
      </c>
      <c r="Y5" s="51">
        <v>0</v>
      </c>
      <c r="Z5" s="51">
        <v>392.97</v>
      </c>
      <c r="AA5" s="51">
        <v>14495.22</v>
      </c>
      <c r="AB5" s="51">
        <v>361.08</v>
      </c>
      <c r="AC5" s="51">
        <v>816.01</v>
      </c>
      <c r="AD5" s="51">
        <v>2329.7399999999998</v>
      </c>
      <c r="AE5" s="51">
        <v>2254.2600000000002</v>
      </c>
      <c r="AF5" s="51">
        <v>0</v>
      </c>
      <c r="AG5" s="51">
        <v>0</v>
      </c>
      <c r="AH5" s="51">
        <v>6320.88</v>
      </c>
      <c r="AI5" s="51">
        <v>733.44</v>
      </c>
      <c r="AJ5" s="51">
        <v>898.56</v>
      </c>
      <c r="AK5" s="51">
        <v>631.21</v>
      </c>
      <c r="AL5" s="51">
        <v>0</v>
      </c>
    </row>
    <row r="6" spans="1:38" s="52" customFormat="1" ht="18" customHeight="1" x14ac:dyDescent="0.2">
      <c r="A6" s="60" t="s">
        <v>314</v>
      </c>
      <c r="B6" s="50">
        <v>133</v>
      </c>
      <c r="C6" s="50">
        <v>9004</v>
      </c>
      <c r="D6" s="50" t="s">
        <v>107</v>
      </c>
      <c r="E6" s="50" t="s">
        <v>108</v>
      </c>
      <c r="F6" s="50" t="s">
        <v>165</v>
      </c>
      <c r="G6" s="51">
        <v>38620.92</v>
      </c>
      <c r="H6" s="51">
        <v>0</v>
      </c>
      <c r="I6" s="51">
        <v>2486.9299999999998</v>
      </c>
      <c r="J6" s="51">
        <v>0</v>
      </c>
      <c r="K6" s="51">
        <v>4399.1499999999996</v>
      </c>
      <c r="L6" s="51">
        <v>200</v>
      </c>
      <c r="M6" s="51">
        <v>529.53</v>
      </c>
      <c r="N6" s="51">
        <v>243.58</v>
      </c>
      <c r="O6" s="51">
        <v>45707</v>
      </c>
      <c r="P6" s="51">
        <v>3010.3600000000006</v>
      </c>
      <c r="Q6" s="51">
        <v>3935.28</v>
      </c>
      <c r="R6" s="51">
        <v>486.45</v>
      </c>
      <c r="S6" s="51">
        <v>0</v>
      </c>
      <c r="T6" s="51">
        <v>356.48999999999995</v>
      </c>
      <c r="U6" s="51">
        <v>0</v>
      </c>
      <c r="V6" s="51">
        <v>1474.26</v>
      </c>
      <c r="W6" s="51">
        <v>1371.18</v>
      </c>
      <c r="X6" s="51">
        <v>0</v>
      </c>
      <c r="Y6" s="51">
        <v>0</v>
      </c>
      <c r="Z6" s="51">
        <v>398.54</v>
      </c>
      <c r="AA6" s="51">
        <v>14701.56</v>
      </c>
      <c r="AB6" s="51">
        <v>397.95000000000005</v>
      </c>
      <c r="AC6" s="51">
        <v>827.2700000000001</v>
      </c>
      <c r="AD6" s="51">
        <v>2404.2399999999998</v>
      </c>
      <c r="AE6" s="51">
        <v>2285.34</v>
      </c>
      <c r="AF6" s="51">
        <v>0</v>
      </c>
      <c r="AG6" s="51">
        <v>0</v>
      </c>
      <c r="AH6" s="51">
        <v>6458.48</v>
      </c>
      <c r="AI6" s="51">
        <v>767.82</v>
      </c>
      <c r="AJ6" s="51">
        <v>940.68</v>
      </c>
      <c r="AK6" s="51">
        <v>639.91</v>
      </c>
      <c r="AL6" s="51">
        <v>0</v>
      </c>
    </row>
    <row r="7" spans="1:38" s="52" customFormat="1" ht="18" customHeight="1" x14ac:dyDescent="0.2">
      <c r="A7" s="60" t="s">
        <v>315</v>
      </c>
      <c r="B7" s="50">
        <v>143</v>
      </c>
      <c r="C7" s="50">
        <v>9002</v>
      </c>
      <c r="D7" s="50" t="s">
        <v>107</v>
      </c>
      <c r="E7" s="50" t="s">
        <v>108</v>
      </c>
      <c r="F7" s="50" t="s">
        <v>165</v>
      </c>
      <c r="G7" s="51">
        <v>30802.68</v>
      </c>
      <c r="H7" s="51">
        <v>0</v>
      </c>
      <c r="I7" s="51">
        <v>0</v>
      </c>
      <c r="J7" s="51">
        <v>0</v>
      </c>
      <c r="K7" s="51">
        <v>2862.29</v>
      </c>
      <c r="L7" s="51">
        <v>0</v>
      </c>
      <c r="M7" s="51">
        <v>440.8</v>
      </c>
      <c r="N7" s="51">
        <v>202.77</v>
      </c>
      <c r="O7" s="51">
        <v>33664.97</v>
      </c>
      <c r="P7" s="51">
        <v>2625.89</v>
      </c>
      <c r="Q7" s="51">
        <v>2883.51</v>
      </c>
      <c r="R7" s="51">
        <v>73.739999999999995</v>
      </c>
      <c r="S7" s="51">
        <v>0</v>
      </c>
      <c r="T7" s="51">
        <v>262.58</v>
      </c>
      <c r="U7" s="51">
        <v>0</v>
      </c>
      <c r="V7" s="51">
        <v>855.1</v>
      </c>
      <c r="W7" s="51">
        <v>1009.98</v>
      </c>
      <c r="X7" s="51">
        <v>0</v>
      </c>
      <c r="Y7" s="51">
        <v>0</v>
      </c>
      <c r="Z7" s="51">
        <v>291.7</v>
      </c>
      <c r="AA7" s="51">
        <v>11329.900000000001</v>
      </c>
      <c r="AB7" s="51">
        <v>31.59</v>
      </c>
      <c r="AC7" s="51">
        <v>609.33000000000004</v>
      </c>
      <c r="AD7" s="51">
        <v>1279.25</v>
      </c>
      <c r="AE7" s="51">
        <v>1683.21</v>
      </c>
      <c r="AF7" s="51">
        <v>0</v>
      </c>
      <c r="AG7" s="51">
        <v>0</v>
      </c>
      <c r="AH7" s="51">
        <v>4449.4799999999996</v>
      </c>
      <c r="AI7" s="51">
        <v>786.92</v>
      </c>
      <c r="AJ7" s="51">
        <v>964.08</v>
      </c>
      <c r="AK7" s="51">
        <v>471.34</v>
      </c>
      <c r="AL7" s="51">
        <v>0</v>
      </c>
    </row>
    <row r="8" spans="1:38" s="52" customFormat="1" ht="18" customHeight="1" x14ac:dyDescent="0.25">
      <c r="A8" s="60" t="s">
        <v>316</v>
      </c>
      <c r="B8" s="50">
        <v>144</v>
      </c>
      <c r="C8" s="50">
        <v>9020</v>
      </c>
      <c r="D8" s="53" t="s">
        <v>107</v>
      </c>
      <c r="E8" s="50" t="s">
        <v>108</v>
      </c>
      <c r="F8" s="50" t="s">
        <v>165</v>
      </c>
      <c r="G8" s="51">
        <v>233.93</v>
      </c>
      <c r="H8" s="51">
        <v>30.35</v>
      </c>
      <c r="I8" s="51">
        <v>31.41</v>
      </c>
      <c r="J8" s="51">
        <v>30.04</v>
      </c>
      <c r="K8" s="51">
        <v>4.68</v>
      </c>
      <c r="L8" s="51">
        <v>0</v>
      </c>
      <c r="M8" s="51">
        <v>0</v>
      </c>
      <c r="N8" s="51">
        <v>0</v>
      </c>
      <c r="O8" s="51">
        <v>330.41</v>
      </c>
      <c r="P8" s="51">
        <v>25.78</v>
      </c>
      <c r="Q8" s="51">
        <v>26.459999999999997</v>
      </c>
      <c r="R8" s="51">
        <v>0</v>
      </c>
      <c r="S8" s="51">
        <v>0</v>
      </c>
      <c r="T8" s="51">
        <v>2.57</v>
      </c>
      <c r="U8" s="51">
        <v>0</v>
      </c>
      <c r="V8" s="51">
        <v>8.4</v>
      </c>
      <c r="W8" s="51">
        <v>0</v>
      </c>
      <c r="X8" s="51">
        <v>0</v>
      </c>
      <c r="Y8" s="51">
        <v>0</v>
      </c>
      <c r="Z8" s="51">
        <v>0</v>
      </c>
      <c r="AA8" s="51">
        <v>94.97</v>
      </c>
      <c r="AB8" s="51">
        <v>0</v>
      </c>
      <c r="AC8" s="51">
        <v>5.98</v>
      </c>
      <c r="AD8" s="51">
        <v>12.56</v>
      </c>
      <c r="AE8" s="51">
        <v>0</v>
      </c>
      <c r="AF8" s="51">
        <v>0</v>
      </c>
      <c r="AG8" s="51">
        <v>0</v>
      </c>
      <c r="AH8" s="51">
        <v>23.950000000000003</v>
      </c>
      <c r="AI8" s="51">
        <v>0</v>
      </c>
      <c r="AJ8" s="51">
        <v>0</v>
      </c>
      <c r="AK8" s="51">
        <v>4.62</v>
      </c>
      <c r="AL8" s="51">
        <v>0</v>
      </c>
    </row>
    <row r="9" spans="1:38" s="52" customFormat="1" ht="18" customHeight="1" x14ac:dyDescent="0.2">
      <c r="A9" s="60" t="s">
        <v>317</v>
      </c>
      <c r="B9" s="50">
        <v>144</v>
      </c>
      <c r="C9" s="50">
        <v>9021</v>
      </c>
      <c r="D9" s="50" t="s">
        <v>107</v>
      </c>
      <c r="E9" s="50" t="s">
        <v>108</v>
      </c>
      <c r="F9" s="50" t="s">
        <v>165</v>
      </c>
      <c r="G9" s="51">
        <v>132.72</v>
      </c>
      <c r="H9" s="51">
        <v>34.11</v>
      </c>
      <c r="I9" s="51">
        <v>16.68</v>
      </c>
      <c r="J9" s="51">
        <v>18.62</v>
      </c>
      <c r="K9" s="51">
        <v>2.65</v>
      </c>
      <c r="L9" s="51">
        <v>0</v>
      </c>
      <c r="M9" s="51">
        <v>0</v>
      </c>
      <c r="N9" s="51">
        <v>0</v>
      </c>
      <c r="O9" s="51">
        <v>204.78</v>
      </c>
      <c r="P9" s="51">
        <v>15.979999999999999</v>
      </c>
      <c r="Q9" s="51">
        <v>16.400000000000002</v>
      </c>
      <c r="R9" s="51">
        <v>0</v>
      </c>
      <c r="S9" s="51">
        <v>0</v>
      </c>
      <c r="T9" s="51">
        <v>1.6</v>
      </c>
      <c r="U9" s="51">
        <v>0</v>
      </c>
      <c r="V9" s="51">
        <v>5.2</v>
      </c>
      <c r="W9" s="51">
        <v>0</v>
      </c>
      <c r="X9" s="51">
        <v>0</v>
      </c>
      <c r="Y9" s="51">
        <v>0</v>
      </c>
      <c r="Z9" s="51">
        <v>0</v>
      </c>
      <c r="AA9" s="51">
        <v>67.429999999999978</v>
      </c>
      <c r="AB9" s="51">
        <v>0</v>
      </c>
      <c r="AC9" s="51">
        <v>3.71</v>
      </c>
      <c r="AD9" s="51">
        <v>7.78</v>
      </c>
      <c r="AE9" s="51">
        <v>0</v>
      </c>
      <c r="AF9" s="51">
        <v>0</v>
      </c>
      <c r="AG9" s="51">
        <v>0</v>
      </c>
      <c r="AH9" s="51">
        <v>14.83</v>
      </c>
      <c r="AI9" s="51">
        <v>0</v>
      </c>
      <c r="AJ9" s="51">
        <v>0</v>
      </c>
      <c r="AK9" s="51">
        <v>2.87</v>
      </c>
      <c r="AL9" s="51">
        <v>0</v>
      </c>
    </row>
    <row r="10" spans="1:38" s="52" customFormat="1" ht="18" customHeight="1" x14ac:dyDescent="0.2">
      <c r="A10" s="60" t="s">
        <v>318</v>
      </c>
      <c r="B10" s="50">
        <v>144</v>
      </c>
      <c r="C10" s="50">
        <v>9022</v>
      </c>
      <c r="D10" s="50" t="s">
        <v>107</v>
      </c>
      <c r="E10" s="50" t="s">
        <v>108</v>
      </c>
      <c r="F10" s="50" t="s">
        <v>165</v>
      </c>
      <c r="G10" s="51">
        <v>166.94</v>
      </c>
      <c r="H10" s="51">
        <v>1.17</v>
      </c>
      <c r="I10" s="51">
        <v>16.810000000000002</v>
      </c>
      <c r="J10" s="51">
        <v>18.830000000000002</v>
      </c>
      <c r="K10" s="51">
        <v>3.34</v>
      </c>
      <c r="L10" s="51">
        <v>0</v>
      </c>
      <c r="M10" s="51">
        <v>0</v>
      </c>
      <c r="N10" s="51">
        <v>0</v>
      </c>
      <c r="O10" s="51">
        <v>207.09</v>
      </c>
      <c r="P10" s="51">
        <v>16.150000000000002</v>
      </c>
      <c r="Q10" s="51">
        <v>16.580000000000002</v>
      </c>
      <c r="R10" s="51">
        <v>0</v>
      </c>
      <c r="S10" s="51">
        <v>0</v>
      </c>
      <c r="T10" s="51">
        <v>1.62</v>
      </c>
      <c r="U10" s="51">
        <v>0</v>
      </c>
      <c r="V10" s="51">
        <v>5.26</v>
      </c>
      <c r="W10" s="51">
        <v>0</v>
      </c>
      <c r="X10" s="51">
        <v>0</v>
      </c>
      <c r="Y10" s="51">
        <v>0</v>
      </c>
      <c r="Z10" s="51">
        <v>0</v>
      </c>
      <c r="AA10" s="51">
        <v>45.54999999999999</v>
      </c>
      <c r="AB10" s="51">
        <v>0</v>
      </c>
      <c r="AC10" s="51">
        <v>3.75</v>
      </c>
      <c r="AD10" s="51">
        <v>7.87</v>
      </c>
      <c r="AE10" s="51">
        <v>0</v>
      </c>
      <c r="AF10" s="51">
        <v>0</v>
      </c>
      <c r="AG10" s="51">
        <v>0</v>
      </c>
      <c r="AH10" s="51">
        <v>15.020000000000001</v>
      </c>
      <c r="AI10" s="51">
        <v>0</v>
      </c>
      <c r="AJ10" s="51">
        <v>0</v>
      </c>
      <c r="AK10" s="51">
        <v>2.9</v>
      </c>
      <c r="AL10" s="51">
        <v>0</v>
      </c>
    </row>
    <row r="11" spans="1:38" s="52" customFormat="1" ht="18" customHeight="1" x14ac:dyDescent="0.2">
      <c r="A11" s="60" t="s">
        <v>319</v>
      </c>
      <c r="B11" s="50">
        <v>144</v>
      </c>
      <c r="C11" s="50">
        <v>9023</v>
      </c>
      <c r="D11" s="50" t="s">
        <v>107</v>
      </c>
      <c r="E11" s="50" t="s">
        <v>108</v>
      </c>
      <c r="F11" s="50" t="s">
        <v>165</v>
      </c>
      <c r="G11" s="51">
        <v>295.44</v>
      </c>
      <c r="H11" s="51">
        <v>11.690000000000001</v>
      </c>
      <c r="I11" s="51">
        <v>30.71</v>
      </c>
      <c r="J11" s="51">
        <v>34.39</v>
      </c>
      <c r="K11" s="51">
        <v>6.1</v>
      </c>
      <c r="L11" s="51">
        <v>0</v>
      </c>
      <c r="M11" s="51">
        <v>0</v>
      </c>
      <c r="N11" s="51">
        <v>0</v>
      </c>
      <c r="O11" s="51">
        <v>378.33</v>
      </c>
      <c r="P11" s="51">
        <v>29.5</v>
      </c>
      <c r="Q11" s="51">
        <v>30.26</v>
      </c>
      <c r="R11" s="51">
        <v>0</v>
      </c>
      <c r="S11" s="51">
        <v>0</v>
      </c>
      <c r="T11" s="51">
        <v>2.95</v>
      </c>
      <c r="U11" s="51">
        <v>0</v>
      </c>
      <c r="V11" s="51">
        <v>9.61</v>
      </c>
      <c r="W11" s="51">
        <v>0</v>
      </c>
      <c r="X11" s="51">
        <v>0</v>
      </c>
      <c r="Y11" s="51">
        <v>0</v>
      </c>
      <c r="Z11" s="51">
        <v>0</v>
      </c>
      <c r="AA11" s="51">
        <v>88.86</v>
      </c>
      <c r="AB11" s="51">
        <v>0</v>
      </c>
      <c r="AC11" s="51">
        <v>6.84</v>
      </c>
      <c r="AD11" s="51">
        <v>14.38</v>
      </c>
      <c r="AE11" s="51">
        <v>0</v>
      </c>
      <c r="AF11" s="51">
        <v>0</v>
      </c>
      <c r="AG11" s="51">
        <v>0</v>
      </c>
      <c r="AH11" s="51">
        <v>27.41</v>
      </c>
      <c r="AI11" s="51">
        <v>0</v>
      </c>
      <c r="AJ11" s="51">
        <v>0</v>
      </c>
      <c r="AK11" s="51">
        <v>5.3</v>
      </c>
      <c r="AL11" s="51">
        <v>0</v>
      </c>
    </row>
    <row r="12" spans="1:38" s="52" customFormat="1" ht="18" customHeight="1" x14ac:dyDescent="0.2">
      <c r="A12" s="60" t="s">
        <v>320</v>
      </c>
      <c r="B12" s="50">
        <v>144</v>
      </c>
      <c r="C12" s="50">
        <v>9024</v>
      </c>
      <c r="D12" s="50" t="s">
        <v>107</v>
      </c>
      <c r="E12" s="50" t="s">
        <v>108</v>
      </c>
      <c r="F12" s="50" t="s">
        <v>165</v>
      </c>
      <c r="G12" s="51">
        <v>147.72</v>
      </c>
      <c r="H12" s="51">
        <v>5.85</v>
      </c>
      <c r="I12" s="51">
        <v>15.36</v>
      </c>
      <c r="J12" s="51">
        <v>17.2</v>
      </c>
      <c r="K12" s="51">
        <v>3.05</v>
      </c>
      <c r="L12" s="51">
        <v>0</v>
      </c>
      <c r="M12" s="51">
        <v>0</v>
      </c>
      <c r="N12" s="51">
        <v>0</v>
      </c>
      <c r="O12" s="51">
        <v>189.18</v>
      </c>
      <c r="P12" s="51">
        <v>14.75</v>
      </c>
      <c r="Q12" s="51">
        <v>15.14</v>
      </c>
      <c r="R12" s="51">
        <v>0</v>
      </c>
      <c r="S12" s="51">
        <v>0</v>
      </c>
      <c r="T12" s="51">
        <v>1.48</v>
      </c>
      <c r="U12" s="51">
        <v>0</v>
      </c>
      <c r="V12" s="51">
        <v>4.8100000000000005</v>
      </c>
      <c r="W12" s="51">
        <v>0</v>
      </c>
      <c r="X12" s="51">
        <v>0</v>
      </c>
      <c r="Y12" s="51">
        <v>0</v>
      </c>
      <c r="Z12" s="51">
        <v>0</v>
      </c>
      <c r="AA12" s="51">
        <v>44.45</v>
      </c>
      <c r="AB12" s="51">
        <v>0</v>
      </c>
      <c r="AC12" s="51">
        <v>3.42</v>
      </c>
      <c r="AD12" s="51">
        <v>7.19</v>
      </c>
      <c r="AE12" s="51">
        <v>0</v>
      </c>
      <c r="AF12" s="51">
        <v>0</v>
      </c>
      <c r="AG12" s="51">
        <v>0</v>
      </c>
      <c r="AH12" s="51">
        <v>13.7</v>
      </c>
      <c r="AI12" s="51">
        <v>0</v>
      </c>
      <c r="AJ12" s="51">
        <v>0</v>
      </c>
      <c r="AK12" s="51">
        <v>2.65</v>
      </c>
      <c r="AL12" s="51">
        <v>0</v>
      </c>
    </row>
    <row r="13" spans="1:38" s="52" customFormat="1" ht="18" customHeight="1" x14ac:dyDescent="0.2">
      <c r="A13" s="60" t="s">
        <v>321</v>
      </c>
      <c r="B13" s="50">
        <v>144</v>
      </c>
      <c r="C13" s="50">
        <v>9025</v>
      </c>
      <c r="D13" s="50" t="s">
        <v>107</v>
      </c>
      <c r="E13" s="50" t="s">
        <v>108</v>
      </c>
      <c r="F13" s="50" t="s">
        <v>165</v>
      </c>
      <c r="G13" s="51">
        <v>33.36</v>
      </c>
      <c r="H13" s="51">
        <v>1.32</v>
      </c>
      <c r="I13" s="51">
        <v>3.47</v>
      </c>
      <c r="J13" s="51">
        <v>3.88</v>
      </c>
      <c r="K13" s="51">
        <v>0.69</v>
      </c>
      <c r="L13" s="51">
        <v>0</v>
      </c>
      <c r="M13" s="51">
        <v>0</v>
      </c>
      <c r="N13" s="51">
        <v>0</v>
      </c>
      <c r="O13" s="51">
        <v>42.72</v>
      </c>
      <c r="P13" s="51">
        <v>3.3299999999999996</v>
      </c>
      <c r="Q13" s="51">
        <v>3.4200000000000004</v>
      </c>
      <c r="R13" s="51">
        <v>0</v>
      </c>
      <c r="S13" s="51">
        <v>0</v>
      </c>
      <c r="T13" s="51">
        <v>0.33</v>
      </c>
      <c r="U13" s="51">
        <v>0</v>
      </c>
      <c r="V13" s="51">
        <v>1.0900000000000001</v>
      </c>
      <c r="W13" s="51">
        <v>0</v>
      </c>
      <c r="X13" s="51">
        <v>0</v>
      </c>
      <c r="Y13" s="51">
        <v>0</v>
      </c>
      <c r="Z13" s="51">
        <v>0</v>
      </c>
      <c r="AA13" s="51">
        <v>10.000000000000002</v>
      </c>
      <c r="AB13" s="51">
        <v>0</v>
      </c>
      <c r="AC13" s="51">
        <v>0.77</v>
      </c>
      <c r="AD13" s="51">
        <v>1.62</v>
      </c>
      <c r="AE13" s="51">
        <v>0</v>
      </c>
      <c r="AF13" s="51">
        <v>0</v>
      </c>
      <c r="AG13" s="51">
        <v>0</v>
      </c>
      <c r="AH13" s="51">
        <v>3.0900000000000003</v>
      </c>
      <c r="AI13" s="51">
        <v>0</v>
      </c>
      <c r="AJ13" s="51">
        <v>0</v>
      </c>
      <c r="AK13" s="51">
        <v>0.6</v>
      </c>
      <c r="AL13" s="51">
        <v>0</v>
      </c>
    </row>
    <row r="14" spans="1:38" s="52" customFormat="1" ht="18" customHeight="1" x14ac:dyDescent="0.2">
      <c r="A14" s="60" t="s">
        <v>322</v>
      </c>
      <c r="B14" s="50">
        <v>144</v>
      </c>
      <c r="C14" s="50">
        <v>9026</v>
      </c>
      <c r="D14" s="50" t="s">
        <v>107</v>
      </c>
      <c r="E14" s="50" t="s">
        <v>108</v>
      </c>
      <c r="F14" s="50" t="s">
        <v>165</v>
      </c>
      <c r="G14" s="51">
        <v>266.84000000000003</v>
      </c>
      <c r="H14" s="51">
        <v>10.56</v>
      </c>
      <c r="I14" s="51">
        <v>27.74</v>
      </c>
      <c r="J14" s="51">
        <v>31.07</v>
      </c>
      <c r="K14" s="51">
        <v>5.51</v>
      </c>
      <c r="L14" s="51">
        <v>0</v>
      </c>
      <c r="M14" s="51">
        <v>0</v>
      </c>
      <c r="N14" s="51">
        <v>0</v>
      </c>
      <c r="O14" s="51">
        <v>341.72</v>
      </c>
      <c r="P14" s="51">
        <v>26.65</v>
      </c>
      <c r="Q14" s="51">
        <v>27.36</v>
      </c>
      <c r="R14" s="51">
        <v>0</v>
      </c>
      <c r="S14" s="51">
        <v>0</v>
      </c>
      <c r="T14" s="51">
        <v>2.67</v>
      </c>
      <c r="U14" s="51">
        <v>0</v>
      </c>
      <c r="V14" s="51">
        <v>8.68</v>
      </c>
      <c r="W14" s="51">
        <v>0</v>
      </c>
      <c r="X14" s="51">
        <v>0</v>
      </c>
      <c r="Y14" s="51">
        <v>0</v>
      </c>
      <c r="Z14" s="51">
        <v>0</v>
      </c>
      <c r="AA14" s="51">
        <v>80.29000000000002</v>
      </c>
      <c r="AB14" s="51">
        <v>0</v>
      </c>
      <c r="AC14" s="51">
        <v>6.19</v>
      </c>
      <c r="AD14" s="51">
        <v>12.99</v>
      </c>
      <c r="AE14" s="51">
        <v>0</v>
      </c>
      <c r="AF14" s="51">
        <v>0</v>
      </c>
      <c r="AG14" s="51">
        <v>0</v>
      </c>
      <c r="AH14" s="51">
        <v>24.77</v>
      </c>
      <c r="AI14" s="51">
        <v>0</v>
      </c>
      <c r="AJ14" s="51">
        <v>0</v>
      </c>
      <c r="AK14" s="51">
        <v>4.78</v>
      </c>
      <c r="AL14" s="51">
        <v>0</v>
      </c>
    </row>
    <row r="15" spans="1:38" s="52" customFormat="1" ht="18" customHeight="1" x14ac:dyDescent="0.2">
      <c r="A15" s="60" t="s">
        <v>323</v>
      </c>
      <c r="B15" s="50">
        <v>144</v>
      </c>
      <c r="C15" s="50">
        <v>9027</v>
      </c>
      <c r="D15" s="50" t="s">
        <v>107</v>
      </c>
      <c r="E15" s="50" t="s">
        <v>108</v>
      </c>
      <c r="F15" s="50" t="s">
        <v>165</v>
      </c>
      <c r="G15" s="51">
        <v>590.87</v>
      </c>
      <c r="H15" s="51">
        <v>4.13</v>
      </c>
      <c r="I15" s="51">
        <v>68.73</v>
      </c>
      <c r="J15" s="51">
        <v>67.56</v>
      </c>
      <c r="K15" s="51">
        <v>11.82</v>
      </c>
      <c r="L15" s="51">
        <v>0</v>
      </c>
      <c r="M15" s="51">
        <v>69.820000000000007</v>
      </c>
      <c r="N15" s="51">
        <v>0</v>
      </c>
      <c r="O15" s="51">
        <v>743.11</v>
      </c>
      <c r="P15" s="51">
        <v>57.95</v>
      </c>
      <c r="Q15" s="51">
        <v>65.08</v>
      </c>
      <c r="R15" s="51">
        <v>0</v>
      </c>
      <c r="S15" s="51">
        <v>0</v>
      </c>
      <c r="T15" s="51">
        <v>5.8</v>
      </c>
      <c r="U15" s="51">
        <v>0</v>
      </c>
      <c r="V15" s="51">
        <v>18.87</v>
      </c>
      <c r="W15" s="51">
        <v>0</v>
      </c>
      <c r="X15" s="51">
        <v>0</v>
      </c>
      <c r="Y15" s="51">
        <v>0</v>
      </c>
      <c r="Z15" s="51">
        <v>0</v>
      </c>
      <c r="AA15" s="51">
        <v>181.13</v>
      </c>
      <c r="AB15" s="51">
        <v>0</v>
      </c>
      <c r="AC15" s="51">
        <v>13.45</v>
      </c>
      <c r="AD15" s="51">
        <v>28.23</v>
      </c>
      <c r="AE15" s="51">
        <v>0</v>
      </c>
      <c r="AF15" s="51">
        <v>0</v>
      </c>
      <c r="AG15" s="51">
        <v>0</v>
      </c>
      <c r="AH15" s="51">
        <v>56.72</v>
      </c>
      <c r="AI15" s="51">
        <v>0</v>
      </c>
      <c r="AJ15" s="51">
        <v>0</v>
      </c>
      <c r="AK15" s="51">
        <v>10.4</v>
      </c>
      <c r="AL15" s="51">
        <v>0</v>
      </c>
    </row>
    <row r="16" spans="1:38" s="52" customFormat="1" ht="18" customHeight="1" x14ac:dyDescent="0.2">
      <c r="A16" s="60" t="s">
        <v>324</v>
      </c>
      <c r="B16" s="50">
        <v>144</v>
      </c>
      <c r="C16" s="50">
        <v>9028</v>
      </c>
      <c r="D16" s="50" t="s">
        <v>107</v>
      </c>
      <c r="E16" s="50" t="s">
        <v>108</v>
      </c>
      <c r="F16" s="50" t="s">
        <v>165</v>
      </c>
      <c r="G16" s="51">
        <v>667.1</v>
      </c>
      <c r="H16" s="51">
        <v>4.67</v>
      </c>
      <c r="I16" s="51">
        <v>67.180000000000007</v>
      </c>
      <c r="J16" s="51">
        <v>75.23</v>
      </c>
      <c r="K16" s="51">
        <v>13.34</v>
      </c>
      <c r="L16" s="51">
        <v>0</v>
      </c>
      <c r="M16" s="51">
        <v>0</v>
      </c>
      <c r="N16" s="51">
        <v>0</v>
      </c>
      <c r="O16" s="51">
        <v>827.52</v>
      </c>
      <c r="P16" s="51">
        <v>64.55</v>
      </c>
      <c r="Q16" s="51">
        <v>66.240000000000009</v>
      </c>
      <c r="R16" s="51">
        <v>0</v>
      </c>
      <c r="S16" s="51">
        <v>0</v>
      </c>
      <c r="T16" s="51">
        <v>6.45</v>
      </c>
      <c r="U16" s="51">
        <v>0</v>
      </c>
      <c r="V16" s="51">
        <v>21.02</v>
      </c>
      <c r="W16" s="51">
        <v>0</v>
      </c>
      <c r="X16" s="51">
        <v>0</v>
      </c>
      <c r="Y16" s="51">
        <v>0</v>
      </c>
      <c r="Z16" s="51">
        <v>0</v>
      </c>
      <c r="AA16" s="51">
        <v>179.93999999999994</v>
      </c>
      <c r="AB16" s="51">
        <v>0</v>
      </c>
      <c r="AC16" s="51">
        <v>14.98</v>
      </c>
      <c r="AD16" s="51">
        <v>31.45</v>
      </c>
      <c r="AE16" s="51">
        <v>0</v>
      </c>
      <c r="AF16" s="51">
        <v>0</v>
      </c>
      <c r="AG16" s="51">
        <v>0</v>
      </c>
      <c r="AH16" s="51">
        <v>59.98</v>
      </c>
      <c r="AI16" s="51">
        <v>0</v>
      </c>
      <c r="AJ16" s="51">
        <v>0</v>
      </c>
      <c r="AK16" s="51">
        <v>11.59</v>
      </c>
      <c r="AL16" s="51">
        <v>0</v>
      </c>
    </row>
    <row r="17" spans="1:38" s="52" customFormat="1" ht="18" customHeight="1" x14ac:dyDescent="0.2">
      <c r="A17" s="60" t="s">
        <v>325</v>
      </c>
      <c r="B17" s="50">
        <v>144</v>
      </c>
      <c r="C17" s="50">
        <v>9029</v>
      </c>
      <c r="D17" s="50" t="s">
        <v>107</v>
      </c>
      <c r="E17" s="50" t="s">
        <v>108</v>
      </c>
      <c r="F17" s="50" t="s">
        <v>165</v>
      </c>
      <c r="G17" s="51">
        <v>481.27</v>
      </c>
      <c r="H17" s="51">
        <v>3.37</v>
      </c>
      <c r="I17" s="51">
        <v>48.46</v>
      </c>
      <c r="J17" s="51">
        <v>54.27</v>
      </c>
      <c r="K17" s="51">
        <v>9.6300000000000008</v>
      </c>
      <c r="L17" s="51">
        <v>0</v>
      </c>
      <c r="M17" s="51">
        <v>0</v>
      </c>
      <c r="N17" s="51">
        <v>0</v>
      </c>
      <c r="O17" s="51">
        <v>597</v>
      </c>
      <c r="P17" s="51">
        <v>46.57</v>
      </c>
      <c r="Q17" s="51">
        <v>47.82</v>
      </c>
      <c r="R17" s="51">
        <v>0</v>
      </c>
      <c r="S17" s="51">
        <v>0</v>
      </c>
      <c r="T17" s="51">
        <v>4.66</v>
      </c>
      <c r="U17" s="51">
        <v>0</v>
      </c>
      <c r="V17" s="51">
        <v>15.17</v>
      </c>
      <c r="W17" s="51">
        <v>0</v>
      </c>
      <c r="X17" s="51">
        <v>0</v>
      </c>
      <c r="Y17" s="51">
        <v>0</v>
      </c>
      <c r="Z17" s="51">
        <v>0</v>
      </c>
      <c r="AA17" s="51">
        <v>129.76999999999998</v>
      </c>
      <c r="AB17" s="51">
        <v>0</v>
      </c>
      <c r="AC17" s="51">
        <v>10.81</v>
      </c>
      <c r="AD17" s="51">
        <v>22.68</v>
      </c>
      <c r="AE17" s="51">
        <v>0</v>
      </c>
      <c r="AF17" s="51">
        <v>0</v>
      </c>
      <c r="AG17" s="51">
        <v>0</v>
      </c>
      <c r="AH17" s="51">
        <v>43.27</v>
      </c>
      <c r="AI17" s="51">
        <v>0</v>
      </c>
      <c r="AJ17" s="51">
        <v>0</v>
      </c>
      <c r="AK17" s="51">
        <v>8.36</v>
      </c>
      <c r="AL17" s="51">
        <v>0</v>
      </c>
    </row>
    <row r="18" spans="1:38" s="52" customFormat="1" ht="18" customHeight="1" x14ac:dyDescent="0.2">
      <c r="A18" s="60" t="s">
        <v>326</v>
      </c>
      <c r="B18" s="50">
        <v>144</v>
      </c>
      <c r="C18" s="50">
        <v>9030</v>
      </c>
      <c r="D18" s="50" t="s">
        <v>107</v>
      </c>
      <c r="E18" s="50" t="s">
        <v>108</v>
      </c>
      <c r="F18" s="50" t="s">
        <v>165</v>
      </c>
      <c r="G18" s="51">
        <v>466.97</v>
      </c>
      <c r="H18" s="51">
        <v>3.27</v>
      </c>
      <c r="I18" s="51">
        <v>57.3</v>
      </c>
      <c r="J18" s="51">
        <v>53.69</v>
      </c>
      <c r="K18" s="51">
        <v>9.34</v>
      </c>
      <c r="L18" s="51">
        <v>0</v>
      </c>
      <c r="M18" s="51">
        <v>0</v>
      </c>
      <c r="N18" s="51">
        <v>0</v>
      </c>
      <c r="O18" s="51">
        <v>590.57000000000005</v>
      </c>
      <c r="P18" s="51">
        <v>46.07</v>
      </c>
      <c r="Q18" s="51">
        <v>47.279999999999994</v>
      </c>
      <c r="R18" s="51">
        <v>0</v>
      </c>
      <c r="S18" s="51">
        <v>0</v>
      </c>
      <c r="T18" s="51">
        <v>4.6100000000000003</v>
      </c>
      <c r="U18" s="51">
        <v>0</v>
      </c>
      <c r="V18" s="51">
        <v>15</v>
      </c>
      <c r="W18" s="51">
        <v>0</v>
      </c>
      <c r="X18" s="51">
        <v>0</v>
      </c>
      <c r="Y18" s="51">
        <v>0</v>
      </c>
      <c r="Z18" s="51">
        <v>0</v>
      </c>
      <c r="AA18" s="51">
        <v>134.66000000000008</v>
      </c>
      <c r="AB18" s="51">
        <v>0</v>
      </c>
      <c r="AC18" s="51">
        <v>10.69</v>
      </c>
      <c r="AD18" s="51">
        <v>22.44</v>
      </c>
      <c r="AE18" s="51">
        <v>0</v>
      </c>
      <c r="AF18" s="51">
        <v>0</v>
      </c>
      <c r="AG18" s="51">
        <v>0</v>
      </c>
      <c r="AH18" s="51">
        <v>42.79</v>
      </c>
      <c r="AI18" s="51">
        <v>0</v>
      </c>
      <c r="AJ18" s="51">
        <v>0</v>
      </c>
      <c r="AK18" s="51">
        <v>8.27</v>
      </c>
      <c r="AL18" s="51">
        <v>0</v>
      </c>
    </row>
    <row r="19" spans="1:38" s="52" customFormat="1" ht="18" customHeight="1" x14ac:dyDescent="0.2">
      <c r="A19" s="60" t="s">
        <v>327</v>
      </c>
      <c r="B19" s="50">
        <v>144</v>
      </c>
      <c r="C19" s="50">
        <v>9031</v>
      </c>
      <c r="D19" s="50" t="s">
        <v>107</v>
      </c>
      <c r="E19" s="50" t="s">
        <v>108</v>
      </c>
      <c r="F19" s="50" t="s">
        <v>165</v>
      </c>
      <c r="G19" s="51">
        <v>471.74</v>
      </c>
      <c r="H19" s="51">
        <v>3.3</v>
      </c>
      <c r="I19" s="51">
        <v>57.89</v>
      </c>
      <c r="J19" s="51">
        <v>54.24</v>
      </c>
      <c r="K19" s="51">
        <v>9.43</v>
      </c>
      <c r="L19" s="51">
        <v>0</v>
      </c>
      <c r="M19" s="51">
        <v>0</v>
      </c>
      <c r="N19" s="51">
        <v>0</v>
      </c>
      <c r="O19" s="51">
        <v>596.6</v>
      </c>
      <c r="P19" s="51">
        <v>46.54</v>
      </c>
      <c r="Q19" s="51">
        <v>47.749999999999993</v>
      </c>
      <c r="R19" s="51">
        <v>0</v>
      </c>
      <c r="S19" s="51">
        <v>0</v>
      </c>
      <c r="T19" s="51">
        <v>4.6500000000000004</v>
      </c>
      <c r="U19" s="51">
        <v>0</v>
      </c>
      <c r="V19" s="51">
        <v>15.16</v>
      </c>
      <c r="W19" s="51">
        <v>0</v>
      </c>
      <c r="X19" s="51">
        <v>0</v>
      </c>
      <c r="Y19" s="51">
        <v>0</v>
      </c>
      <c r="Z19" s="51">
        <v>0</v>
      </c>
      <c r="AA19" s="51">
        <v>136.12</v>
      </c>
      <c r="AB19" s="51">
        <v>0</v>
      </c>
      <c r="AC19" s="51">
        <v>10.8</v>
      </c>
      <c r="AD19" s="51">
        <v>22.67</v>
      </c>
      <c r="AE19" s="51">
        <v>0</v>
      </c>
      <c r="AF19" s="51">
        <v>0</v>
      </c>
      <c r="AG19" s="51">
        <v>0</v>
      </c>
      <c r="AH19" s="51">
        <v>43.22</v>
      </c>
      <c r="AI19" s="51">
        <v>0</v>
      </c>
      <c r="AJ19" s="51">
        <v>0</v>
      </c>
      <c r="AK19" s="51">
        <v>8.36</v>
      </c>
      <c r="AL19" s="51">
        <v>0</v>
      </c>
    </row>
    <row r="20" spans="1:38" s="52" customFormat="1" ht="18" customHeight="1" x14ac:dyDescent="0.2">
      <c r="A20" s="60" t="s">
        <v>328</v>
      </c>
      <c r="B20" s="50">
        <v>144</v>
      </c>
      <c r="C20" s="50">
        <v>9032</v>
      </c>
      <c r="D20" s="50" t="s">
        <v>107</v>
      </c>
      <c r="E20" s="50" t="s">
        <v>108</v>
      </c>
      <c r="F20" s="50" t="s">
        <v>165</v>
      </c>
      <c r="G20" s="51">
        <v>2735.11</v>
      </c>
      <c r="H20" s="51">
        <v>19.150000000000002</v>
      </c>
      <c r="I20" s="51">
        <v>0</v>
      </c>
      <c r="J20" s="51">
        <v>0</v>
      </c>
      <c r="K20" s="51">
        <v>27.26</v>
      </c>
      <c r="L20" s="51">
        <v>0</v>
      </c>
      <c r="M20" s="51">
        <v>0</v>
      </c>
      <c r="N20" s="51">
        <v>0</v>
      </c>
      <c r="O20" s="51">
        <v>2781.52</v>
      </c>
      <c r="P20" s="51">
        <v>216.96</v>
      </c>
      <c r="Q20" s="51">
        <v>218.64</v>
      </c>
      <c r="R20" s="51">
        <v>0</v>
      </c>
      <c r="S20" s="51">
        <v>0</v>
      </c>
      <c r="T20" s="51">
        <v>0</v>
      </c>
      <c r="U20" s="51">
        <v>0</v>
      </c>
      <c r="V20" s="51">
        <v>70.650000000000006</v>
      </c>
      <c r="W20" s="51">
        <v>0</v>
      </c>
      <c r="X20" s="51">
        <v>0</v>
      </c>
      <c r="Y20" s="51">
        <v>0</v>
      </c>
      <c r="Z20" s="51">
        <v>0</v>
      </c>
      <c r="AA20" s="51">
        <v>258.68999999999994</v>
      </c>
      <c r="AB20" s="51">
        <v>0</v>
      </c>
      <c r="AC20" s="51">
        <v>0</v>
      </c>
      <c r="AD20" s="51">
        <v>105.69</v>
      </c>
      <c r="AE20" s="51">
        <v>0</v>
      </c>
      <c r="AF20" s="51">
        <v>0</v>
      </c>
      <c r="AG20" s="51">
        <v>0</v>
      </c>
      <c r="AH20" s="51">
        <v>212.98</v>
      </c>
      <c r="AI20" s="51">
        <v>0</v>
      </c>
      <c r="AJ20" s="51">
        <v>0</v>
      </c>
      <c r="AK20" s="51">
        <v>38.950000000000003</v>
      </c>
      <c r="AL20" s="51">
        <v>0</v>
      </c>
    </row>
    <row r="21" spans="1:38" s="52" customFormat="1" ht="18" customHeight="1" x14ac:dyDescent="0.2">
      <c r="A21" s="60" t="s">
        <v>329</v>
      </c>
      <c r="B21" s="50">
        <v>145</v>
      </c>
      <c r="C21" s="50">
        <v>9002</v>
      </c>
      <c r="D21" s="50" t="s">
        <v>107</v>
      </c>
      <c r="E21" s="50" t="s">
        <v>108</v>
      </c>
      <c r="F21" s="50" t="s">
        <v>165</v>
      </c>
      <c r="G21" s="51">
        <v>31877.54</v>
      </c>
      <c r="H21" s="51">
        <v>0</v>
      </c>
      <c r="I21" s="51">
        <v>10844.72</v>
      </c>
      <c r="J21" s="51">
        <v>0</v>
      </c>
      <c r="K21" s="51">
        <v>1659.23</v>
      </c>
      <c r="L21" s="51">
        <v>0</v>
      </c>
      <c r="M21" s="51">
        <v>155.46</v>
      </c>
      <c r="N21" s="51">
        <v>71.510000000000005</v>
      </c>
      <c r="O21" s="51">
        <v>43286.29</v>
      </c>
      <c r="P21" s="51">
        <v>2638.6099999999997</v>
      </c>
      <c r="Q21" s="51">
        <v>3698</v>
      </c>
      <c r="R21" s="51">
        <v>646.20000000000005</v>
      </c>
      <c r="S21" s="51">
        <v>416.79</v>
      </c>
      <c r="T21" s="51">
        <v>337.63</v>
      </c>
      <c r="U21" s="51">
        <v>539.1</v>
      </c>
      <c r="V21" s="51">
        <v>1516.11</v>
      </c>
      <c r="W21" s="51">
        <v>1331.42</v>
      </c>
      <c r="X21" s="51">
        <v>0</v>
      </c>
      <c r="Y21" s="51">
        <v>0</v>
      </c>
      <c r="Z21" s="51">
        <v>338.33</v>
      </c>
      <c r="AA21" s="51">
        <v>13576.100000000002</v>
      </c>
      <c r="AB21" s="51">
        <v>466.41</v>
      </c>
      <c r="AC21" s="51">
        <v>783.48</v>
      </c>
      <c r="AD21" s="51">
        <v>2532.31</v>
      </c>
      <c r="AE21" s="51">
        <v>2219.0500000000002</v>
      </c>
      <c r="AF21" s="51">
        <v>0</v>
      </c>
      <c r="AG21" s="51">
        <v>0</v>
      </c>
      <c r="AH21" s="51">
        <v>6012.07</v>
      </c>
      <c r="AI21" s="51">
        <v>0</v>
      </c>
      <c r="AJ21" s="51">
        <v>0</v>
      </c>
      <c r="AK21" s="51">
        <v>606.02</v>
      </c>
      <c r="AL21" s="51">
        <v>0</v>
      </c>
    </row>
    <row r="22" spans="1:38" s="52" customFormat="1" ht="18" customHeight="1" x14ac:dyDescent="0.2">
      <c r="A22" s="60" t="s">
        <v>330</v>
      </c>
      <c r="B22" s="50">
        <v>147</v>
      </c>
      <c r="C22" s="50">
        <v>9009</v>
      </c>
      <c r="D22" s="50" t="s">
        <v>107</v>
      </c>
      <c r="E22" s="50" t="s">
        <v>108</v>
      </c>
      <c r="F22" s="50" t="s">
        <v>165</v>
      </c>
      <c r="G22" s="51">
        <v>0</v>
      </c>
      <c r="H22" s="51">
        <v>0</v>
      </c>
      <c r="I22" s="51">
        <v>0</v>
      </c>
      <c r="J22" s="51">
        <v>0</v>
      </c>
      <c r="K22" s="51">
        <v>0</v>
      </c>
      <c r="L22" s="51">
        <v>0</v>
      </c>
      <c r="M22" s="51">
        <v>551.14</v>
      </c>
      <c r="N22" s="51">
        <v>0</v>
      </c>
      <c r="O22" s="51">
        <v>0</v>
      </c>
      <c r="P22" s="51">
        <v>0</v>
      </c>
      <c r="Q22" s="51">
        <v>44.1</v>
      </c>
      <c r="R22" s="51">
        <v>0</v>
      </c>
      <c r="S22" s="51">
        <v>0</v>
      </c>
      <c r="T22" s="51">
        <v>0</v>
      </c>
      <c r="U22" s="51">
        <v>0</v>
      </c>
      <c r="V22" s="51">
        <v>0</v>
      </c>
      <c r="W22" s="51">
        <v>0</v>
      </c>
      <c r="X22" s="51">
        <v>0</v>
      </c>
      <c r="Y22" s="51">
        <v>0</v>
      </c>
      <c r="Z22" s="51">
        <v>0</v>
      </c>
      <c r="AA22" s="51">
        <v>110.23</v>
      </c>
      <c r="AB22" s="51">
        <v>0</v>
      </c>
      <c r="AC22" s="51">
        <v>0</v>
      </c>
      <c r="AD22" s="51">
        <v>0</v>
      </c>
      <c r="AE22" s="51">
        <v>0</v>
      </c>
      <c r="AF22" s="51">
        <v>0</v>
      </c>
      <c r="AG22" s="51">
        <v>0</v>
      </c>
      <c r="AH22" s="51">
        <v>72.7</v>
      </c>
      <c r="AI22" s="51">
        <v>0</v>
      </c>
      <c r="AJ22" s="51">
        <v>0</v>
      </c>
      <c r="AK22" s="51">
        <v>0</v>
      </c>
      <c r="AL22" s="51">
        <v>0</v>
      </c>
    </row>
    <row r="23" spans="1:38" s="52" customFormat="1" ht="18" customHeight="1" x14ac:dyDescent="0.2">
      <c r="A23" s="60" t="s">
        <v>331</v>
      </c>
      <c r="B23" s="50">
        <v>149</v>
      </c>
      <c r="C23" s="50">
        <v>9001</v>
      </c>
      <c r="D23" s="50" t="s">
        <v>107</v>
      </c>
      <c r="E23" s="50" t="s">
        <v>108</v>
      </c>
      <c r="F23" s="50" t="s">
        <v>165</v>
      </c>
      <c r="G23" s="51">
        <v>52849.58</v>
      </c>
      <c r="H23" s="51">
        <v>0</v>
      </c>
      <c r="I23" s="51">
        <v>0</v>
      </c>
      <c r="J23" s="51">
        <v>1314.36</v>
      </c>
      <c r="K23" s="51">
        <v>5680.83</v>
      </c>
      <c r="L23" s="51">
        <v>0</v>
      </c>
      <c r="M23" s="51">
        <v>678.14</v>
      </c>
      <c r="N23" s="51">
        <v>375</v>
      </c>
      <c r="O23" s="51">
        <v>59844.77</v>
      </c>
      <c r="P23" s="51">
        <v>3151.76</v>
      </c>
      <c r="Q23" s="51">
        <v>5147.3300000000008</v>
      </c>
      <c r="R23" s="51">
        <v>523.29</v>
      </c>
      <c r="S23" s="51">
        <v>416.79</v>
      </c>
      <c r="T23" s="51">
        <v>466.78</v>
      </c>
      <c r="U23" s="51">
        <v>611.61</v>
      </c>
      <c r="V23" s="51">
        <v>2376.3199999999997</v>
      </c>
      <c r="W23" s="51">
        <v>1795.38</v>
      </c>
      <c r="X23" s="51">
        <v>0</v>
      </c>
      <c r="Y23" s="51">
        <v>0</v>
      </c>
      <c r="Z23" s="51">
        <v>524</v>
      </c>
      <c r="AA23" s="51">
        <v>18266.929999999997</v>
      </c>
      <c r="AB23" s="51">
        <v>413.76</v>
      </c>
      <c r="AC23" s="51">
        <v>1083.21</v>
      </c>
      <c r="AD23" s="51">
        <v>4097.97</v>
      </c>
      <c r="AE23" s="51">
        <v>2992.24</v>
      </c>
      <c r="AF23" s="51">
        <v>0</v>
      </c>
      <c r="AG23" s="51">
        <v>0</v>
      </c>
      <c r="AH23" s="51">
        <v>8779.44</v>
      </c>
      <c r="AI23" s="51">
        <v>836.58</v>
      </c>
      <c r="AJ23" s="51">
        <v>1024.92</v>
      </c>
      <c r="AK23" s="51">
        <v>837.84</v>
      </c>
      <c r="AL23" s="51">
        <v>0</v>
      </c>
    </row>
    <row r="24" spans="1:38" s="52" customFormat="1" ht="18" customHeight="1" x14ac:dyDescent="0.2">
      <c r="A24" s="60" t="s">
        <v>332</v>
      </c>
      <c r="B24" s="50">
        <v>150</v>
      </c>
      <c r="C24" s="50">
        <v>9007</v>
      </c>
      <c r="D24" s="50" t="s">
        <v>107</v>
      </c>
      <c r="E24" s="50" t="s">
        <v>108</v>
      </c>
      <c r="F24" s="50" t="s">
        <v>165</v>
      </c>
      <c r="G24" s="51">
        <v>590.86</v>
      </c>
      <c r="H24" s="51">
        <v>20.89</v>
      </c>
      <c r="I24" s="51">
        <v>61.18</v>
      </c>
      <c r="J24" s="51">
        <v>68.510000000000005</v>
      </c>
      <c r="K24" s="51">
        <v>12.15</v>
      </c>
      <c r="L24" s="51">
        <v>0</v>
      </c>
      <c r="M24" s="51">
        <v>0</v>
      </c>
      <c r="N24" s="51">
        <v>0</v>
      </c>
      <c r="O24" s="51">
        <v>753.59</v>
      </c>
      <c r="P24" s="51">
        <v>58.77</v>
      </c>
      <c r="Q24" s="51">
        <v>60.33</v>
      </c>
      <c r="R24" s="51">
        <v>0</v>
      </c>
      <c r="S24" s="51">
        <v>0</v>
      </c>
      <c r="T24" s="51">
        <v>5.88</v>
      </c>
      <c r="U24" s="51">
        <v>0</v>
      </c>
      <c r="V24" s="51">
        <v>19.14</v>
      </c>
      <c r="W24" s="51">
        <v>0</v>
      </c>
      <c r="X24" s="51">
        <v>0</v>
      </c>
      <c r="Y24" s="51">
        <v>0</v>
      </c>
      <c r="Z24" s="51">
        <v>0</v>
      </c>
      <c r="AA24" s="51">
        <v>175.30999999999997</v>
      </c>
      <c r="AB24" s="51">
        <v>0</v>
      </c>
      <c r="AC24" s="51">
        <v>13.64</v>
      </c>
      <c r="AD24" s="51">
        <v>28.64</v>
      </c>
      <c r="AE24" s="51">
        <v>0</v>
      </c>
      <c r="AF24" s="51">
        <v>0</v>
      </c>
      <c r="AG24" s="51">
        <v>0</v>
      </c>
      <c r="AH24" s="51">
        <v>54.610000000000007</v>
      </c>
      <c r="AI24" s="51">
        <v>0</v>
      </c>
      <c r="AJ24" s="51">
        <v>0</v>
      </c>
      <c r="AK24" s="51">
        <v>10.55</v>
      </c>
      <c r="AL24" s="51">
        <v>0</v>
      </c>
    </row>
    <row r="25" spans="1:38" s="52" customFormat="1" ht="18" customHeight="1" x14ac:dyDescent="0.2">
      <c r="A25" s="60" t="s">
        <v>333</v>
      </c>
      <c r="B25" s="50">
        <v>150</v>
      </c>
      <c r="C25" s="50">
        <v>9008</v>
      </c>
      <c r="D25" s="50" t="s">
        <v>107</v>
      </c>
      <c r="E25" s="50" t="s">
        <v>108</v>
      </c>
      <c r="F25" s="50" t="s">
        <v>165</v>
      </c>
      <c r="G25" s="51">
        <v>590.86</v>
      </c>
      <c r="H25" s="51">
        <v>20.89</v>
      </c>
      <c r="I25" s="51">
        <v>61.18</v>
      </c>
      <c r="J25" s="51">
        <v>68.510000000000005</v>
      </c>
      <c r="K25" s="51">
        <v>12.15</v>
      </c>
      <c r="L25" s="51">
        <v>0</v>
      </c>
      <c r="M25" s="51">
        <v>0</v>
      </c>
      <c r="N25" s="51">
        <v>0</v>
      </c>
      <c r="O25" s="51">
        <v>753.59</v>
      </c>
      <c r="P25" s="51">
        <v>58.77</v>
      </c>
      <c r="Q25" s="51">
        <v>60.33</v>
      </c>
      <c r="R25" s="51">
        <v>0</v>
      </c>
      <c r="S25" s="51">
        <v>0</v>
      </c>
      <c r="T25" s="51">
        <v>5.88</v>
      </c>
      <c r="U25" s="51">
        <v>0</v>
      </c>
      <c r="V25" s="51">
        <v>19.14</v>
      </c>
      <c r="W25" s="51">
        <v>0</v>
      </c>
      <c r="X25" s="51">
        <v>0</v>
      </c>
      <c r="Y25" s="51">
        <v>0</v>
      </c>
      <c r="Z25" s="51">
        <v>0</v>
      </c>
      <c r="AA25" s="51">
        <v>175.30999999999997</v>
      </c>
      <c r="AB25" s="51">
        <v>0</v>
      </c>
      <c r="AC25" s="51">
        <v>13.64</v>
      </c>
      <c r="AD25" s="51">
        <v>28.64</v>
      </c>
      <c r="AE25" s="51">
        <v>0</v>
      </c>
      <c r="AF25" s="51">
        <v>0</v>
      </c>
      <c r="AG25" s="51">
        <v>0</v>
      </c>
      <c r="AH25" s="51">
        <v>54.6</v>
      </c>
      <c r="AI25" s="51">
        <v>0</v>
      </c>
      <c r="AJ25" s="51">
        <v>0</v>
      </c>
      <c r="AK25" s="51">
        <v>10.55</v>
      </c>
      <c r="AL25" s="51">
        <v>0</v>
      </c>
    </row>
    <row r="26" spans="1:38" s="52" customFormat="1" ht="18" customHeight="1" x14ac:dyDescent="0.2">
      <c r="A26" s="60" t="s">
        <v>334</v>
      </c>
      <c r="B26" s="50">
        <v>150</v>
      </c>
      <c r="C26" s="50">
        <v>9009</v>
      </c>
      <c r="D26" s="50" t="s">
        <v>107</v>
      </c>
      <c r="E26" s="50" t="s">
        <v>108</v>
      </c>
      <c r="F26" s="50" t="s">
        <v>165</v>
      </c>
      <c r="G26" s="51">
        <v>886.29</v>
      </c>
      <c r="H26" s="51">
        <v>31.34</v>
      </c>
      <c r="I26" s="51">
        <v>91.76</v>
      </c>
      <c r="J26" s="51">
        <v>102.76</v>
      </c>
      <c r="K26" s="51">
        <v>18.23</v>
      </c>
      <c r="L26" s="51">
        <v>0</v>
      </c>
      <c r="M26" s="51">
        <v>0</v>
      </c>
      <c r="N26" s="51">
        <v>0</v>
      </c>
      <c r="O26" s="51">
        <v>1130.3800000000001</v>
      </c>
      <c r="P26" s="51">
        <v>88.18</v>
      </c>
      <c r="Q26" s="51">
        <v>90.47</v>
      </c>
      <c r="R26" s="51">
        <v>0</v>
      </c>
      <c r="S26" s="51">
        <v>0</v>
      </c>
      <c r="T26" s="51">
        <v>8.82</v>
      </c>
      <c r="U26" s="51">
        <v>0</v>
      </c>
      <c r="V26" s="51">
        <v>28.71</v>
      </c>
      <c r="W26" s="51">
        <v>0</v>
      </c>
      <c r="X26" s="51">
        <v>0</v>
      </c>
      <c r="Y26" s="51">
        <v>0</v>
      </c>
      <c r="Z26" s="51">
        <v>0</v>
      </c>
      <c r="AA26" s="51">
        <v>262.98</v>
      </c>
      <c r="AB26" s="51">
        <v>0</v>
      </c>
      <c r="AC26" s="51">
        <v>20.46</v>
      </c>
      <c r="AD26" s="51">
        <v>42.95</v>
      </c>
      <c r="AE26" s="51">
        <v>0</v>
      </c>
      <c r="AF26" s="51">
        <v>0</v>
      </c>
      <c r="AG26" s="51">
        <v>0</v>
      </c>
      <c r="AH26" s="51">
        <v>81.93</v>
      </c>
      <c r="AI26" s="51">
        <v>0</v>
      </c>
      <c r="AJ26" s="51">
        <v>0</v>
      </c>
      <c r="AK26" s="51">
        <v>15.83</v>
      </c>
      <c r="AL26" s="51">
        <v>0</v>
      </c>
    </row>
    <row r="27" spans="1:38" s="52" customFormat="1" ht="18" customHeight="1" x14ac:dyDescent="0.2">
      <c r="A27" s="60" t="s">
        <v>335</v>
      </c>
      <c r="B27" s="50">
        <v>152</v>
      </c>
      <c r="C27" s="50">
        <v>9001</v>
      </c>
      <c r="D27" s="50" t="s">
        <v>107</v>
      </c>
      <c r="E27" s="50" t="s">
        <v>108</v>
      </c>
      <c r="F27" s="50" t="s">
        <v>165</v>
      </c>
      <c r="G27" s="51">
        <v>0</v>
      </c>
      <c r="H27" s="51">
        <v>0</v>
      </c>
      <c r="I27" s="51">
        <v>0</v>
      </c>
      <c r="J27" s="51">
        <v>0</v>
      </c>
      <c r="K27" s="51">
        <v>0</v>
      </c>
      <c r="L27" s="51">
        <v>0</v>
      </c>
      <c r="M27" s="51">
        <v>0</v>
      </c>
      <c r="N27" s="51">
        <v>0</v>
      </c>
      <c r="O27" s="51">
        <v>0</v>
      </c>
      <c r="P27" s="51">
        <v>0</v>
      </c>
      <c r="Q27" s="51">
        <v>0</v>
      </c>
      <c r="R27" s="51">
        <v>0</v>
      </c>
      <c r="S27" s="51">
        <v>0</v>
      </c>
      <c r="T27" s="51">
        <v>0</v>
      </c>
      <c r="U27" s="51">
        <v>0</v>
      </c>
      <c r="V27" s="51">
        <v>0</v>
      </c>
      <c r="W27" s="51">
        <v>0</v>
      </c>
      <c r="X27" s="51">
        <v>0</v>
      </c>
      <c r="Y27" s="51">
        <v>0</v>
      </c>
      <c r="Z27" s="51">
        <v>0</v>
      </c>
      <c r="AA27" s="51">
        <v>0</v>
      </c>
      <c r="AB27" s="51">
        <v>0</v>
      </c>
      <c r="AC27" s="51">
        <v>0</v>
      </c>
      <c r="AD27" s="51">
        <v>0</v>
      </c>
      <c r="AE27" s="51">
        <v>0</v>
      </c>
      <c r="AF27" s="51">
        <v>0</v>
      </c>
      <c r="AG27" s="51">
        <v>0</v>
      </c>
      <c r="AH27" s="51">
        <v>0</v>
      </c>
      <c r="AI27" s="51">
        <v>0</v>
      </c>
      <c r="AJ27" s="51">
        <v>0</v>
      </c>
      <c r="AK27" s="51">
        <v>0</v>
      </c>
      <c r="AL27" s="51">
        <v>0</v>
      </c>
    </row>
    <row r="28" spans="1:38" s="52" customFormat="1" ht="18" customHeight="1" x14ac:dyDescent="0.2">
      <c r="A28" s="60" t="s">
        <v>336</v>
      </c>
      <c r="B28" s="50">
        <v>153</v>
      </c>
      <c r="C28" s="50">
        <v>9006</v>
      </c>
      <c r="D28" s="50" t="s">
        <v>107</v>
      </c>
      <c r="E28" s="50" t="s">
        <v>108</v>
      </c>
      <c r="F28" s="50" t="s">
        <v>165</v>
      </c>
      <c r="G28" s="51">
        <v>0</v>
      </c>
      <c r="H28" s="51">
        <v>0</v>
      </c>
      <c r="I28" s="51">
        <v>0</v>
      </c>
      <c r="J28" s="51">
        <v>0</v>
      </c>
      <c r="K28" s="51">
        <v>0</v>
      </c>
      <c r="L28" s="51">
        <v>0</v>
      </c>
      <c r="M28" s="51">
        <v>0</v>
      </c>
      <c r="N28" s="51">
        <v>0</v>
      </c>
      <c r="O28" s="51">
        <v>0</v>
      </c>
      <c r="P28" s="51">
        <v>0</v>
      </c>
      <c r="Q28" s="51">
        <v>0</v>
      </c>
      <c r="R28" s="51">
        <v>0</v>
      </c>
      <c r="S28" s="51">
        <v>0</v>
      </c>
      <c r="T28" s="51">
        <v>0</v>
      </c>
      <c r="U28" s="51">
        <v>0</v>
      </c>
      <c r="V28" s="51">
        <v>0</v>
      </c>
      <c r="W28" s="51">
        <v>0</v>
      </c>
      <c r="X28" s="51">
        <v>0</v>
      </c>
      <c r="Y28" s="51">
        <v>0</v>
      </c>
      <c r="Z28" s="51">
        <v>0</v>
      </c>
      <c r="AA28" s="51">
        <v>0</v>
      </c>
      <c r="AB28" s="51">
        <v>0</v>
      </c>
      <c r="AC28" s="51">
        <v>0</v>
      </c>
      <c r="AD28" s="51">
        <v>0</v>
      </c>
      <c r="AE28" s="51">
        <v>0</v>
      </c>
      <c r="AF28" s="51">
        <v>0</v>
      </c>
      <c r="AG28" s="51">
        <v>0</v>
      </c>
      <c r="AH28" s="51">
        <v>0.01</v>
      </c>
      <c r="AI28" s="51">
        <v>0</v>
      </c>
      <c r="AJ28" s="51">
        <v>0</v>
      </c>
      <c r="AK28" s="51">
        <v>0</v>
      </c>
      <c r="AL28" s="51">
        <v>0</v>
      </c>
    </row>
    <row r="29" spans="1:38" s="52" customFormat="1" ht="18" customHeight="1" x14ac:dyDescent="0.2">
      <c r="A29" s="60" t="s">
        <v>337</v>
      </c>
      <c r="B29" s="50">
        <v>153</v>
      </c>
      <c r="C29" s="50">
        <v>9008</v>
      </c>
      <c r="D29" s="50" t="s">
        <v>107</v>
      </c>
      <c r="E29" s="50" t="s">
        <v>108</v>
      </c>
      <c r="F29" s="50" t="s">
        <v>165</v>
      </c>
      <c r="G29" s="51">
        <v>0</v>
      </c>
      <c r="H29" s="51">
        <v>0</v>
      </c>
      <c r="I29" s="51">
        <v>0</v>
      </c>
      <c r="J29" s="51">
        <v>0</v>
      </c>
      <c r="K29" s="51">
        <v>0</v>
      </c>
      <c r="L29" s="51">
        <v>0</v>
      </c>
      <c r="M29" s="51">
        <v>129.96</v>
      </c>
      <c r="N29" s="51">
        <v>0</v>
      </c>
      <c r="O29" s="51">
        <v>0</v>
      </c>
      <c r="P29" s="51">
        <v>0</v>
      </c>
      <c r="Q29" s="51">
        <v>10.4</v>
      </c>
      <c r="R29" s="51">
        <v>0</v>
      </c>
      <c r="S29" s="51">
        <v>0</v>
      </c>
      <c r="T29" s="51">
        <v>0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1">
        <v>0</v>
      </c>
      <c r="AA29" s="51">
        <v>25.99</v>
      </c>
      <c r="AB29" s="51">
        <v>0</v>
      </c>
      <c r="AC29" s="51">
        <v>0</v>
      </c>
      <c r="AD29" s="51">
        <v>0</v>
      </c>
      <c r="AE29" s="51">
        <v>0</v>
      </c>
      <c r="AF29" s="51">
        <v>0</v>
      </c>
      <c r="AG29" s="51">
        <v>0</v>
      </c>
      <c r="AH29" s="51">
        <v>10.930000000000001</v>
      </c>
      <c r="AI29" s="51">
        <v>0</v>
      </c>
      <c r="AJ29" s="51">
        <v>0</v>
      </c>
      <c r="AK29" s="51">
        <v>0</v>
      </c>
      <c r="AL29" s="51">
        <v>0</v>
      </c>
    </row>
    <row r="30" spans="1:38" s="52" customFormat="1" ht="18" customHeight="1" x14ac:dyDescent="0.2">
      <c r="A30" s="60" t="s">
        <v>338</v>
      </c>
      <c r="B30" s="50">
        <v>154</v>
      </c>
      <c r="C30" s="50">
        <v>9001</v>
      </c>
      <c r="D30" s="50" t="s">
        <v>107</v>
      </c>
      <c r="E30" s="50" t="s">
        <v>108</v>
      </c>
      <c r="F30" s="50" t="s">
        <v>165</v>
      </c>
      <c r="G30" s="51">
        <v>26236.19</v>
      </c>
      <c r="H30" s="51">
        <v>0</v>
      </c>
      <c r="I30" s="51">
        <v>0</v>
      </c>
      <c r="J30" s="51">
        <v>0</v>
      </c>
      <c r="K30" s="51">
        <v>620.28</v>
      </c>
      <c r="L30" s="51">
        <v>0</v>
      </c>
      <c r="M30" s="51">
        <v>371</v>
      </c>
      <c r="N30" s="51">
        <v>0</v>
      </c>
      <c r="O30" s="51">
        <v>24227.23</v>
      </c>
      <c r="P30" s="51">
        <v>1889.77</v>
      </c>
      <c r="Q30" s="51">
        <v>2108.25</v>
      </c>
      <c r="R30" s="51">
        <v>486.45</v>
      </c>
      <c r="S30" s="51">
        <v>0</v>
      </c>
      <c r="T30" s="51">
        <v>188.99</v>
      </c>
      <c r="U30" s="51">
        <v>0</v>
      </c>
      <c r="V30" s="51">
        <v>615.38</v>
      </c>
      <c r="W30" s="51">
        <v>805.71</v>
      </c>
      <c r="X30" s="51">
        <v>0</v>
      </c>
      <c r="Y30" s="51">
        <v>0</v>
      </c>
      <c r="Z30" s="51">
        <v>184.45</v>
      </c>
      <c r="AA30" s="51">
        <v>6728.39</v>
      </c>
      <c r="AB30" s="51">
        <v>397.95000000000005</v>
      </c>
      <c r="AC30" s="51">
        <v>438.53</v>
      </c>
      <c r="AD30" s="51">
        <v>920.62</v>
      </c>
      <c r="AE30" s="51">
        <v>1342.84</v>
      </c>
      <c r="AF30" s="51">
        <v>0</v>
      </c>
      <c r="AG30" s="51">
        <v>0</v>
      </c>
      <c r="AH30" s="51">
        <v>2955.96</v>
      </c>
      <c r="AI30" s="51">
        <v>603.56000000000006</v>
      </c>
      <c r="AJ30" s="51">
        <v>739.44</v>
      </c>
      <c r="AK30" s="51">
        <v>339.16</v>
      </c>
      <c r="AL30" s="5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30"/>
  <sheetViews>
    <sheetView workbookViewId="0">
      <selection activeCell="B1" sqref="B1:AQ30"/>
    </sheetView>
  </sheetViews>
  <sheetFormatPr baseColWidth="10" defaultColWidth="7.453125" defaultRowHeight="13.2" x14ac:dyDescent="0.25"/>
  <cols>
    <col min="1" max="1" width="7.08984375" customWidth="1"/>
    <col min="2" max="2" width="7.81640625" style="31" customWidth="1"/>
    <col min="3" max="3" width="7.36328125" style="31" customWidth="1"/>
    <col min="4" max="4" width="12.7265625" style="32" customWidth="1"/>
    <col min="5" max="7" width="12" style="31" customWidth="1"/>
    <col min="8" max="8" width="18" style="31" customWidth="1"/>
    <col min="9" max="11" width="12" style="31" customWidth="1"/>
    <col min="12" max="12" width="25.453125" style="31" customWidth="1"/>
    <col min="13" max="13" width="21.54296875" style="31" customWidth="1"/>
    <col min="14" max="14" width="12" style="31" customWidth="1"/>
    <col min="15" max="15" width="15.6328125" style="31" customWidth="1"/>
    <col min="16" max="17" width="12" style="31" customWidth="1"/>
    <col min="18" max="18" width="47.7265625" style="31" customWidth="1"/>
    <col min="19" max="19" width="25.90625" style="31" customWidth="1"/>
    <col min="20" max="20" width="21.1796875" style="31" bestFit="1" customWidth="1"/>
    <col min="21" max="21" width="38.54296875" style="31" bestFit="1" customWidth="1"/>
    <col min="22" max="22" width="28.1796875" style="31" bestFit="1" customWidth="1"/>
    <col min="23" max="23" width="12" style="31" customWidth="1"/>
    <col min="24" max="24" width="18" style="31" customWidth="1"/>
    <col min="25" max="25" width="12" style="31" customWidth="1"/>
    <col min="26" max="26" width="28.54296875" style="31" customWidth="1"/>
    <col min="27" max="27" width="15.08984375" style="31" bestFit="1" customWidth="1"/>
    <col min="28" max="29" width="12" style="31" customWidth="1"/>
    <col min="30" max="35" width="12" style="33" customWidth="1"/>
    <col min="36" max="40" width="12" style="31" customWidth="1"/>
    <col min="41" max="41" width="20.54296875" style="31" customWidth="1"/>
    <col min="42" max="43" width="12" style="31" customWidth="1"/>
    <col min="44" max="16384" width="7.453125" style="31"/>
  </cols>
  <sheetData>
    <row r="1" spans="1:43" s="24" customFormat="1" ht="52.5" customHeight="1" x14ac:dyDescent="0.25">
      <c r="A1"/>
      <c r="B1" s="22" t="s">
        <v>0</v>
      </c>
      <c r="C1" s="22" t="s">
        <v>1</v>
      </c>
      <c r="D1" s="23" t="s">
        <v>306</v>
      </c>
      <c r="E1" s="22" t="s">
        <v>2</v>
      </c>
      <c r="F1" s="22" t="s">
        <v>3</v>
      </c>
      <c r="G1" s="22" t="s">
        <v>4</v>
      </c>
      <c r="H1" s="22" t="s">
        <v>137</v>
      </c>
      <c r="I1" s="22" t="s">
        <v>5</v>
      </c>
      <c r="J1" s="22" t="s">
        <v>6</v>
      </c>
      <c r="K1" s="22" t="s">
        <v>7</v>
      </c>
      <c r="L1" s="22" t="s">
        <v>8</v>
      </c>
      <c r="M1" s="22" t="s">
        <v>9</v>
      </c>
      <c r="N1" s="22" t="s">
        <v>10</v>
      </c>
      <c r="O1" s="22" t="s">
        <v>11</v>
      </c>
      <c r="P1" s="22" t="s">
        <v>185</v>
      </c>
      <c r="Q1" s="22" t="s">
        <v>186</v>
      </c>
      <c r="R1" s="22" t="s">
        <v>12</v>
      </c>
      <c r="S1" s="22" t="s">
        <v>187</v>
      </c>
      <c r="T1" s="22" t="s">
        <v>13</v>
      </c>
      <c r="U1" s="22" t="s">
        <v>188</v>
      </c>
      <c r="V1" s="22" t="s">
        <v>189</v>
      </c>
      <c r="W1" s="22" t="s">
        <v>190</v>
      </c>
      <c r="X1" s="22" t="s">
        <v>191</v>
      </c>
      <c r="Y1" s="22" t="s">
        <v>192</v>
      </c>
      <c r="Z1" s="22" t="s">
        <v>193</v>
      </c>
      <c r="AA1" s="22" t="s">
        <v>14</v>
      </c>
      <c r="AB1" s="22" t="s">
        <v>15</v>
      </c>
      <c r="AC1" s="22" t="s">
        <v>194</v>
      </c>
      <c r="AD1" s="22" t="s">
        <v>16</v>
      </c>
      <c r="AE1" s="22" t="s">
        <v>17</v>
      </c>
      <c r="AF1" s="22" t="s">
        <v>18</v>
      </c>
      <c r="AG1" s="22" t="s">
        <v>19</v>
      </c>
      <c r="AH1" s="22" t="s">
        <v>20</v>
      </c>
      <c r="AI1" s="22" t="s">
        <v>21</v>
      </c>
      <c r="AJ1" s="22" t="s">
        <v>195</v>
      </c>
      <c r="AK1" s="22" t="s">
        <v>196</v>
      </c>
      <c r="AL1" s="22" t="s">
        <v>22</v>
      </c>
      <c r="AM1" s="22" t="s">
        <v>23</v>
      </c>
      <c r="AN1" s="22" t="s">
        <v>24</v>
      </c>
      <c r="AO1" s="22" t="s">
        <v>25</v>
      </c>
      <c r="AP1" s="22" t="s">
        <v>26</v>
      </c>
      <c r="AQ1" s="22" t="s">
        <v>197</v>
      </c>
    </row>
    <row r="2" spans="1:43" s="30" customFormat="1" ht="18" customHeight="1" x14ac:dyDescent="0.2">
      <c r="A2"/>
      <c r="B2" s="25" t="s">
        <v>60</v>
      </c>
      <c r="C2" s="25" t="s">
        <v>61</v>
      </c>
      <c r="D2" s="26" t="str">
        <f t="shared" ref="D2:D30" si="0">CONCATENATE(B2,C2)</f>
        <v>000001109001</v>
      </c>
      <c r="E2" s="25" t="s">
        <v>62</v>
      </c>
      <c r="F2" s="25" t="s">
        <v>107</v>
      </c>
      <c r="G2" s="25" t="s">
        <v>108</v>
      </c>
      <c r="H2" s="25" t="s">
        <v>165</v>
      </c>
      <c r="I2" s="25" t="s">
        <v>63</v>
      </c>
      <c r="J2" s="25"/>
      <c r="K2" s="25" t="s">
        <v>64</v>
      </c>
      <c r="L2" s="25" t="s">
        <v>65</v>
      </c>
      <c r="M2" s="25"/>
      <c r="N2" s="25" t="s">
        <v>109</v>
      </c>
      <c r="O2" s="25" t="s">
        <v>120</v>
      </c>
      <c r="P2" s="25" t="s">
        <v>120</v>
      </c>
      <c r="Q2" s="27">
        <v>35828</v>
      </c>
      <c r="R2" s="25" t="s">
        <v>118</v>
      </c>
      <c r="S2" s="25" t="s">
        <v>199</v>
      </c>
      <c r="T2" s="25" t="s">
        <v>120</v>
      </c>
      <c r="U2" s="25" t="s">
        <v>120</v>
      </c>
      <c r="V2" s="25" t="s">
        <v>120</v>
      </c>
      <c r="W2" s="25" t="s">
        <v>120</v>
      </c>
      <c r="X2" s="25" t="s">
        <v>120</v>
      </c>
      <c r="Y2" s="25"/>
      <c r="Z2" s="25" t="s">
        <v>121</v>
      </c>
      <c r="AA2" s="25" t="s">
        <v>66</v>
      </c>
      <c r="AB2" s="28">
        <v>35</v>
      </c>
      <c r="AC2" s="28" t="s">
        <v>200</v>
      </c>
      <c r="AD2" s="29"/>
      <c r="AE2" s="29"/>
      <c r="AF2" s="29"/>
      <c r="AG2" s="29"/>
      <c r="AH2" s="29"/>
      <c r="AI2" s="29"/>
      <c r="AJ2" s="25" t="s">
        <v>201</v>
      </c>
      <c r="AK2" s="25" t="s">
        <v>202</v>
      </c>
      <c r="AL2" s="27">
        <v>35828</v>
      </c>
      <c r="AM2" s="27"/>
      <c r="AN2" s="25" t="s">
        <v>67</v>
      </c>
      <c r="AO2" s="25" t="s">
        <v>203</v>
      </c>
      <c r="AP2" s="25" t="s">
        <v>69</v>
      </c>
      <c r="AQ2" s="25" t="s">
        <v>204</v>
      </c>
    </row>
    <row r="3" spans="1:43" s="30" customFormat="1" ht="18" customHeight="1" x14ac:dyDescent="0.2">
      <c r="A3"/>
      <c r="B3" s="25" t="s">
        <v>70</v>
      </c>
      <c r="C3" s="25" t="s">
        <v>61</v>
      </c>
      <c r="D3" s="26" t="str">
        <f t="shared" si="0"/>
        <v>000001139001</v>
      </c>
      <c r="E3" s="25" t="s">
        <v>62</v>
      </c>
      <c r="F3" s="25" t="s">
        <v>107</v>
      </c>
      <c r="G3" s="25" t="s">
        <v>108</v>
      </c>
      <c r="H3" s="25" t="s">
        <v>165</v>
      </c>
      <c r="I3" s="25" t="s">
        <v>71</v>
      </c>
      <c r="J3" s="25"/>
      <c r="K3" s="25" t="s">
        <v>72</v>
      </c>
      <c r="L3" s="25" t="s">
        <v>73</v>
      </c>
      <c r="M3" s="25"/>
      <c r="N3" s="25" t="s">
        <v>109</v>
      </c>
      <c r="O3" s="25" t="s">
        <v>121</v>
      </c>
      <c r="P3" s="25" t="s">
        <v>121</v>
      </c>
      <c r="Q3" s="27">
        <v>35856</v>
      </c>
      <c r="R3" s="25" t="s">
        <v>118</v>
      </c>
      <c r="S3" s="25" t="s">
        <v>206</v>
      </c>
      <c r="T3" s="25" t="s">
        <v>121</v>
      </c>
      <c r="U3" s="25" t="s">
        <v>121</v>
      </c>
      <c r="V3" s="25"/>
      <c r="W3" s="25"/>
      <c r="X3" s="25"/>
      <c r="Y3" s="25"/>
      <c r="Z3" s="25" t="s">
        <v>120</v>
      </c>
      <c r="AA3" s="25" t="s">
        <v>74</v>
      </c>
      <c r="AB3" s="28">
        <v>35</v>
      </c>
      <c r="AC3" s="28" t="s">
        <v>200</v>
      </c>
      <c r="AD3" s="29"/>
      <c r="AE3" s="29"/>
      <c r="AF3" s="29"/>
      <c r="AG3" s="29"/>
      <c r="AH3" s="29"/>
      <c r="AI3" s="29"/>
      <c r="AJ3" s="25" t="s">
        <v>201</v>
      </c>
      <c r="AK3" s="25" t="s">
        <v>202</v>
      </c>
      <c r="AL3" s="27">
        <v>35856</v>
      </c>
      <c r="AM3" s="27"/>
      <c r="AN3" s="25" t="s">
        <v>67</v>
      </c>
      <c r="AO3" s="25" t="s">
        <v>207</v>
      </c>
      <c r="AP3" s="25" t="s">
        <v>69</v>
      </c>
      <c r="AQ3" s="25" t="s">
        <v>204</v>
      </c>
    </row>
    <row r="4" spans="1:43" s="30" customFormat="1" ht="18" customHeight="1" x14ac:dyDescent="0.2">
      <c r="A4"/>
      <c r="B4" s="25" t="s">
        <v>76</v>
      </c>
      <c r="C4" s="25" t="s">
        <v>77</v>
      </c>
      <c r="D4" s="26" t="str">
        <f t="shared" si="0"/>
        <v>000001159002</v>
      </c>
      <c r="E4" s="25" t="s">
        <v>62</v>
      </c>
      <c r="F4" s="25" t="s">
        <v>107</v>
      </c>
      <c r="G4" s="25" t="s">
        <v>108</v>
      </c>
      <c r="H4" s="25" t="s">
        <v>165</v>
      </c>
      <c r="I4" s="25" t="s">
        <v>78</v>
      </c>
      <c r="J4" s="25"/>
      <c r="K4" s="25"/>
      <c r="L4" s="25" t="s">
        <v>79</v>
      </c>
      <c r="M4" s="25" t="s">
        <v>80</v>
      </c>
      <c r="N4" s="25" t="s">
        <v>109</v>
      </c>
      <c r="O4" s="25" t="s">
        <v>120</v>
      </c>
      <c r="P4" s="25" t="s">
        <v>120</v>
      </c>
      <c r="Q4" s="27">
        <v>35886</v>
      </c>
      <c r="R4" s="25" t="s">
        <v>117</v>
      </c>
      <c r="S4" s="25" t="s">
        <v>199</v>
      </c>
      <c r="T4" s="25" t="s">
        <v>120</v>
      </c>
      <c r="U4" s="25" t="s">
        <v>120</v>
      </c>
      <c r="V4" s="25"/>
      <c r="W4" s="25"/>
      <c r="X4" s="25"/>
      <c r="Y4" s="25"/>
      <c r="Z4" s="25" t="s">
        <v>120</v>
      </c>
      <c r="AA4" s="25" t="s">
        <v>66</v>
      </c>
      <c r="AB4" s="28">
        <v>35</v>
      </c>
      <c r="AC4" s="28" t="s">
        <v>208</v>
      </c>
      <c r="AD4" s="29"/>
      <c r="AE4" s="29"/>
      <c r="AF4" s="29"/>
      <c r="AG4" s="29"/>
      <c r="AH4" s="29"/>
      <c r="AI4" s="29"/>
      <c r="AJ4" s="25" t="s">
        <v>201</v>
      </c>
      <c r="AK4" s="25" t="s">
        <v>202</v>
      </c>
      <c r="AL4" s="27">
        <v>36617</v>
      </c>
      <c r="AM4" s="27"/>
      <c r="AN4" s="25" t="s">
        <v>67</v>
      </c>
      <c r="AO4" s="25" t="s">
        <v>209</v>
      </c>
      <c r="AP4" s="25" t="s">
        <v>69</v>
      </c>
      <c r="AQ4" s="25" t="s">
        <v>204</v>
      </c>
    </row>
    <row r="5" spans="1:43" s="30" customFormat="1" ht="18" customHeight="1" x14ac:dyDescent="0.2">
      <c r="A5"/>
      <c r="B5" s="25" t="s">
        <v>82</v>
      </c>
      <c r="C5" s="25" t="s">
        <v>77</v>
      </c>
      <c r="D5" s="26" t="str">
        <f t="shared" si="0"/>
        <v>000001199002</v>
      </c>
      <c r="E5" s="25" t="s">
        <v>62</v>
      </c>
      <c r="F5" s="25" t="s">
        <v>107</v>
      </c>
      <c r="G5" s="25" t="s">
        <v>108</v>
      </c>
      <c r="H5" s="25" t="s">
        <v>165</v>
      </c>
      <c r="I5" s="25" t="s">
        <v>83</v>
      </c>
      <c r="J5" s="25"/>
      <c r="K5" s="25" t="s">
        <v>72</v>
      </c>
      <c r="L5" s="25" t="s">
        <v>84</v>
      </c>
      <c r="M5" s="25"/>
      <c r="N5" s="25" t="s">
        <v>109</v>
      </c>
      <c r="O5" s="25" t="s">
        <v>120</v>
      </c>
      <c r="P5" s="25" t="s">
        <v>120</v>
      </c>
      <c r="Q5" s="27">
        <v>35899</v>
      </c>
      <c r="R5" s="25" t="s">
        <v>118</v>
      </c>
      <c r="S5" s="25" t="s">
        <v>199</v>
      </c>
      <c r="T5" s="25" t="s">
        <v>120</v>
      </c>
      <c r="U5" s="25" t="s">
        <v>120</v>
      </c>
      <c r="V5" s="25"/>
      <c r="W5" s="25"/>
      <c r="X5" s="25"/>
      <c r="Y5" s="25"/>
      <c r="Z5" s="25" t="s">
        <v>120</v>
      </c>
      <c r="AA5" s="25" t="s">
        <v>66</v>
      </c>
      <c r="AB5" s="28">
        <v>35</v>
      </c>
      <c r="AC5" s="28" t="s">
        <v>200</v>
      </c>
      <c r="AD5" s="29"/>
      <c r="AE5" s="29"/>
      <c r="AF5" s="29"/>
      <c r="AG5" s="29"/>
      <c r="AH5" s="29"/>
      <c r="AI5" s="29"/>
      <c r="AJ5" s="25" t="s">
        <v>201</v>
      </c>
      <c r="AK5" s="25" t="s">
        <v>202</v>
      </c>
      <c r="AL5" s="27">
        <v>36923</v>
      </c>
      <c r="AM5" s="27"/>
      <c r="AN5" s="25" t="s">
        <v>67</v>
      </c>
      <c r="AO5" s="25" t="s">
        <v>210</v>
      </c>
      <c r="AP5" s="25" t="s">
        <v>69</v>
      </c>
      <c r="AQ5" s="25" t="s">
        <v>204</v>
      </c>
    </row>
    <row r="6" spans="1:43" s="30" customFormat="1" ht="18" customHeight="1" x14ac:dyDescent="0.2">
      <c r="A6"/>
      <c r="B6" s="25" t="s">
        <v>86</v>
      </c>
      <c r="C6" s="25" t="s">
        <v>87</v>
      </c>
      <c r="D6" s="26" t="str">
        <f t="shared" si="0"/>
        <v>000001339004</v>
      </c>
      <c r="E6" s="25" t="s">
        <v>62</v>
      </c>
      <c r="F6" s="25" t="s">
        <v>107</v>
      </c>
      <c r="G6" s="25" t="s">
        <v>108</v>
      </c>
      <c r="H6" s="25" t="s">
        <v>165</v>
      </c>
      <c r="I6" s="25" t="s">
        <v>88</v>
      </c>
      <c r="J6" s="25"/>
      <c r="K6" s="25" t="s">
        <v>89</v>
      </c>
      <c r="L6" s="25" t="s">
        <v>90</v>
      </c>
      <c r="M6" s="25"/>
      <c r="N6" s="25" t="s">
        <v>109</v>
      </c>
      <c r="O6" s="25" t="s">
        <v>120</v>
      </c>
      <c r="P6" s="25" t="s">
        <v>120</v>
      </c>
      <c r="Q6" s="27">
        <v>36941</v>
      </c>
      <c r="R6" s="25" t="s">
        <v>119</v>
      </c>
      <c r="S6" s="25" t="s">
        <v>199</v>
      </c>
      <c r="T6" s="25" t="s">
        <v>120</v>
      </c>
      <c r="U6" s="25" t="s">
        <v>120</v>
      </c>
      <c r="V6" s="25"/>
      <c r="W6" s="25"/>
      <c r="X6" s="25"/>
      <c r="Y6" s="25"/>
      <c r="Z6" s="25" t="s">
        <v>120</v>
      </c>
      <c r="AA6" s="25" t="s">
        <v>66</v>
      </c>
      <c r="AB6" s="28">
        <v>35</v>
      </c>
      <c r="AC6" s="28" t="s">
        <v>200</v>
      </c>
      <c r="AD6" s="29"/>
      <c r="AE6" s="29"/>
      <c r="AF6" s="29"/>
      <c r="AG6" s="29"/>
      <c r="AH6" s="29"/>
      <c r="AI6" s="29"/>
      <c r="AJ6" s="25" t="s">
        <v>201</v>
      </c>
      <c r="AK6" s="25" t="s">
        <v>202</v>
      </c>
      <c r="AL6" s="27">
        <v>37257</v>
      </c>
      <c r="AM6" s="27"/>
      <c r="AN6" s="25" t="s">
        <v>67</v>
      </c>
      <c r="AO6" s="25" t="s">
        <v>203</v>
      </c>
      <c r="AP6" s="25" t="s">
        <v>69</v>
      </c>
      <c r="AQ6" s="25" t="s">
        <v>204</v>
      </c>
    </row>
    <row r="7" spans="1:43" s="30" customFormat="1" ht="18" customHeight="1" x14ac:dyDescent="0.2">
      <c r="A7"/>
      <c r="B7" s="25" t="s">
        <v>92</v>
      </c>
      <c r="C7" s="25" t="s">
        <v>77</v>
      </c>
      <c r="D7" s="26" t="str">
        <f t="shared" si="0"/>
        <v>000001439002</v>
      </c>
      <c r="E7" s="25" t="s">
        <v>93</v>
      </c>
      <c r="F7" s="25" t="s">
        <v>107</v>
      </c>
      <c r="G7" s="25" t="s">
        <v>108</v>
      </c>
      <c r="H7" s="25" t="s">
        <v>165</v>
      </c>
      <c r="I7" s="25" t="s">
        <v>94</v>
      </c>
      <c r="J7" s="25"/>
      <c r="K7" s="25"/>
      <c r="L7" s="25" t="s">
        <v>95</v>
      </c>
      <c r="M7" s="25"/>
      <c r="N7" s="25" t="s">
        <v>109</v>
      </c>
      <c r="O7" s="25" t="s">
        <v>120</v>
      </c>
      <c r="P7" s="25" t="s">
        <v>120</v>
      </c>
      <c r="Q7" s="27">
        <v>35982</v>
      </c>
      <c r="R7" s="25" t="s">
        <v>118</v>
      </c>
      <c r="S7" s="25" t="s">
        <v>199</v>
      </c>
      <c r="T7" s="25" t="s">
        <v>120</v>
      </c>
      <c r="U7" s="25" t="s">
        <v>120</v>
      </c>
      <c r="V7" s="25" t="s">
        <v>120</v>
      </c>
      <c r="W7" s="25"/>
      <c r="X7" s="25"/>
      <c r="Y7" s="25"/>
      <c r="Z7" s="25" t="s">
        <v>121</v>
      </c>
      <c r="AA7" s="25" t="s">
        <v>66</v>
      </c>
      <c r="AB7" s="28">
        <v>35</v>
      </c>
      <c r="AC7" s="28" t="s">
        <v>208</v>
      </c>
      <c r="AD7" s="29"/>
      <c r="AE7" s="29"/>
      <c r="AF7" s="29"/>
      <c r="AG7" s="29"/>
      <c r="AH7" s="29"/>
      <c r="AI7" s="29"/>
      <c r="AJ7" s="25" t="s">
        <v>201</v>
      </c>
      <c r="AK7" s="25" t="s">
        <v>202</v>
      </c>
      <c r="AL7" s="27">
        <v>37773</v>
      </c>
      <c r="AM7" s="27"/>
      <c r="AN7" s="25" t="s">
        <v>96</v>
      </c>
      <c r="AO7" s="25" t="s">
        <v>211</v>
      </c>
      <c r="AP7" s="25" t="s">
        <v>69</v>
      </c>
      <c r="AQ7" s="25" t="s">
        <v>204</v>
      </c>
    </row>
    <row r="8" spans="1:43" s="30" customFormat="1" ht="18" customHeight="1" x14ac:dyDescent="0.2">
      <c r="A8"/>
      <c r="B8" s="25" t="s">
        <v>98</v>
      </c>
      <c r="C8" s="25" t="s">
        <v>99</v>
      </c>
      <c r="D8" s="26" t="str">
        <f t="shared" si="0"/>
        <v>000001449020</v>
      </c>
      <c r="E8" s="25" t="s">
        <v>93</v>
      </c>
      <c r="F8" s="25" t="s">
        <v>107</v>
      </c>
      <c r="G8" s="25" t="s">
        <v>108</v>
      </c>
      <c r="H8" s="25" t="s">
        <v>165</v>
      </c>
      <c r="I8" s="25" t="s">
        <v>100</v>
      </c>
      <c r="J8" s="25"/>
      <c r="K8" s="25" t="s">
        <v>101</v>
      </c>
      <c r="L8" s="25" t="s">
        <v>102</v>
      </c>
      <c r="M8" s="25"/>
      <c r="N8" s="25" t="s">
        <v>109</v>
      </c>
      <c r="O8" s="25" t="s">
        <v>121</v>
      </c>
      <c r="P8" s="25" t="s">
        <v>121</v>
      </c>
      <c r="Q8" s="27">
        <v>41638</v>
      </c>
      <c r="R8" s="25" t="s">
        <v>212</v>
      </c>
      <c r="S8" s="25" t="s">
        <v>213</v>
      </c>
      <c r="T8" s="25" t="s">
        <v>121</v>
      </c>
      <c r="U8" s="25" t="s">
        <v>121</v>
      </c>
      <c r="V8" s="25" t="s">
        <v>121</v>
      </c>
      <c r="W8" s="25"/>
      <c r="X8" s="25" t="s">
        <v>121</v>
      </c>
      <c r="Y8" s="25" t="s">
        <v>121</v>
      </c>
      <c r="Z8" s="25" t="s">
        <v>121</v>
      </c>
      <c r="AA8" s="25" t="s">
        <v>103</v>
      </c>
      <c r="AB8" s="28">
        <v>15.5</v>
      </c>
      <c r="AC8" s="28" t="s">
        <v>214</v>
      </c>
      <c r="AD8" s="29"/>
      <c r="AE8" s="29"/>
      <c r="AF8" s="29"/>
      <c r="AG8" s="29"/>
      <c r="AH8" s="29"/>
      <c r="AI8" s="29"/>
      <c r="AJ8" s="25" t="s">
        <v>215</v>
      </c>
      <c r="AK8" s="25" t="s">
        <v>216</v>
      </c>
      <c r="AL8" s="27">
        <v>41638</v>
      </c>
      <c r="AM8" s="27">
        <v>41648</v>
      </c>
      <c r="AN8" s="25" t="s">
        <v>96</v>
      </c>
      <c r="AO8" s="25" t="s">
        <v>203</v>
      </c>
      <c r="AP8" s="25" t="s">
        <v>217</v>
      </c>
      <c r="AQ8" s="25" t="s">
        <v>218</v>
      </c>
    </row>
    <row r="9" spans="1:43" s="30" customFormat="1" ht="18" customHeight="1" x14ac:dyDescent="0.2">
      <c r="A9"/>
      <c r="B9" s="25" t="s">
        <v>98</v>
      </c>
      <c r="C9" s="25" t="s">
        <v>105</v>
      </c>
      <c r="D9" s="26" t="str">
        <f t="shared" si="0"/>
        <v>000001449021</v>
      </c>
      <c r="E9" s="25" t="s">
        <v>93</v>
      </c>
      <c r="F9" s="25" t="s">
        <v>107</v>
      </c>
      <c r="G9" s="25" t="s">
        <v>108</v>
      </c>
      <c r="H9" s="25" t="s">
        <v>165</v>
      </c>
      <c r="I9" s="25" t="s">
        <v>100</v>
      </c>
      <c r="J9" s="25"/>
      <c r="K9" s="25" t="s">
        <v>101</v>
      </c>
      <c r="L9" s="25" t="s">
        <v>102</v>
      </c>
      <c r="M9" s="25"/>
      <c r="N9" s="25" t="s">
        <v>109</v>
      </c>
      <c r="O9" s="25" t="s">
        <v>121</v>
      </c>
      <c r="P9" s="25" t="s">
        <v>121</v>
      </c>
      <c r="Q9" s="27">
        <v>41631</v>
      </c>
      <c r="R9" s="25" t="s">
        <v>118</v>
      </c>
      <c r="S9" s="25" t="s">
        <v>213</v>
      </c>
      <c r="T9" s="25" t="s">
        <v>121</v>
      </c>
      <c r="U9" s="25" t="s">
        <v>121</v>
      </c>
      <c r="V9" s="25" t="s">
        <v>120</v>
      </c>
      <c r="W9" s="25"/>
      <c r="X9" s="25" t="s">
        <v>120</v>
      </c>
      <c r="Y9" s="25" t="s">
        <v>120</v>
      </c>
      <c r="Z9" s="25" t="s">
        <v>121</v>
      </c>
      <c r="AA9" s="25" t="s">
        <v>103</v>
      </c>
      <c r="AB9" s="28">
        <v>17.5</v>
      </c>
      <c r="AC9" s="28" t="s">
        <v>214</v>
      </c>
      <c r="AD9" s="29"/>
      <c r="AE9" s="29"/>
      <c r="AF9" s="29"/>
      <c r="AG9" s="29"/>
      <c r="AH9" s="29"/>
      <c r="AI9" s="29"/>
      <c r="AJ9" s="25" t="s">
        <v>215</v>
      </c>
      <c r="AK9" s="25" t="s">
        <v>216</v>
      </c>
      <c r="AL9" s="27">
        <v>41631</v>
      </c>
      <c r="AM9" s="27">
        <v>41635</v>
      </c>
      <c r="AN9" s="25" t="s">
        <v>96</v>
      </c>
      <c r="AO9" s="25" t="s">
        <v>210</v>
      </c>
      <c r="AP9" s="25" t="s">
        <v>217</v>
      </c>
      <c r="AQ9" s="25" t="s">
        <v>218</v>
      </c>
    </row>
    <row r="10" spans="1:43" s="30" customFormat="1" ht="18" customHeight="1" x14ac:dyDescent="0.2">
      <c r="A10"/>
      <c r="B10" s="25" t="s">
        <v>98</v>
      </c>
      <c r="C10" s="25" t="s">
        <v>106</v>
      </c>
      <c r="D10" s="26" t="str">
        <f t="shared" si="0"/>
        <v>000001449022</v>
      </c>
      <c r="E10" s="25" t="s">
        <v>93</v>
      </c>
      <c r="F10" s="25" t="s">
        <v>107</v>
      </c>
      <c r="G10" s="25" t="s">
        <v>108</v>
      </c>
      <c r="H10" s="25" t="s">
        <v>165</v>
      </c>
      <c r="I10" s="25" t="s">
        <v>100</v>
      </c>
      <c r="J10" s="25"/>
      <c r="K10" s="25" t="s">
        <v>101</v>
      </c>
      <c r="L10" s="25" t="s">
        <v>102</v>
      </c>
      <c r="M10" s="25"/>
      <c r="N10" s="25" t="s">
        <v>109</v>
      </c>
      <c r="O10" s="25" t="s">
        <v>121</v>
      </c>
      <c r="P10" s="25" t="s">
        <v>121</v>
      </c>
      <c r="Q10" s="27">
        <v>41638</v>
      </c>
      <c r="R10" s="25" t="s">
        <v>117</v>
      </c>
      <c r="S10" s="25" t="s">
        <v>213</v>
      </c>
      <c r="T10" s="25" t="s">
        <v>121</v>
      </c>
      <c r="U10" s="25" t="s">
        <v>121</v>
      </c>
      <c r="V10" s="25" t="s">
        <v>120</v>
      </c>
      <c r="W10" s="25"/>
      <c r="X10" s="25" t="s">
        <v>120</v>
      </c>
      <c r="Y10" s="25" t="s">
        <v>120</v>
      </c>
      <c r="Z10" s="25" t="s">
        <v>121</v>
      </c>
      <c r="AA10" s="25" t="s">
        <v>103</v>
      </c>
      <c r="AB10" s="28">
        <v>17.5</v>
      </c>
      <c r="AC10" s="28" t="s">
        <v>214</v>
      </c>
      <c r="AD10" s="29"/>
      <c r="AE10" s="29"/>
      <c r="AF10" s="29"/>
      <c r="AG10" s="29"/>
      <c r="AH10" s="29"/>
      <c r="AI10" s="29"/>
      <c r="AJ10" s="25" t="s">
        <v>215</v>
      </c>
      <c r="AK10" s="25" t="s">
        <v>216</v>
      </c>
      <c r="AL10" s="27">
        <v>41638</v>
      </c>
      <c r="AM10" s="27">
        <v>41643</v>
      </c>
      <c r="AN10" s="25" t="s">
        <v>96</v>
      </c>
      <c r="AO10" s="25" t="s">
        <v>203</v>
      </c>
      <c r="AP10" s="25" t="s">
        <v>217</v>
      </c>
      <c r="AQ10" s="25" t="s">
        <v>218</v>
      </c>
    </row>
    <row r="11" spans="1:43" s="30" customFormat="1" ht="18" customHeight="1" x14ac:dyDescent="0.2">
      <c r="A11"/>
      <c r="B11" s="25" t="s">
        <v>98</v>
      </c>
      <c r="C11" s="25" t="s">
        <v>166</v>
      </c>
      <c r="D11" s="26" t="str">
        <f t="shared" si="0"/>
        <v>000001449023</v>
      </c>
      <c r="E11" s="25" t="s">
        <v>93</v>
      </c>
      <c r="F11" s="25" t="s">
        <v>107</v>
      </c>
      <c r="G11" s="25" t="s">
        <v>108</v>
      </c>
      <c r="H11" s="25" t="s">
        <v>165</v>
      </c>
      <c r="I11" s="25" t="s">
        <v>100</v>
      </c>
      <c r="J11" s="25"/>
      <c r="K11" s="25" t="s">
        <v>101</v>
      </c>
      <c r="L11" s="25" t="s">
        <v>102</v>
      </c>
      <c r="M11" s="25"/>
      <c r="N11" s="25" t="s">
        <v>109</v>
      </c>
      <c r="O11" s="25" t="s">
        <v>121</v>
      </c>
      <c r="P11" s="25" t="s">
        <v>121</v>
      </c>
      <c r="Q11" s="27">
        <v>41751</v>
      </c>
      <c r="R11" s="25" t="s">
        <v>118</v>
      </c>
      <c r="S11" s="25" t="s">
        <v>213</v>
      </c>
      <c r="T11" s="25" t="s">
        <v>121</v>
      </c>
      <c r="U11" s="25" t="s">
        <v>121</v>
      </c>
      <c r="V11" s="25" t="s">
        <v>120</v>
      </c>
      <c r="W11" s="25"/>
      <c r="X11" s="25" t="s">
        <v>120</v>
      </c>
      <c r="Y11" s="25" t="s">
        <v>120</v>
      </c>
      <c r="Z11" s="25" t="s">
        <v>220</v>
      </c>
      <c r="AA11" s="25" t="s">
        <v>103</v>
      </c>
      <c r="AB11" s="28">
        <v>16.5</v>
      </c>
      <c r="AC11" s="28" t="s">
        <v>214</v>
      </c>
      <c r="AD11" s="29"/>
      <c r="AE11" s="29"/>
      <c r="AF11" s="29"/>
      <c r="AG11" s="29"/>
      <c r="AH11" s="29"/>
      <c r="AI11" s="29"/>
      <c r="AJ11" s="25" t="s">
        <v>215</v>
      </c>
      <c r="AK11" s="25" t="s">
        <v>216</v>
      </c>
      <c r="AL11" s="27">
        <v>41751</v>
      </c>
      <c r="AM11" s="27">
        <v>41762</v>
      </c>
      <c r="AN11" s="25" t="s">
        <v>96</v>
      </c>
      <c r="AO11" s="25" t="s">
        <v>211</v>
      </c>
      <c r="AP11" s="25" t="s">
        <v>217</v>
      </c>
      <c r="AQ11" s="25" t="s">
        <v>218</v>
      </c>
    </row>
    <row r="12" spans="1:43" s="30" customFormat="1" ht="18" customHeight="1" x14ac:dyDescent="0.2">
      <c r="A12"/>
      <c r="B12" s="25" t="s">
        <v>98</v>
      </c>
      <c r="C12" s="25" t="s">
        <v>167</v>
      </c>
      <c r="D12" s="26" t="str">
        <f t="shared" si="0"/>
        <v>000001449024</v>
      </c>
      <c r="E12" s="25" t="s">
        <v>93</v>
      </c>
      <c r="F12" s="25" t="s">
        <v>107</v>
      </c>
      <c r="G12" s="25" t="s">
        <v>108</v>
      </c>
      <c r="H12" s="25" t="s">
        <v>165</v>
      </c>
      <c r="I12" s="25" t="s">
        <v>100</v>
      </c>
      <c r="J12" s="25"/>
      <c r="K12" s="25" t="s">
        <v>101</v>
      </c>
      <c r="L12" s="25" t="s">
        <v>102</v>
      </c>
      <c r="M12" s="25"/>
      <c r="N12" s="25" t="s">
        <v>109</v>
      </c>
      <c r="O12" s="25" t="s">
        <v>220</v>
      </c>
      <c r="P12" s="25" t="s">
        <v>220</v>
      </c>
      <c r="Q12" s="27">
        <v>41785</v>
      </c>
      <c r="R12" s="25" t="s">
        <v>119</v>
      </c>
      <c r="S12" s="25" t="s">
        <v>213</v>
      </c>
      <c r="T12" s="25" t="s">
        <v>220</v>
      </c>
      <c r="U12" s="25" t="s">
        <v>220</v>
      </c>
      <c r="V12" s="25" t="s">
        <v>120</v>
      </c>
      <c r="W12" s="25"/>
      <c r="X12" s="25" t="s">
        <v>120</v>
      </c>
      <c r="Y12" s="25" t="s">
        <v>120</v>
      </c>
      <c r="Z12" s="25" t="s">
        <v>121</v>
      </c>
      <c r="AA12" s="25" t="s">
        <v>103</v>
      </c>
      <c r="AB12" s="28">
        <v>15.5</v>
      </c>
      <c r="AC12" s="28" t="s">
        <v>214</v>
      </c>
      <c r="AD12" s="29"/>
      <c r="AE12" s="29"/>
      <c r="AF12" s="29"/>
      <c r="AG12" s="29"/>
      <c r="AH12" s="29"/>
      <c r="AI12" s="29"/>
      <c r="AJ12" s="25" t="s">
        <v>215</v>
      </c>
      <c r="AK12" s="25" t="s">
        <v>216</v>
      </c>
      <c r="AL12" s="27">
        <v>41785</v>
      </c>
      <c r="AM12" s="27">
        <v>41790</v>
      </c>
      <c r="AN12" s="25" t="s">
        <v>96</v>
      </c>
      <c r="AO12" s="25" t="s">
        <v>203</v>
      </c>
      <c r="AP12" s="25" t="s">
        <v>217</v>
      </c>
      <c r="AQ12" s="25" t="s">
        <v>218</v>
      </c>
    </row>
    <row r="13" spans="1:43" s="30" customFormat="1" ht="18" customHeight="1" x14ac:dyDescent="0.2">
      <c r="A13"/>
      <c r="B13" s="25" t="s">
        <v>98</v>
      </c>
      <c r="C13" s="25" t="s">
        <v>168</v>
      </c>
      <c r="D13" s="26" t="str">
        <f t="shared" si="0"/>
        <v>000001449025</v>
      </c>
      <c r="E13" s="25" t="s">
        <v>93</v>
      </c>
      <c r="F13" s="25" t="s">
        <v>107</v>
      </c>
      <c r="G13" s="25" t="s">
        <v>108</v>
      </c>
      <c r="H13" s="25" t="s">
        <v>165</v>
      </c>
      <c r="I13" s="25" t="s">
        <v>100</v>
      </c>
      <c r="J13" s="25"/>
      <c r="K13" s="25" t="s">
        <v>101</v>
      </c>
      <c r="L13" s="25" t="s">
        <v>102</v>
      </c>
      <c r="M13" s="25"/>
      <c r="N13" s="25" t="s">
        <v>109</v>
      </c>
      <c r="O13" s="25" t="s">
        <v>121</v>
      </c>
      <c r="P13" s="25" t="s">
        <v>121</v>
      </c>
      <c r="Q13" s="27">
        <v>41800</v>
      </c>
      <c r="R13" s="25" t="s">
        <v>118</v>
      </c>
      <c r="S13" s="25" t="s">
        <v>213</v>
      </c>
      <c r="T13" s="25" t="s">
        <v>121</v>
      </c>
      <c r="U13" s="25" t="s">
        <v>121</v>
      </c>
      <c r="V13" s="25" t="s">
        <v>121</v>
      </c>
      <c r="W13" s="25"/>
      <c r="X13" s="25" t="s">
        <v>121</v>
      </c>
      <c r="Y13" s="25" t="s">
        <v>121</v>
      </c>
      <c r="Z13" s="25" t="s">
        <v>120</v>
      </c>
      <c r="AA13" s="25" t="s">
        <v>103</v>
      </c>
      <c r="AB13" s="28">
        <v>15.5</v>
      </c>
      <c r="AC13" s="28" t="s">
        <v>214</v>
      </c>
      <c r="AD13" s="29"/>
      <c r="AE13" s="29"/>
      <c r="AF13" s="29"/>
      <c r="AG13" s="29"/>
      <c r="AH13" s="29"/>
      <c r="AI13" s="29"/>
      <c r="AJ13" s="25" t="s">
        <v>215</v>
      </c>
      <c r="AK13" s="25" t="s">
        <v>216</v>
      </c>
      <c r="AL13" s="27">
        <v>41800</v>
      </c>
      <c r="AM13" s="27">
        <v>41800</v>
      </c>
      <c r="AN13" s="25" t="s">
        <v>96</v>
      </c>
      <c r="AO13" s="25" t="s">
        <v>211</v>
      </c>
      <c r="AP13" s="25" t="s">
        <v>217</v>
      </c>
      <c r="AQ13" s="25" t="s">
        <v>218</v>
      </c>
    </row>
    <row r="14" spans="1:43" s="30" customFormat="1" ht="18" customHeight="1" x14ac:dyDescent="0.2">
      <c r="A14"/>
      <c r="B14" s="25" t="s">
        <v>98</v>
      </c>
      <c r="C14" s="25" t="s">
        <v>169</v>
      </c>
      <c r="D14" s="26" t="str">
        <f t="shared" si="0"/>
        <v>000001449026</v>
      </c>
      <c r="E14" s="25" t="s">
        <v>93</v>
      </c>
      <c r="F14" s="25" t="s">
        <v>107</v>
      </c>
      <c r="G14" s="25" t="s">
        <v>108</v>
      </c>
      <c r="H14" s="25" t="s">
        <v>165</v>
      </c>
      <c r="I14" s="25" t="s">
        <v>100</v>
      </c>
      <c r="J14" s="25"/>
      <c r="K14" s="25" t="s">
        <v>101</v>
      </c>
      <c r="L14" s="25" t="s">
        <v>102</v>
      </c>
      <c r="M14" s="25"/>
      <c r="N14" s="25" t="s">
        <v>109</v>
      </c>
      <c r="O14" s="25" t="s">
        <v>120</v>
      </c>
      <c r="P14" s="25" t="s">
        <v>120</v>
      </c>
      <c r="Q14" s="27">
        <v>41821</v>
      </c>
      <c r="R14" s="25" t="s">
        <v>212</v>
      </c>
      <c r="S14" s="25" t="s">
        <v>213</v>
      </c>
      <c r="T14" s="25" t="s">
        <v>120</v>
      </c>
      <c r="U14" s="25" t="s">
        <v>120</v>
      </c>
      <c r="V14" s="25" t="s">
        <v>121</v>
      </c>
      <c r="W14" s="25"/>
      <c r="X14" s="25" t="s">
        <v>121</v>
      </c>
      <c r="Y14" s="25" t="s">
        <v>121</v>
      </c>
      <c r="Z14" s="25" t="s">
        <v>120</v>
      </c>
      <c r="AA14" s="25" t="s">
        <v>103</v>
      </c>
      <c r="AB14" s="28">
        <v>15.5</v>
      </c>
      <c r="AC14" s="28" t="s">
        <v>214</v>
      </c>
      <c r="AD14" s="29"/>
      <c r="AE14" s="29"/>
      <c r="AF14" s="29"/>
      <c r="AG14" s="29"/>
      <c r="AH14" s="29"/>
      <c r="AI14" s="29"/>
      <c r="AJ14" s="25" t="s">
        <v>215</v>
      </c>
      <c r="AK14" s="25" t="s">
        <v>216</v>
      </c>
      <c r="AL14" s="27">
        <v>41821</v>
      </c>
      <c r="AM14" s="27">
        <v>41832</v>
      </c>
      <c r="AN14" s="25" t="s">
        <v>96</v>
      </c>
      <c r="AO14" s="25" t="s">
        <v>203</v>
      </c>
      <c r="AP14" s="25" t="s">
        <v>217</v>
      </c>
      <c r="AQ14" s="25" t="s">
        <v>218</v>
      </c>
    </row>
    <row r="15" spans="1:43" s="30" customFormat="1" ht="18" customHeight="1" x14ac:dyDescent="0.2">
      <c r="A15"/>
      <c r="B15" s="25" t="s">
        <v>98</v>
      </c>
      <c r="C15" s="25" t="s">
        <v>170</v>
      </c>
      <c r="D15" s="26" t="str">
        <f t="shared" si="0"/>
        <v>000001449027</v>
      </c>
      <c r="E15" s="25" t="s">
        <v>93</v>
      </c>
      <c r="F15" s="25" t="s">
        <v>107</v>
      </c>
      <c r="G15" s="25" t="s">
        <v>108</v>
      </c>
      <c r="H15" s="25" t="s">
        <v>165</v>
      </c>
      <c r="I15" s="25" t="s">
        <v>100</v>
      </c>
      <c r="J15" s="25"/>
      <c r="K15" s="25" t="s">
        <v>101</v>
      </c>
      <c r="L15" s="25" t="s">
        <v>102</v>
      </c>
      <c r="M15" s="25"/>
      <c r="N15" s="25" t="s">
        <v>109</v>
      </c>
      <c r="O15" s="25" t="s">
        <v>120</v>
      </c>
      <c r="P15" s="25" t="s">
        <v>120</v>
      </c>
      <c r="Q15" s="27">
        <v>41821</v>
      </c>
      <c r="R15" s="25" t="s">
        <v>118</v>
      </c>
      <c r="S15" s="25" t="s">
        <v>213</v>
      </c>
      <c r="T15" s="25" t="s">
        <v>120</v>
      </c>
      <c r="U15" s="25" t="s">
        <v>120</v>
      </c>
      <c r="V15" s="25" t="s">
        <v>121</v>
      </c>
      <c r="W15" s="25"/>
      <c r="X15" s="25" t="s">
        <v>121</v>
      </c>
      <c r="Y15" s="25" t="s">
        <v>121</v>
      </c>
      <c r="Z15" s="25" t="s">
        <v>121</v>
      </c>
      <c r="AA15" s="25" t="s">
        <v>103</v>
      </c>
      <c r="AB15" s="28">
        <v>15.5</v>
      </c>
      <c r="AC15" s="28" t="s">
        <v>214</v>
      </c>
      <c r="AD15" s="29"/>
      <c r="AE15" s="29"/>
      <c r="AF15" s="29"/>
      <c r="AG15" s="29"/>
      <c r="AH15" s="29"/>
      <c r="AI15" s="29"/>
      <c r="AJ15" s="25" t="s">
        <v>215</v>
      </c>
      <c r="AK15" s="25" t="s">
        <v>216</v>
      </c>
      <c r="AL15" s="27">
        <v>41827</v>
      </c>
      <c r="AM15" s="27">
        <v>41853</v>
      </c>
      <c r="AN15" s="25" t="s">
        <v>96</v>
      </c>
      <c r="AO15" s="25" t="s">
        <v>211</v>
      </c>
      <c r="AP15" s="25" t="s">
        <v>217</v>
      </c>
      <c r="AQ15" s="25" t="s">
        <v>218</v>
      </c>
    </row>
    <row r="16" spans="1:43" s="30" customFormat="1" ht="18" customHeight="1" x14ac:dyDescent="0.2">
      <c r="A16"/>
      <c r="B16" s="25" t="s">
        <v>98</v>
      </c>
      <c r="C16" s="25" t="s">
        <v>171</v>
      </c>
      <c r="D16" s="26" t="str">
        <f t="shared" si="0"/>
        <v>000001449028</v>
      </c>
      <c r="E16" s="25" t="s">
        <v>93</v>
      </c>
      <c r="F16" s="25" t="s">
        <v>107</v>
      </c>
      <c r="G16" s="25" t="s">
        <v>108</v>
      </c>
      <c r="H16" s="25" t="s">
        <v>165</v>
      </c>
      <c r="I16" s="25" t="s">
        <v>100</v>
      </c>
      <c r="J16" s="25"/>
      <c r="K16" s="25" t="s">
        <v>101</v>
      </c>
      <c r="L16" s="25" t="s">
        <v>102</v>
      </c>
      <c r="M16" s="25"/>
      <c r="N16" s="25" t="s">
        <v>109</v>
      </c>
      <c r="O16" s="25" t="s">
        <v>120</v>
      </c>
      <c r="P16" s="25" t="s">
        <v>120</v>
      </c>
      <c r="Q16" s="27">
        <v>41855</v>
      </c>
      <c r="R16" s="25" t="s">
        <v>118</v>
      </c>
      <c r="S16" s="25" t="s">
        <v>213</v>
      </c>
      <c r="T16" s="25" t="s">
        <v>120</v>
      </c>
      <c r="U16" s="25" t="s">
        <v>120</v>
      </c>
      <c r="V16" s="25" t="s">
        <v>121</v>
      </c>
      <c r="W16" s="25"/>
      <c r="X16" s="25" t="s">
        <v>121</v>
      </c>
      <c r="Y16" s="25" t="s">
        <v>121</v>
      </c>
      <c r="Z16" s="25" t="s">
        <v>121</v>
      </c>
      <c r="AA16" s="25" t="s">
        <v>103</v>
      </c>
      <c r="AB16" s="28">
        <v>17.5</v>
      </c>
      <c r="AC16" s="28" t="s">
        <v>214</v>
      </c>
      <c r="AD16" s="29"/>
      <c r="AE16" s="29"/>
      <c r="AF16" s="29"/>
      <c r="AG16" s="29"/>
      <c r="AH16" s="29"/>
      <c r="AI16" s="29"/>
      <c r="AJ16" s="25" t="s">
        <v>215</v>
      </c>
      <c r="AK16" s="25" t="s">
        <v>216</v>
      </c>
      <c r="AL16" s="27">
        <v>41855</v>
      </c>
      <c r="AM16" s="27">
        <v>41880</v>
      </c>
      <c r="AN16" s="25" t="s">
        <v>96</v>
      </c>
      <c r="AO16" s="25" t="s">
        <v>203</v>
      </c>
      <c r="AP16" s="25" t="s">
        <v>217</v>
      </c>
      <c r="AQ16" s="25" t="s">
        <v>218</v>
      </c>
    </row>
    <row r="17" spans="1:43" s="30" customFormat="1" ht="18" customHeight="1" x14ac:dyDescent="0.2">
      <c r="A17"/>
      <c r="B17" s="25" t="s">
        <v>98</v>
      </c>
      <c r="C17" s="25" t="s">
        <v>172</v>
      </c>
      <c r="D17" s="26" t="str">
        <f t="shared" si="0"/>
        <v>000001449029</v>
      </c>
      <c r="E17" s="25" t="s">
        <v>93</v>
      </c>
      <c r="F17" s="25" t="s">
        <v>107</v>
      </c>
      <c r="G17" s="25" t="s">
        <v>108</v>
      </c>
      <c r="H17" s="25" t="s">
        <v>165</v>
      </c>
      <c r="I17" s="25" t="s">
        <v>100</v>
      </c>
      <c r="J17" s="25"/>
      <c r="K17" s="25" t="s">
        <v>101</v>
      </c>
      <c r="L17" s="25" t="s">
        <v>102</v>
      </c>
      <c r="M17" s="25"/>
      <c r="N17" s="25" t="s">
        <v>109</v>
      </c>
      <c r="O17" s="25" t="s">
        <v>120</v>
      </c>
      <c r="P17" s="25" t="s">
        <v>120</v>
      </c>
      <c r="Q17" s="27">
        <v>41855</v>
      </c>
      <c r="R17" s="25" t="s">
        <v>117</v>
      </c>
      <c r="S17" s="25" t="s">
        <v>213</v>
      </c>
      <c r="T17" s="25" t="s">
        <v>120</v>
      </c>
      <c r="U17" s="25" t="s">
        <v>120</v>
      </c>
      <c r="V17" s="25" t="s">
        <v>220</v>
      </c>
      <c r="W17" s="25"/>
      <c r="X17" s="25" t="s">
        <v>220</v>
      </c>
      <c r="Y17" s="25" t="s">
        <v>220</v>
      </c>
      <c r="Z17" s="25" t="s">
        <v>220</v>
      </c>
      <c r="AA17" s="25" t="s">
        <v>103</v>
      </c>
      <c r="AB17" s="28">
        <v>17.5</v>
      </c>
      <c r="AC17" s="28" t="s">
        <v>214</v>
      </c>
      <c r="AD17" s="29"/>
      <c r="AE17" s="29"/>
      <c r="AF17" s="29"/>
      <c r="AG17" s="29"/>
      <c r="AH17" s="29"/>
      <c r="AI17" s="29"/>
      <c r="AJ17" s="25" t="s">
        <v>215</v>
      </c>
      <c r="AK17" s="25" t="s">
        <v>216</v>
      </c>
      <c r="AL17" s="27">
        <v>41876</v>
      </c>
      <c r="AM17" s="27">
        <v>41894</v>
      </c>
      <c r="AN17" s="25" t="s">
        <v>96</v>
      </c>
      <c r="AO17" s="25" t="s">
        <v>211</v>
      </c>
      <c r="AP17" s="25" t="s">
        <v>217</v>
      </c>
      <c r="AQ17" s="25" t="s">
        <v>218</v>
      </c>
    </row>
    <row r="18" spans="1:43" s="30" customFormat="1" ht="18" customHeight="1" x14ac:dyDescent="0.2">
      <c r="A18"/>
      <c r="B18" s="25" t="s">
        <v>98</v>
      </c>
      <c r="C18" s="25" t="s">
        <v>173</v>
      </c>
      <c r="D18" s="26" t="str">
        <f t="shared" si="0"/>
        <v>000001449030</v>
      </c>
      <c r="E18" s="25" t="s">
        <v>93</v>
      </c>
      <c r="F18" s="25" t="s">
        <v>107</v>
      </c>
      <c r="G18" s="25" t="s">
        <v>108</v>
      </c>
      <c r="H18" s="25" t="s">
        <v>165</v>
      </c>
      <c r="I18" s="25" t="s">
        <v>100</v>
      </c>
      <c r="J18" s="25"/>
      <c r="K18" s="25" t="s">
        <v>101</v>
      </c>
      <c r="L18" s="25" t="s">
        <v>102</v>
      </c>
      <c r="M18" s="25"/>
      <c r="N18" s="25" t="s">
        <v>109</v>
      </c>
      <c r="O18" s="25" t="s">
        <v>120</v>
      </c>
      <c r="P18" s="25" t="s">
        <v>120</v>
      </c>
      <c r="Q18" s="27">
        <v>41920</v>
      </c>
      <c r="R18" s="25" t="s">
        <v>118</v>
      </c>
      <c r="S18" s="25" t="s">
        <v>213</v>
      </c>
      <c r="T18" s="25" t="s">
        <v>120</v>
      </c>
      <c r="U18" s="25" t="s">
        <v>120</v>
      </c>
      <c r="V18" s="25" t="s">
        <v>121</v>
      </c>
      <c r="W18" s="25"/>
      <c r="X18" s="25" t="s">
        <v>121</v>
      </c>
      <c r="Y18" s="25" t="s">
        <v>121</v>
      </c>
      <c r="Z18" s="25" t="s">
        <v>121</v>
      </c>
      <c r="AA18" s="25" t="s">
        <v>103</v>
      </c>
      <c r="AB18" s="28">
        <v>30</v>
      </c>
      <c r="AC18" s="28" t="s">
        <v>214</v>
      </c>
      <c r="AD18" s="29"/>
      <c r="AE18" s="29"/>
      <c r="AF18" s="29"/>
      <c r="AG18" s="29"/>
      <c r="AH18" s="29"/>
      <c r="AI18" s="29"/>
      <c r="AJ18" s="25" t="s">
        <v>215</v>
      </c>
      <c r="AK18" s="25" t="s">
        <v>216</v>
      </c>
      <c r="AL18" s="27">
        <v>41920</v>
      </c>
      <c r="AM18" s="27">
        <v>41930</v>
      </c>
      <c r="AN18" s="25" t="s">
        <v>96</v>
      </c>
      <c r="AO18" s="25" t="s">
        <v>203</v>
      </c>
      <c r="AP18" s="25" t="s">
        <v>217</v>
      </c>
      <c r="AQ18" s="25" t="s">
        <v>218</v>
      </c>
    </row>
    <row r="19" spans="1:43" s="30" customFormat="1" ht="18" customHeight="1" x14ac:dyDescent="0.2">
      <c r="A19"/>
      <c r="B19" s="25" t="s">
        <v>98</v>
      </c>
      <c r="C19" s="25" t="s">
        <v>174</v>
      </c>
      <c r="D19" s="26" t="str">
        <f t="shared" si="0"/>
        <v>000001449031</v>
      </c>
      <c r="E19" s="25" t="s">
        <v>93</v>
      </c>
      <c r="F19" s="25" t="s">
        <v>107</v>
      </c>
      <c r="G19" s="25" t="s">
        <v>108</v>
      </c>
      <c r="H19" s="25" t="s">
        <v>165</v>
      </c>
      <c r="I19" s="25" t="s">
        <v>100</v>
      </c>
      <c r="J19" s="25"/>
      <c r="K19" s="25" t="s">
        <v>101</v>
      </c>
      <c r="L19" s="25" t="s">
        <v>102</v>
      </c>
      <c r="M19" s="25"/>
      <c r="N19" s="25" t="s">
        <v>109</v>
      </c>
      <c r="O19" s="25" t="s">
        <v>121</v>
      </c>
      <c r="P19" s="25" t="s">
        <v>121</v>
      </c>
      <c r="Q19" s="27">
        <v>41907</v>
      </c>
      <c r="R19" s="25" t="s">
        <v>119</v>
      </c>
      <c r="S19" s="25" t="s">
        <v>213</v>
      </c>
      <c r="T19" s="25" t="s">
        <v>121</v>
      </c>
      <c r="U19" s="25" t="s">
        <v>121</v>
      </c>
      <c r="V19" s="25" t="s">
        <v>120</v>
      </c>
      <c r="W19" s="25"/>
      <c r="X19" s="25" t="s">
        <v>120</v>
      </c>
      <c r="Y19" s="25" t="s">
        <v>120</v>
      </c>
      <c r="Z19" s="25" t="s">
        <v>121</v>
      </c>
      <c r="AA19" s="25" t="s">
        <v>103</v>
      </c>
      <c r="AB19" s="28">
        <v>15.45</v>
      </c>
      <c r="AC19" s="28" t="s">
        <v>214</v>
      </c>
      <c r="AD19" s="29"/>
      <c r="AE19" s="29"/>
      <c r="AF19" s="29"/>
      <c r="AG19" s="29"/>
      <c r="AH19" s="29"/>
      <c r="AI19" s="29"/>
      <c r="AJ19" s="25" t="s">
        <v>215</v>
      </c>
      <c r="AK19" s="25" t="s">
        <v>216</v>
      </c>
      <c r="AL19" s="27">
        <v>41907</v>
      </c>
      <c r="AM19" s="27">
        <v>41918</v>
      </c>
      <c r="AN19" s="25" t="s">
        <v>96</v>
      </c>
      <c r="AO19" s="25" t="s">
        <v>211</v>
      </c>
      <c r="AP19" s="25" t="s">
        <v>217</v>
      </c>
      <c r="AQ19" s="25" t="s">
        <v>218</v>
      </c>
    </row>
    <row r="20" spans="1:43" s="30" customFormat="1" ht="18" customHeight="1" x14ac:dyDescent="0.2">
      <c r="A20"/>
      <c r="B20" s="25" t="s">
        <v>98</v>
      </c>
      <c r="C20" s="25" t="s">
        <v>175</v>
      </c>
      <c r="D20" s="26" t="str">
        <f t="shared" si="0"/>
        <v>000001449032</v>
      </c>
      <c r="E20" s="25" t="s">
        <v>93</v>
      </c>
      <c r="F20" s="25" t="s">
        <v>107</v>
      </c>
      <c r="G20" s="25" t="s">
        <v>108</v>
      </c>
      <c r="H20" s="25" t="s">
        <v>165</v>
      </c>
      <c r="I20" s="25" t="s">
        <v>100</v>
      </c>
      <c r="J20" s="25"/>
      <c r="K20" s="25" t="s">
        <v>101</v>
      </c>
      <c r="L20" s="25" t="s">
        <v>102</v>
      </c>
      <c r="M20" s="25"/>
      <c r="N20" s="25" t="s">
        <v>109</v>
      </c>
      <c r="O20" s="25" t="s">
        <v>121</v>
      </c>
      <c r="P20" s="25" t="s">
        <v>121</v>
      </c>
      <c r="Q20" s="27">
        <v>41932</v>
      </c>
      <c r="R20" s="25" t="s">
        <v>118</v>
      </c>
      <c r="S20" s="25" t="s">
        <v>213</v>
      </c>
      <c r="T20" s="25" t="s">
        <v>121</v>
      </c>
      <c r="U20" s="25" t="s">
        <v>121</v>
      </c>
      <c r="V20" s="25" t="s">
        <v>120</v>
      </c>
      <c r="W20" s="25"/>
      <c r="X20" s="25" t="s">
        <v>120</v>
      </c>
      <c r="Y20" s="25" t="s">
        <v>120</v>
      </c>
      <c r="Z20" s="25" t="s">
        <v>220</v>
      </c>
      <c r="AA20" s="25" t="s">
        <v>103</v>
      </c>
      <c r="AB20" s="28">
        <v>27</v>
      </c>
      <c r="AC20" s="28" t="s">
        <v>214</v>
      </c>
      <c r="AD20" s="29"/>
      <c r="AE20" s="29"/>
      <c r="AF20" s="29"/>
      <c r="AG20" s="29"/>
      <c r="AH20" s="29"/>
      <c r="AI20" s="29"/>
      <c r="AJ20" s="25" t="s">
        <v>215</v>
      </c>
      <c r="AK20" s="25" t="s">
        <v>216</v>
      </c>
      <c r="AL20" s="27">
        <v>41932</v>
      </c>
      <c r="AM20" s="27"/>
      <c r="AN20" s="25" t="s">
        <v>96</v>
      </c>
      <c r="AO20" s="25" t="s">
        <v>203</v>
      </c>
      <c r="AP20" s="25" t="s">
        <v>217</v>
      </c>
      <c r="AQ20" s="25" t="s">
        <v>218</v>
      </c>
    </row>
    <row r="21" spans="1:43" s="30" customFormat="1" ht="18" customHeight="1" x14ac:dyDescent="0.2">
      <c r="A21"/>
      <c r="B21" s="25" t="s">
        <v>176</v>
      </c>
      <c r="C21" s="25" t="s">
        <v>77</v>
      </c>
      <c r="D21" s="26" t="str">
        <f t="shared" si="0"/>
        <v>000001459002</v>
      </c>
      <c r="E21" s="25" t="s">
        <v>62</v>
      </c>
      <c r="F21" s="25" t="s">
        <v>107</v>
      </c>
      <c r="G21" s="25" t="s">
        <v>108</v>
      </c>
      <c r="H21" s="25" t="s">
        <v>165</v>
      </c>
      <c r="I21" s="25" t="s">
        <v>221</v>
      </c>
      <c r="J21" s="25" t="s">
        <v>222</v>
      </c>
      <c r="K21" s="25" t="s">
        <v>72</v>
      </c>
      <c r="L21" s="25" t="s">
        <v>223</v>
      </c>
      <c r="M21" s="25"/>
      <c r="N21" s="25" t="s">
        <v>224</v>
      </c>
      <c r="O21" s="25" t="s">
        <v>220</v>
      </c>
      <c r="P21" s="25" t="s">
        <v>121</v>
      </c>
      <c r="Q21" s="27">
        <v>35996</v>
      </c>
      <c r="R21" s="25" t="s">
        <v>118</v>
      </c>
      <c r="S21" s="25" t="s">
        <v>225</v>
      </c>
      <c r="T21" s="25" t="s">
        <v>121</v>
      </c>
      <c r="U21" s="25" t="s">
        <v>226</v>
      </c>
      <c r="V21" s="25" t="s">
        <v>227</v>
      </c>
      <c r="W21" s="25"/>
      <c r="X21" s="25" t="s">
        <v>228</v>
      </c>
      <c r="Y21" s="25"/>
      <c r="Z21" s="25" t="s">
        <v>227</v>
      </c>
      <c r="AA21" s="25" t="s">
        <v>66</v>
      </c>
      <c r="AB21" s="28">
        <v>17.5</v>
      </c>
      <c r="AC21" s="28" t="s">
        <v>200</v>
      </c>
      <c r="AD21" s="29"/>
      <c r="AE21" s="29"/>
      <c r="AF21" s="29"/>
      <c r="AG21" s="29"/>
      <c r="AH21" s="29"/>
      <c r="AI21" s="29"/>
      <c r="AJ21" s="25" t="s">
        <v>201</v>
      </c>
      <c r="AK21" s="25" t="s">
        <v>202</v>
      </c>
      <c r="AL21" s="27">
        <v>37135</v>
      </c>
      <c r="AM21" s="27"/>
      <c r="AN21" s="25" t="s">
        <v>67</v>
      </c>
      <c r="AO21" s="25" t="s">
        <v>229</v>
      </c>
      <c r="AP21" s="25" t="s">
        <v>69</v>
      </c>
      <c r="AQ21" s="25" t="s">
        <v>204</v>
      </c>
    </row>
    <row r="22" spans="1:43" s="30" customFormat="1" ht="18" customHeight="1" x14ac:dyDescent="0.2">
      <c r="A22"/>
      <c r="B22" s="25" t="s">
        <v>176</v>
      </c>
      <c r="C22" s="25" t="s">
        <v>77</v>
      </c>
      <c r="D22" s="26" t="str">
        <f t="shared" si="0"/>
        <v>000001459002</v>
      </c>
      <c r="E22" s="25" t="s">
        <v>62</v>
      </c>
      <c r="F22" s="25" t="s">
        <v>107</v>
      </c>
      <c r="G22" s="25" t="s">
        <v>108</v>
      </c>
      <c r="H22" s="25" t="s">
        <v>165</v>
      </c>
      <c r="I22" s="25" t="s">
        <v>221</v>
      </c>
      <c r="J22" s="25" t="s">
        <v>222</v>
      </c>
      <c r="K22" s="25" t="s">
        <v>72</v>
      </c>
      <c r="L22" s="25" t="s">
        <v>223</v>
      </c>
      <c r="M22" s="25"/>
      <c r="N22" s="25" t="s">
        <v>224</v>
      </c>
      <c r="O22" s="25" t="s">
        <v>121</v>
      </c>
      <c r="P22" s="25" t="s">
        <v>120</v>
      </c>
      <c r="Q22" s="27">
        <v>35996</v>
      </c>
      <c r="R22" s="25" t="s">
        <v>118</v>
      </c>
      <c r="S22" s="25" t="s">
        <v>225</v>
      </c>
      <c r="T22" s="25" t="s">
        <v>120</v>
      </c>
      <c r="U22" s="25" t="s">
        <v>226</v>
      </c>
      <c r="V22" s="25" t="s">
        <v>227</v>
      </c>
      <c r="W22" s="25"/>
      <c r="X22" s="25" t="s">
        <v>228</v>
      </c>
      <c r="Y22" s="25"/>
      <c r="Z22" s="25" t="s">
        <v>227</v>
      </c>
      <c r="AA22" s="25" t="s">
        <v>66</v>
      </c>
      <c r="AB22" s="28">
        <v>17.5</v>
      </c>
      <c r="AC22" s="28" t="s">
        <v>200</v>
      </c>
      <c r="AD22" s="29"/>
      <c r="AE22" s="29"/>
      <c r="AF22" s="29"/>
      <c r="AG22" s="29"/>
      <c r="AH22" s="29"/>
      <c r="AI22" s="29"/>
      <c r="AJ22" s="25" t="s">
        <v>201</v>
      </c>
      <c r="AK22" s="25" t="s">
        <v>202</v>
      </c>
      <c r="AL22" s="27">
        <v>37135</v>
      </c>
      <c r="AM22" s="27"/>
      <c r="AN22" s="25" t="s">
        <v>67</v>
      </c>
      <c r="AO22" s="25" t="s">
        <v>229</v>
      </c>
      <c r="AP22" s="25" t="s">
        <v>69</v>
      </c>
      <c r="AQ22" s="25" t="s">
        <v>204</v>
      </c>
    </row>
    <row r="23" spans="1:43" s="30" customFormat="1" ht="18" customHeight="1" x14ac:dyDescent="0.2">
      <c r="A23"/>
      <c r="B23" s="25" t="s">
        <v>176</v>
      </c>
      <c r="C23" s="25" t="s">
        <v>77</v>
      </c>
      <c r="D23" s="26" t="str">
        <f t="shared" si="0"/>
        <v>000001459002</v>
      </c>
      <c r="E23" s="25" t="s">
        <v>62</v>
      </c>
      <c r="F23" s="25" t="s">
        <v>107</v>
      </c>
      <c r="G23" s="25" t="s">
        <v>108</v>
      </c>
      <c r="H23" s="25" t="s">
        <v>165</v>
      </c>
      <c r="I23" s="25" t="s">
        <v>221</v>
      </c>
      <c r="J23" s="25" t="s">
        <v>222</v>
      </c>
      <c r="K23" s="25" t="s">
        <v>72</v>
      </c>
      <c r="L23" s="25" t="s">
        <v>223</v>
      </c>
      <c r="M23" s="25"/>
      <c r="N23" s="25" t="s">
        <v>224</v>
      </c>
      <c r="O23" s="25" t="s">
        <v>120</v>
      </c>
      <c r="P23" s="25" t="s">
        <v>120</v>
      </c>
      <c r="Q23" s="27">
        <v>35996</v>
      </c>
      <c r="R23" s="25" t="s">
        <v>117</v>
      </c>
      <c r="S23" s="25" t="s">
        <v>225</v>
      </c>
      <c r="T23" s="25" t="s">
        <v>120</v>
      </c>
      <c r="U23" s="25" t="s">
        <v>226</v>
      </c>
      <c r="V23" s="25" t="s">
        <v>227</v>
      </c>
      <c r="W23" s="25"/>
      <c r="X23" s="25" t="s">
        <v>228</v>
      </c>
      <c r="Y23" s="25"/>
      <c r="Z23" s="25" t="s">
        <v>227</v>
      </c>
      <c r="AA23" s="25" t="s">
        <v>66</v>
      </c>
      <c r="AB23" s="28">
        <v>35</v>
      </c>
      <c r="AC23" s="28" t="s">
        <v>200</v>
      </c>
      <c r="AD23" s="29"/>
      <c r="AE23" s="29"/>
      <c r="AF23" s="29"/>
      <c r="AG23" s="29"/>
      <c r="AH23" s="29"/>
      <c r="AI23" s="29"/>
      <c r="AJ23" s="25" t="s">
        <v>201</v>
      </c>
      <c r="AK23" s="25" t="s">
        <v>202</v>
      </c>
      <c r="AL23" s="27">
        <v>37135</v>
      </c>
      <c r="AM23" s="27"/>
      <c r="AN23" s="25" t="s">
        <v>67</v>
      </c>
      <c r="AO23" s="25" t="s">
        <v>229</v>
      </c>
      <c r="AP23" s="25" t="s">
        <v>69</v>
      </c>
      <c r="AQ23" s="25" t="s">
        <v>204</v>
      </c>
    </row>
    <row r="24" spans="1:43" s="30" customFormat="1" ht="18" customHeight="1" x14ac:dyDescent="0.2">
      <c r="A24"/>
      <c r="B24" s="25" t="s">
        <v>176</v>
      </c>
      <c r="C24" s="25" t="s">
        <v>77</v>
      </c>
      <c r="D24" s="26" t="str">
        <f t="shared" si="0"/>
        <v>000001459002</v>
      </c>
      <c r="E24" s="25" t="s">
        <v>62</v>
      </c>
      <c r="F24" s="25" t="s">
        <v>107</v>
      </c>
      <c r="G24" s="25" t="s">
        <v>108</v>
      </c>
      <c r="H24" s="25" t="s">
        <v>165</v>
      </c>
      <c r="I24" s="25" t="s">
        <v>221</v>
      </c>
      <c r="J24" s="25" t="s">
        <v>222</v>
      </c>
      <c r="K24" s="25" t="s">
        <v>72</v>
      </c>
      <c r="L24" s="25" t="s">
        <v>223</v>
      </c>
      <c r="M24" s="25"/>
      <c r="N24" s="25" t="s">
        <v>224</v>
      </c>
      <c r="O24" s="25" t="s">
        <v>120</v>
      </c>
      <c r="P24" s="25" t="s">
        <v>120</v>
      </c>
      <c r="Q24" s="27">
        <v>35996</v>
      </c>
      <c r="R24" s="25" t="s">
        <v>118</v>
      </c>
      <c r="S24" s="25" t="s">
        <v>225</v>
      </c>
      <c r="T24" s="25" t="s">
        <v>120</v>
      </c>
      <c r="U24" s="25" t="s">
        <v>120</v>
      </c>
      <c r="V24" s="25" t="s">
        <v>227</v>
      </c>
      <c r="W24" s="25"/>
      <c r="X24" s="25" t="s">
        <v>228</v>
      </c>
      <c r="Y24" s="25"/>
      <c r="Z24" s="25" t="s">
        <v>227</v>
      </c>
      <c r="AA24" s="25" t="s">
        <v>66</v>
      </c>
      <c r="AB24" s="28">
        <v>35</v>
      </c>
      <c r="AC24" s="28" t="s">
        <v>200</v>
      </c>
      <c r="AD24" s="29"/>
      <c r="AE24" s="29"/>
      <c r="AF24" s="29"/>
      <c r="AG24" s="29"/>
      <c r="AH24" s="29"/>
      <c r="AI24" s="29"/>
      <c r="AJ24" s="25" t="s">
        <v>201</v>
      </c>
      <c r="AK24" s="25" t="s">
        <v>202</v>
      </c>
      <c r="AL24" s="27">
        <v>37135</v>
      </c>
      <c r="AM24" s="27"/>
      <c r="AN24" s="25" t="s">
        <v>67</v>
      </c>
      <c r="AO24" s="25" t="s">
        <v>229</v>
      </c>
      <c r="AP24" s="25" t="s">
        <v>69</v>
      </c>
      <c r="AQ24" s="25" t="s">
        <v>204</v>
      </c>
    </row>
    <row r="25" spans="1:43" s="30" customFormat="1" ht="18" customHeight="1" x14ac:dyDescent="0.2">
      <c r="A25"/>
      <c r="B25" s="25" t="s">
        <v>177</v>
      </c>
      <c r="C25" s="25" t="s">
        <v>178</v>
      </c>
      <c r="D25" s="26" t="str">
        <f t="shared" si="0"/>
        <v>000001479009</v>
      </c>
      <c r="E25" s="25" t="s">
        <v>62</v>
      </c>
      <c r="F25" s="25" t="s">
        <v>107</v>
      </c>
      <c r="G25" s="25" t="s">
        <v>108</v>
      </c>
      <c r="H25" s="25" t="s">
        <v>165</v>
      </c>
      <c r="I25" s="25" t="s">
        <v>83</v>
      </c>
      <c r="J25" s="25"/>
      <c r="K25" s="25" t="s">
        <v>101</v>
      </c>
      <c r="L25" s="25" t="s">
        <v>230</v>
      </c>
      <c r="M25" s="25"/>
      <c r="N25" s="25" t="s">
        <v>231</v>
      </c>
      <c r="O25" s="25" t="s">
        <v>120</v>
      </c>
      <c r="P25" s="25" t="s">
        <v>121</v>
      </c>
      <c r="Q25" s="27">
        <v>38930</v>
      </c>
      <c r="R25" s="25" t="s">
        <v>119</v>
      </c>
      <c r="S25" s="25" t="s">
        <v>206</v>
      </c>
      <c r="T25" s="25" t="s">
        <v>120</v>
      </c>
      <c r="U25" s="25" t="s">
        <v>120</v>
      </c>
      <c r="V25" s="25"/>
      <c r="W25" s="25"/>
      <c r="X25" s="25"/>
      <c r="Y25" s="25"/>
      <c r="Z25" s="25" t="s">
        <v>227</v>
      </c>
      <c r="AA25" s="25" t="s">
        <v>74</v>
      </c>
      <c r="AB25" s="28">
        <v>35</v>
      </c>
      <c r="AC25" s="28" t="s">
        <v>208</v>
      </c>
      <c r="AD25" s="29"/>
      <c r="AE25" s="29"/>
      <c r="AF25" s="29"/>
      <c r="AG25" s="29"/>
      <c r="AH25" s="29"/>
      <c r="AI25" s="29"/>
      <c r="AJ25" s="25" t="s">
        <v>201</v>
      </c>
      <c r="AK25" s="25" t="s">
        <v>202</v>
      </c>
      <c r="AL25" s="27">
        <v>38930</v>
      </c>
      <c r="AM25" s="27">
        <v>41639</v>
      </c>
      <c r="AN25" s="25" t="s">
        <v>67</v>
      </c>
      <c r="AO25" s="25" t="s">
        <v>232</v>
      </c>
      <c r="AP25" s="25" t="s">
        <v>69</v>
      </c>
      <c r="AQ25" s="25" t="s">
        <v>204</v>
      </c>
    </row>
    <row r="26" spans="1:43" s="30" customFormat="1" ht="18" customHeight="1" x14ac:dyDescent="0.2">
      <c r="A26"/>
      <c r="B26" s="25" t="s">
        <v>179</v>
      </c>
      <c r="C26" s="25" t="s">
        <v>61</v>
      </c>
      <c r="D26" s="26" t="str">
        <f t="shared" si="0"/>
        <v>000001499001</v>
      </c>
      <c r="E26" s="25" t="s">
        <v>62</v>
      </c>
      <c r="F26" s="25" t="s">
        <v>107</v>
      </c>
      <c r="G26" s="25" t="s">
        <v>108</v>
      </c>
      <c r="H26" s="25" t="s">
        <v>165</v>
      </c>
      <c r="I26" s="25" t="s">
        <v>233</v>
      </c>
      <c r="J26" s="25"/>
      <c r="K26" s="25" t="s">
        <v>72</v>
      </c>
      <c r="L26" s="25" t="s">
        <v>234</v>
      </c>
      <c r="M26" s="25"/>
      <c r="N26" s="25" t="s">
        <v>235</v>
      </c>
      <c r="O26" s="25" t="s">
        <v>120</v>
      </c>
      <c r="P26" s="25" t="s">
        <v>120</v>
      </c>
      <c r="Q26" s="27">
        <v>40910</v>
      </c>
      <c r="R26" s="25" t="s">
        <v>118</v>
      </c>
      <c r="S26" s="25" t="s">
        <v>236</v>
      </c>
      <c r="T26" s="25" t="s">
        <v>120</v>
      </c>
      <c r="U26" s="25" t="s">
        <v>121</v>
      </c>
      <c r="V26" s="25"/>
      <c r="W26" s="25"/>
      <c r="X26" s="25" t="s">
        <v>121</v>
      </c>
      <c r="Y26" s="25" t="s">
        <v>227</v>
      </c>
      <c r="Z26" s="25" t="s">
        <v>227</v>
      </c>
      <c r="AA26" s="25" t="s">
        <v>74</v>
      </c>
      <c r="AB26" s="28">
        <v>35</v>
      </c>
      <c r="AC26" s="28" t="s">
        <v>208</v>
      </c>
      <c r="AD26" s="29"/>
      <c r="AE26" s="29"/>
      <c r="AF26" s="29"/>
      <c r="AG26" s="29"/>
      <c r="AH26" s="29"/>
      <c r="AI26" s="29"/>
      <c r="AJ26" s="25" t="s">
        <v>201</v>
      </c>
      <c r="AK26" s="25" t="s">
        <v>202</v>
      </c>
      <c r="AL26" s="27">
        <v>40910</v>
      </c>
      <c r="AM26" s="27"/>
      <c r="AN26" s="25" t="s">
        <v>67</v>
      </c>
      <c r="AO26" s="25" t="s">
        <v>237</v>
      </c>
      <c r="AP26" s="25" t="s">
        <v>69</v>
      </c>
      <c r="AQ26" s="25" t="s">
        <v>204</v>
      </c>
    </row>
    <row r="27" spans="1:43" s="30" customFormat="1" ht="18" customHeight="1" x14ac:dyDescent="0.2">
      <c r="A27"/>
      <c r="B27" s="25" t="s">
        <v>180</v>
      </c>
      <c r="C27" s="25" t="s">
        <v>181</v>
      </c>
      <c r="D27" s="26" t="str">
        <f t="shared" si="0"/>
        <v>000001509007</v>
      </c>
      <c r="E27" s="25" t="s">
        <v>62</v>
      </c>
      <c r="F27" s="25" t="s">
        <v>107</v>
      </c>
      <c r="G27" s="25" t="s">
        <v>108</v>
      </c>
      <c r="H27" s="25" t="s">
        <v>165</v>
      </c>
      <c r="I27" s="25" t="s">
        <v>238</v>
      </c>
      <c r="J27" s="25"/>
      <c r="K27" s="25" t="s">
        <v>72</v>
      </c>
      <c r="L27" s="25" t="s">
        <v>239</v>
      </c>
      <c r="M27" s="25"/>
      <c r="N27" s="25" t="s">
        <v>240</v>
      </c>
      <c r="O27" s="25" t="s">
        <v>121</v>
      </c>
      <c r="P27" s="25" t="s">
        <v>120</v>
      </c>
      <c r="Q27" s="27">
        <v>41645</v>
      </c>
      <c r="R27" s="25" t="s">
        <v>117</v>
      </c>
      <c r="S27" s="25" t="s">
        <v>213</v>
      </c>
      <c r="T27" s="25" t="s">
        <v>121</v>
      </c>
      <c r="U27" s="25" t="s">
        <v>121</v>
      </c>
      <c r="V27" s="25" t="s">
        <v>120</v>
      </c>
      <c r="W27" s="25"/>
      <c r="X27" s="25" t="s">
        <v>120</v>
      </c>
      <c r="Y27" s="25" t="s">
        <v>227</v>
      </c>
      <c r="Z27" s="25" t="s">
        <v>227</v>
      </c>
      <c r="AA27" s="25" t="s">
        <v>103</v>
      </c>
      <c r="AB27" s="28">
        <v>31</v>
      </c>
      <c r="AC27" s="28" t="s">
        <v>214</v>
      </c>
      <c r="AD27" s="29"/>
      <c r="AE27" s="29"/>
      <c r="AF27" s="29"/>
      <c r="AG27" s="29"/>
      <c r="AH27" s="29"/>
      <c r="AI27" s="29"/>
      <c r="AJ27" s="25" t="s">
        <v>215</v>
      </c>
      <c r="AK27" s="25" t="s">
        <v>216</v>
      </c>
      <c r="AL27" s="27">
        <v>41645</v>
      </c>
      <c r="AM27" s="27">
        <v>41657</v>
      </c>
      <c r="AN27" s="25" t="s">
        <v>67</v>
      </c>
      <c r="AO27" s="25" t="s">
        <v>241</v>
      </c>
      <c r="AP27" s="25" t="s">
        <v>217</v>
      </c>
      <c r="AQ27" s="25" t="s">
        <v>218</v>
      </c>
    </row>
    <row r="28" spans="1:43" s="30" customFormat="1" ht="18" customHeight="1" x14ac:dyDescent="0.2">
      <c r="A28"/>
      <c r="B28" s="25" t="s">
        <v>180</v>
      </c>
      <c r="C28" s="25" t="s">
        <v>182</v>
      </c>
      <c r="D28" s="26" t="str">
        <f t="shared" si="0"/>
        <v>000001509008</v>
      </c>
      <c r="E28" s="25" t="s">
        <v>62</v>
      </c>
      <c r="F28" s="25" t="s">
        <v>107</v>
      </c>
      <c r="G28" s="25" t="s">
        <v>108</v>
      </c>
      <c r="H28" s="25" t="s">
        <v>165</v>
      </c>
      <c r="I28" s="25" t="s">
        <v>238</v>
      </c>
      <c r="J28" s="25"/>
      <c r="K28" s="25" t="s">
        <v>72</v>
      </c>
      <c r="L28" s="25" t="s">
        <v>239</v>
      </c>
      <c r="M28" s="25"/>
      <c r="N28" s="25" t="s">
        <v>240</v>
      </c>
      <c r="O28" s="25" t="s">
        <v>220</v>
      </c>
      <c r="P28" s="25" t="s">
        <v>120</v>
      </c>
      <c r="Q28" s="27">
        <v>41701</v>
      </c>
      <c r="R28" s="25" t="s">
        <v>118</v>
      </c>
      <c r="S28" s="25" t="s">
        <v>213</v>
      </c>
      <c r="T28" s="25" t="s">
        <v>121</v>
      </c>
      <c r="U28" s="25" t="s">
        <v>226</v>
      </c>
      <c r="V28" s="25" t="s">
        <v>120</v>
      </c>
      <c r="W28" s="25"/>
      <c r="X28" s="25" t="s">
        <v>120</v>
      </c>
      <c r="Y28" s="25" t="s">
        <v>227</v>
      </c>
      <c r="Z28" s="25" t="s">
        <v>227</v>
      </c>
      <c r="AA28" s="25" t="s">
        <v>103</v>
      </c>
      <c r="AB28" s="28">
        <v>31</v>
      </c>
      <c r="AC28" s="28" t="s">
        <v>214</v>
      </c>
      <c r="AD28" s="29"/>
      <c r="AE28" s="29"/>
      <c r="AF28" s="29"/>
      <c r="AG28" s="29"/>
      <c r="AH28" s="29"/>
      <c r="AI28" s="29"/>
      <c r="AJ28" s="25" t="s">
        <v>215</v>
      </c>
      <c r="AK28" s="25" t="s">
        <v>216</v>
      </c>
      <c r="AL28" s="27">
        <v>41701</v>
      </c>
      <c r="AM28" s="27">
        <v>41713</v>
      </c>
      <c r="AN28" s="25" t="s">
        <v>67</v>
      </c>
      <c r="AO28" s="25" t="s">
        <v>241</v>
      </c>
      <c r="AP28" s="25" t="s">
        <v>217</v>
      </c>
      <c r="AQ28" s="25" t="s">
        <v>218</v>
      </c>
    </row>
    <row r="29" spans="1:43" s="30" customFormat="1" ht="18" customHeight="1" x14ac:dyDescent="0.2">
      <c r="A29"/>
      <c r="B29" s="25" t="s">
        <v>180</v>
      </c>
      <c r="C29" s="25" t="s">
        <v>178</v>
      </c>
      <c r="D29" s="26" t="str">
        <f t="shared" si="0"/>
        <v>000001509009</v>
      </c>
      <c r="E29" s="25" t="s">
        <v>62</v>
      </c>
      <c r="F29" s="25" t="s">
        <v>107</v>
      </c>
      <c r="G29" s="25" t="s">
        <v>108</v>
      </c>
      <c r="H29" s="25" t="s">
        <v>165</v>
      </c>
      <c r="I29" s="25" t="s">
        <v>238</v>
      </c>
      <c r="J29" s="25"/>
      <c r="K29" s="25" t="s">
        <v>72</v>
      </c>
      <c r="L29" s="25" t="s">
        <v>239</v>
      </c>
      <c r="M29" s="25"/>
      <c r="N29" s="25" t="s">
        <v>240</v>
      </c>
      <c r="O29" s="25" t="s">
        <v>121</v>
      </c>
      <c r="P29" s="25" t="s">
        <v>121</v>
      </c>
      <c r="Q29" s="27">
        <v>41855</v>
      </c>
      <c r="R29" s="25" t="s">
        <v>119</v>
      </c>
      <c r="S29" s="25" t="s">
        <v>213</v>
      </c>
      <c r="T29" s="25" t="s">
        <v>121</v>
      </c>
      <c r="U29" s="25" t="s">
        <v>226</v>
      </c>
      <c r="V29" s="25" t="s">
        <v>121</v>
      </c>
      <c r="W29" s="25"/>
      <c r="X29" s="25" t="s">
        <v>228</v>
      </c>
      <c r="Y29" s="25" t="s">
        <v>227</v>
      </c>
      <c r="Z29" s="25" t="s">
        <v>121</v>
      </c>
      <c r="AA29" s="25" t="s">
        <v>103</v>
      </c>
      <c r="AB29" s="28">
        <v>31</v>
      </c>
      <c r="AC29" s="28" t="s">
        <v>214</v>
      </c>
      <c r="AD29" s="29"/>
      <c r="AE29" s="29"/>
      <c r="AF29" s="29"/>
      <c r="AG29" s="29"/>
      <c r="AH29" s="29"/>
      <c r="AI29" s="29"/>
      <c r="AJ29" s="25" t="s">
        <v>215</v>
      </c>
      <c r="AK29" s="25" t="s">
        <v>216</v>
      </c>
      <c r="AL29" s="27">
        <v>41855</v>
      </c>
      <c r="AM29" s="27">
        <v>41874</v>
      </c>
      <c r="AN29" s="25" t="s">
        <v>67</v>
      </c>
      <c r="AO29" s="25" t="s">
        <v>241</v>
      </c>
      <c r="AP29" s="25" t="s">
        <v>217</v>
      </c>
      <c r="AQ29" s="25" t="s">
        <v>218</v>
      </c>
    </row>
    <row r="30" spans="1:43" s="30" customFormat="1" ht="18" customHeight="1" x14ac:dyDescent="0.2">
      <c r="A30"/>
      <c r="B30" s="25" t="s">
        <v>183</v>
      </c>
      <c r="C30" s="25" t="s">
        <v>61</v>
      </c>
      <c r="D30" s="26" t="str">
        <f t="shared" si="0"/>
        <v>000001529001</v>
      </c>
      <c r="E30" s="25" t="s">
        <v>93</v>
      </c>
      <c r="F30" s="25" t="s">
        <v>107</v>
      </c>
      <c r="G30" s="25" t="s">
        <v>108</v>
      </c>
      <c r="H30" s="25" t="s">
        <v>165</v>
      </c>
      <c r="I30" s="25" t="s">
        <v>242</v>
      </c>
      <c r="J30" s="25"/>
      <c r="K30" s="25" t="s">
        <v>72</v>
      </c>
      <c r="L30" s="25" t="s">
        <v>243</v>
      </c>
      <c r="M30" s="25"/>
      <c r="N30" s="25" t="s">
        <v>244</v>
      </c>
      <c r="O30" s="25" t="s">
        <v>120</v>
      </c>
      <c r="P30" s="25" t="s">
        <v>120</v>
      </c>
      <c r="Q30" s="27">
        <v>40917</v>
      </c>
      <c r="R30" s="25" t="s">
        <v>118</v>
      </c>
      <c r="S30" s="25" t="s">
        <v>245</v>
      </c>
      <c r="T30" s="25" t="s">
        <v>121</v>
      </c>
      <c r="U30" s="25" t="s">
        <v>226</v>
      </c>
      <c r="V30" s="25" t="s">
        <v>121</v>
      </c>
      <c r="W30" s="25"/>
      <c r="X30" s="25" t="s">
        <v>246</v>
      </c>
      <c r="Y30" s="25"/>
      <c r="Z30" s="25" t="s">
        <v>121</v>
      </c>
      <c r="AA30" s="25" t="s">
        <v>247</v>
      </c>
      <c r="AB30" s="28">
        <v>35</v>
      </c>
      <c r="AC30" s="28" t="s">
        <v>200</v>
      </c>
      <c r="AD30" s="29"/>
      <c r="AE30" s="29"/>
      <c r="AF30" s="29"/>
      <c r="AG30" s="29"/>
      <c r="AH30" s="29"/>
      <c r="AI30" s="29"/>
      <c r="AJ30" s="25" t="s">
        <v>248</v>
      </c>
      <c r="AK30" s="25" t="s">
        <v>249</v>
      </c>
      <c r="AL30" s="27">
        <v>40917</v>
      </c>
      <c r="AM30" s="27">
        <v>40977</v>
      </c>
      <c r="AN30" s="25" t="s">
        <v>96</v>
      </c>
      <c r="AO30" s="25" t="s">
        <v>250</v>
      </c>
      <c r="AP30" s="25" t="s">
        <v>217</v>
      </c>
      <c r="AQ30" s="25" t="s">
        <v>204</v>
      </c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30"/>
  <sheetViews>
    <sheetView workbookViewId="0">
      <selection sqref="A1:A30"/>
    </sheetView>
  </sheetViews>
  <sheetFormatPr baseColWidth="10" defaultColWidth="11.54296875" defaultRowHeight="13.2" x14ac:dyDescent="0.25"/>
  <cols>
    <col min="1" max="1" width="11.54296875" style="36"/>
    <col min="2" max="13" width="11.54296875" style="66"/>
    <col min="14" max="15" width="11.54296875" style="67"/>
    <col min="16" max="16" width="11.54296875" style="66"/>
    <col min="17" max="18" width="11.54296875" style="67"/>
    <col min="19" max="19" width="11.54296875" style="66"/>
    <col min="20" max="21" width="11.54296875" style="67"/>
    <col min="22" max="22" width="11.54296875" style="66"/>
    <col min="23" max="25" width="11.54296875" style="67"/>
    <col min="26" max="26" width="11.54296875" style="66"/>
    <col min="27" max="28" width="11.54296875" style="67"/>
    <col min="29" max="16384" width="11.54296875" style="66"/>
  </cols>
  <sheetData>
    <row r="1" spans="1:38" s="39" customFormat="1" ht="65.25" customHeight="1" x14ac:dyDescent="0.25">
      <c r="A1" s="36" t="s">
        <v>358</v>
      </c>
      <c r="B1" s="61" t="s">
        <v>0</v>
      </c>
      <c r="C1" s="61" t="s">
        <v>1</v>
      </c>
      <c r="D1" s="61" t="s">
        <v>137</v>
      </c>
      <c r="E1" s="61" t="s">
        <v>197</v>
      </c>
      <c r="F1" s="61" t="s">
        <v>198</v>
      </c>
      <c r="G1" s="61" t="s">
        <v>26</v>
      </c>
      <c r="H1" s="61" t="s">
        <v>22</v>
      </c>
      <c r="I1" s="61" t="s">
        <v>23</v>
      </c>
      <c r="J1" s="61" t="s">
        <v>12</v>
      </c>
      <c r="K1" s="61" t="s">
        <v>188</v>
      </c>
      <c r="L1" s="61" t="s">
        <v>193</v>
      </c>
      <c r="M1" s="61" t="s">
        <v>251</v>
      </c>
      <c r="N1" s="61" t="s">
        <v>252</v>
      </c>
      <c r="O1" s="61" t="s">
        <v>253</v>
      </c>
      <c r="P1" s="61" t="s">
        <v>254</v>
      </c>
      <c r="Q1" s="61" t="s">
        <v>255</v>
      </c>
      <c r="R1" s="61" t="s">
        <v>256</v>
      </c>
      <c r="S1" s="61" t="s">
        <v>257</v>
      </c>
      <c r="T1" s="61" t="s">
        <v>258</v>
      </c>
      <c r="U1" s="61" t="s">
        <v>259</v>
      </c>
      <c r="V1" s="61" t="s">
        <v>260</v>
      </c>
      <c r="W1" s="61" t="s">
        <v>55</v>
      </c>
      <c r="X1" s="61" t="s">
        <v>261</v>
      </c>
      <c r="Y1" s="61" t="s">
        <v>262</v>
      </c>
      <c r="Z1" s="61" t="s">
        <v>263</v>
      </c>
      <c r="AA1" s="61" t="s">
        <v>264</v>
      </c>
      <c r="AB1" s="61" t="s">
        <v>265</v>
      </c>
      <c r="AC1" s="61" t="s">
        <v>266</v>
      </c>
    </row>
    <row r="2" spans="1:38" s="65" customFormat="1" ht="18" customHeight="1" x14ac:dyDescent="0.2">
      <c r="A2" s="60" t="s">
        <v>310</v>
      </c>
      <c r="B2" s="62">
        <v>110</v>
      </c>
      <c r="C2" s="62">
        <v>9001</v>
      </c>
      <c r="D2" s="62" t="s">
        <v>165</v>
      </c>
      <c r="E2" s="62" t="s">
        <v>204</v>
      </c>
      <c r="F2" s="62" t="s">
        <v>205</v>
      </c>
      <c r="G2" s="62" t="s">
        <v>69</v>
      </c>
      <c r="H2" s="62">
        <v>35828</v>
      </c>
      <c r="I2" s="62">
        <v>0</v>
      </c>
      <c r="J2" s="62" t="s">
        <v>267</v>
      </c>
      <c r="K2" s="62">
        <v>0</v>
      </c>
      <c r="L2" s="62" t="s">
        <v>268</v>
      </c>
      <c r="M2" s="62">
        <v>35828</v>
      </c>
      <c r="N2" s="63">
        <v>29</v>
      </c>
      <c r="O2" s="63">
        <v>26</v>
      </c>
      <c r="P2" s="64">
        <v>3</v>
      </c>
      <c r="Q2" s="63">
        <v>0</v>
      </c>
      <c r="R2" s="63">
        <v>0</v>
      </c>
      <c r="S2" s="64">
        <v>0</v>
      </c>
      <c r="T2" s="63">
        <v>22</v>
      </c>
      <c r="U2" s="63">
        <v>12</v>
      </c>
      <c r="V2" s="64">
        <v>10</v>
      </c>
      <c r="W2" s="63">
        <v>1</v>
      </c>
      <c r="X2" s="63">
        <v>0</v>
      </c>
      <c r="Y2" s="63">
        <v>0</v>
      </c>
      <c r="Z2" s="64">
        <v>0</v>
      </c>
      <c r="AA2" s="63">
        <v>32</v>
      </c>
      <c r="AB2" s="63">
        <v>32</v>
      </c>
      <c r="AC2" s="64">
        <v>0</v>
      </c>
      <c r="AD2" s="65">
        <v>0</v>
      </c>
      <c r="AE2" s="65">
        <v>0</v>
      </c>
      <c r="AF2" s="65">
        <v>0</v>
      </c>
      <c r="AG2" s="65">
        <v>0</v>
      </c>
      <c r="AH2" s="65">
        <v>0</v>
      </c>
      <c r="AI2" s="65">
        <v>0</v>
      </c>
      <c r="AJ2" s="65">
        <v>0</v>
      </c>
      <c r="AK2" s="65">
        <v>0</v>
      </c>
      <c r="AL2" s="65">
        <v>0</v>
      </c>
    </row>
    <row r="3" spans="1:38" s="65" customFormat="1" ht="18" customHeight="1" x14ac:dyDescent="0.2">
      <c r="A3" s="60" t="s">
        <v>311</v>
      </c>
      <c r="B3" s="62">
        <v>113</v>
      </c>
      <c r="C3" s="62">
        <v>9001</v>
      </c>
      <c r="D3" s="62" t="s">
        <v>165</v>
      </c>
      <c r="E3" s="62" t="s">
        <v>204</v>
      </c>
      <c r="F3" s="62" t="s">
        <v>205</v>
      </c>
      <c r="G3" s="62" t="s">
        <v>69</v>
      </c>
      <c r="H3" s="62">
        <v>35856</v>
      </c>
      <c r="I3" s="62">
        <v>0</v>
      </c>
      <c r="J3" s="62" t="s">
        <v>267</v>
      </c>
      <c r="K3" s="62" t="s">
        <v>269</v>
      </c>
      <c r="L3" s="62" t="s">
        <v>268</v>
      </c>
      <c r="M3" s="62">
        <v>35856</v>
      </c>
      <c r="N3" s="63">
        <v>29</v>
      </c>
      <c r="O3" s="63">
        <v>0.5</v>
      </c>
      <c r="P3" s="64">
        <v>28.5</v>
      </c>
      <c r="Q3" s="63">
        <v>29.5</v>
      </c>
      <c r="R3" s="63">
        <v>29.5</v>
      </c>
      <c r="S3" s="64">
        <v>0</v>
      </c>
      <c r="T3" s="63">
        <v>22</v>
      </c>
      <c r="U3" s="63">
        <v>15</v>
      </c>
      <c r="V3" s="64">
        <v>7</v>
      </c>
      <c r="W3" s="63">
        <v>1</v>
      </c>
      <c r="X3" s="63">
        <v>0</v>
      </c>
      <c r="Y3" s="63">
        <v>0</v>
      </c>
      <c r="Z3" s="64">
        <v>0</v>
      </c>
      <c r="AA3" s="63">
        <v>39</v>
      </c>
      <c r="AB3" s="63">
        <v>20</v>
      </c>
      <c r="AC3" s="64">
        <v>19</v>
      </c>
      <c r="AD3" s="65">
        <v>0</v>
      </c>
      <c r="AE3" s="65">
        <v>0</v>
      </c>
      <c r="AF3" s="65">
        <v>0</v>
      </c>
      <c r="AG3" s="65">
        <v>0</v>
      </c>
      <c r="AH3" s="65">
        <v>0</v>
      </c>
      <c r="AI3" s="65">
        <v>0</v>
      </c>
      <c r="AJ3" s="65">
        <v>0</v>
      </c>
      <c r="AK3" s="65">
        <v>0</v>
      </c>
      <c r="AL3" s="65">
        <v>0</v>
      </c>
    </row>
    <row r="4" spans="1:38" s="65" customFormat="1" ht="18" customHeight="1" x14ac:dyDescent="0.2">
      <c r="A4" s="60" t="s">
        <v>312</v>
      </c>
      <c r="B4" s="62">
        <v>115</v>
      </c>
      <c r="C4" s="62">
        <v>9002</v>
      </c>
      <c r="D4" s="62" t="s">
        <v>165</v>
      </c>
      <c r="E4" s="62" t="s">
        <v>204</v>
      </c>
      <c r="F4" s="62" t="s">
        <v>205</v>
      </c>
      <c r="G4" s="62" t="s">
        <v>69</v>
      </c>
      <c r="H4" s="62">
        <v>36617</v>
      </c>
      <c r="I4" s="62">
        <v>0</v>
      </c>
      <c r="J4" s="62" t="s">
        <v>267</v>
      </c>
      <c r="K4" s="62" t="s">
        <v>269</v>
      </c>
      <c r="L4" s="62" t="s">
        <v>268</v>
      </c>
      <c r="M4" s="62">
        <v>35886</v>
      </c>
      <c r="N4" s="63">
        <v>29</v>
      </c>
      <c r="O4" s="63">
        <v>28</v>
      </c>
      <c r="P4" s="64">
        <v>1</v>
      </c>
      <c r="Q4" s="63">
        <v>4</v>
      </c>
      <c r="R4" s="63">
        <v>4</v>
      </c>
      <c r="S4" s="64">
        <v>0</v>
      </c>
      <c r="T4" s="63">
        <v>22</v>
      </c>
      <c r="U4" s="63">
        <v>22</v>
      </c>
      <c r="V4" s="64">
        <v>0</v>
      </c>
      <c r="W4" s="63">
        <v>1</v>
      </c>
      <c r="X4" s="63">
        <v>0</v>
      </c>
      <c r="Y4" s="63">
        <v>0</v>
      </c>
      <c r="Z4" s="64">
        <v>0</v>
      </c>
      <c r="AA4" s="63">
        <v>3</v>
      </c>
      <c r="AB4" s="63">
        <v>0</v>
      </c>
      <c r="AC4" s="64">
        <v>3</v>
      </c>
      <c r="AD4" s="65">
        <v>0</v>
      </c>
      <c r="AE4" s="65">
        <v>0</v>
      </c>
      <c r="AF4" s="65">
        <v>0</v>
      </c>
      <c r="AG4" s="65">
        <v>0</v>
      </c>
      <c r="AH4" s="65">
        <v>0</v>
      </c>
      <c r="AI4" s="65">
        <v>0</v>
      </c>
      <c r="AJ4" s="65">
        <v>0</v>
      </c>
      <c r="AK4" s="65">
        <v>0</v>
      </c>
      <c r="AL4" s="65">
        <v>0</v>
      </c>
    </row>
    <row r="5" spans="1:38" s="65" customFormat="1" ht="18" customHeight="1" x14ac:dyDescent="0.2">
      <c r="A5" s="60" t="s">
        <v>313</v>
      </c>
      <c r="B5" s="62">
        <v>119</v>
      </c>
      <c r="C5" s="62">
        <v>9002</v>
      </c>
      <c r="D5" s="62" t="s">
        <v>165</v>
      </c>
      <c r="E5" s="62" t="s">
        <v>204</v>
      </c>
      <c r="F5" s="62" t="s">
        <v>205</v>
      </c>
      <c r="G5" s="62" t="s">
        <v>69</v>
      </c>
      <c r="H5" s="62">
        <v>36923</v>
      </c>
      <c r="I5" s="62">
        <v>0</v>
      </c>
      <c r="J5" s="62" t="s">
        <v>267</v>
      </c>
      <c r="K5" s="62" t="s">
        <v>269</v>
      </c>
      <c r="L5" s="62" t="s">
        <v>270</v>
      </c>
      <c r="M5" s="62">
        <v>35899</v>
      </c>
      <c r="N5" s="63">
        <v>29</v>
      </c>
      <c r="O5" s="63">
        <v>26</v>
      </c>
      <c r="P5" s="64">
        <v>3</v>
      </c>
      <c r="Q5" s="63">
        <v>3.5</v>
      </c>
      <c r="R5" s="63">
        <v>3.5</v>
      </c>
      <c r="S5" s="64">
        <v>0</v>
      </c>
      <c r="T5" s="63">
        <v>22</v>
      </c>
      <c r="U5" s="63">
        <v>22</v>
      </c>
      <c r="V5" s="64">
        <v>0</v>
      </c>
      <c r="W5" s="63">
        <v>1</v>
      </c>
      <c r="X5" s="63">
        <v>0</v>
      </c>
      <c r="Y5" s="63">
        <v>0</v>
      </c>
      <c r="Z5" s="64">
        <v>0</v>
      </c>
      <c r="AA5" s="63">
        <v>30.5</v>
      </c>
      <c r="AB5" s="63">
        <v>15</v>
      </c>
      <c r="AC5" s="64">
        <v>15.5</v>
      </c>
      <c r="AD5" s="65">
        <v>0</v>
      </c>
      <c r="AE5" s="65">
        <v>0</v>
      </c>
      <c r="AF5" s="65">
        <v>0</v>
      </c>
      <c r="AG5" s="65">
        <v>0</v>
      </c>
      <c r="AH5" s="65">
        <v>0</v>
      </c>
      <c r="AI5" s="65">
        <v>0</v>
      </c>
      <c r="AJ5" s="65">
        <v>0</v>
      </c>
      <c r="AK5" s="65">
        <v>0</v>
      </c>
      <c r="AL5" s="65">
        <v>0</v>
      </c>
    </row>
    <row r="6" spans="1:38" s="65" customFormat="1" ht="18" customHeight="1" x14ac:dyDescent="0.2">
      <c r="A6" s="60" t="s">
        <v>314</v>
      </c>
      <c r="B6" s="62">
        <v>133</v>
      </c>
      <c r="C6" s="62">
        <v>9004</v>
      </c>
      <c r="D6" s="62" t="s">
        <v>165</v>
      </c>
      <c r="E6" s="62" t="s">
        <v>204</v>
      </c>
      <c r="F6" s="62" t="s">
        <v>205</v>
      </c>
      <c r="G6" s="62" t="s">
        <v>69</v>
      </c>
      <c r="H6" s="62">
        <v>37257</v>
      </c>
      <c r="I6" s="62">
        <v>0</v>
      </c>
      <c r="J6" s="62" t="s">
        <v>267</v>
      </c>
      <c r="K6" s="62" t="s">
        <v>269</v>
      </c>
      <c r="L6" s="62" t="s">
        <v>268</v>
      </c>
      <c r="M6" s="62">
        <v>36941</v>
      </c>
      <c r="N6" s="63">
        <v>29</v>
      </c>
      <c r="O6" s="63">
        <v>29</v>
      </c>
      <c r="P6" s="64">
        <v>0</v>
      </c>
      <c r="Q6" s="63">
        <v>1</v>
      </c>
      <c r="R6" s="63">
        <v>1</v>
      </c>
      <c r="S6" s="64">
        <v>0</v>
      </c>
      <c r="T6" s="63">
        <v>22</v>
      </c>
      <c r="U6" s="63">
        <v>19</v>
      </c>
      <c r="V6" s="64">
        <v>3</v>
      </c>
      <c r="W6" s="63">
        <v>1</v>
      </c>
      <c r="X6" s="63">
        <v>0</v>
      </c>
      <c r="Y6" s="63">
        <v>0</v>
      </c>
      <c r="Z6" s="64">
        <v>0</v>
      </c>
      <c r="AA6" s="63">
        <v>25</v>
      </c>
      <c r="AB6" s="63">
        <v>17</v>
      </c>
      <c r="AC6" s="64">
        <v>8</v>
      </c>
      <c r="AD6" s="65">
        <v>0</v>
      </c>
      <c r="AE6" s="65">
        <v>0</v>
      </c>
      <c r="AF6" s="65">
        <v>0</v>
      </c>
      <c r="AG6" s="65">
        <v>0</v>
      </c>
      <c r="AH6" s="65">
        <v>0</v>
      </c>
      <c r="AI6" s="65">
        <v>0</v>
      </c>
      <c r="AJ6" s="65">
        <v>0</v>
      </c>
      <c r="AK6" s="65">
        <v>0</v>
      </c>
      <c r="AL6" s="65">
        <v>0</v>
      </c>
    </row>
    <row r="7" spans="1:38" s="65" customFormat="1" ht="18" customHeight="1" x14ac:dyDescent="0.2">
      <c r="A7" s="60" t="s">
        <v>315</v>
      </c>
      <c r="B7" s="62">
        <v>143</v>
      </c>
      <c r="C7" s="62">
        <v>9002</v>
      </c>
      <c r="D7" s="62" t="s">
        <v>165</v>
      </c>
      <c r="E7" s="62" t="s">
        <v>204</v>
      </c>
      <c r="F7" s="62" t="s">
        <v>205</v>
      </c>
      <c r="G7" s="62" t="s">
        <v>69</v>
      </c>
      <c r="H7" s="62">
        <v>37773</v>
      </c>
      <c r="I7" s="62">
        <v>0</v>
      </c>
      <c r="J7" s="62" t="s">
        <v>267</v>
      </c>
      <c r="K7" s="62" t="s">
        <v>269</v>
      </c>
      <c r="L7" s="62" t="s">
        <v>268</v>
      </c>
      <c r="M7" s="62">
        <v>35982</v>
      </c>
      <c r="N7" s="63">
        <v>29</v>
      </c>
      <c r="O7" s="63">
        <v>7</v>
      </c>
      <c r="P7" s="64">
        <v>22</v>
      </c>
      <c r="Q7" s="63">
        <v>21</v>
      </c>
      <c r="R7" s="63">
        <v>21</v>
      </c>
      <c r="S7" s="64">
        <v>0</v>
      </c>
      <c r="T7" s="63">
        <v>22</v>
      </c>
      <c r="U7" s="63">
        <v>17.5</v>
      </c>
      <c r="V7" s="64">
        <v>4.5</v>
      </c>
      <c r="W7" s="63">
        <v>1</v>
      </c>
      <c r="X7" s="63">
        <v>0</v>
      </c>
      <c r="Y7" s="63">
        <v>0</v>
      </c>
      <c r="Z7" s="64">
        <v>0</v>
      </c>
      <c r="AA7" s="63">
        <v>27</v>
      </c>
      <c r="AB7" s="63">
        <v>0</v>
      </c>
      <c r="AC7" s="64">
        <v>27</v>
      </c>
      <c r="AD7" s="65">
        <v>0</v>
      </c>
      <c r="AE7" s="65">
        <v>0</v>
      </c>
      <c r="AF7" s="65">
        <v>0</v>
      </c>
      <c r="AG7" s="65">
        <v>0</v>
      </c>
      <c r="AH7" s="65">
        <v>0</v>
      </c>
      <c r="AI7" s="65">
        <v>0</v>
      </c>
      <c r="AJ7" s="65">
        <v>0</v>
      </c>
      <c r="AK7" s="65">
        <v>0</v>
      </c>
      <c r="AL7" s="65">
        <v>0</v>
      </c>
    </row>
    <row r="8" spans="1:38" s="65" customFormat="1" ht="18" customHeight="1" x14ac:dyDescent="0.2">
      <c r="A8" s="60" t="s">
        <v>328</v>
      </c>
      <c r="B8" s="62">
        <v>144</v>
      </c>
      <c r="C8" s="62">
        <v>9032</v>
      </c>
      <c r="D8" s="62" t="s">
        <v>165</v>
      </c>
      <c r="E8" s="62" t="s">
        <v>218</v>
      </c>
      <c r="F8" s="62" t="s">
        <v>219</v>
      </c>
      <c r="G8" s="62" t="s">
        <v>217</v>
      </c>
      <c r="H8" s="62">
        <v>41932</v>
      </c>
      <c r="I8" s="62">
        <v>0</v>
      </c>
      <c r="J8" s="62" t="s">
        <v>267</v>
      </c>
      <c r="K8" s="62" t="s">
        <v>269</v>
      </c>
      <c r="L8" s="62" t="s">
        <v>271</v>
      </c>
      <c r="M8" s="62">
        <v>41932</v>
      </c>
      <c r="N8" s="63">
        <v>7</v>
      </c>
      <c r="O8" s="63">
        <v>0</v>
      </c>
      <c r="P8" s="64">
        <v>7</v>
      </c>
      <c r="Q8" s="63">
        <v>0</v>
      </c>
      <c r="R8" s="63">
        <v>0</v>
      </c>
      <c r="S8" s="64">
        <v>0</v>
      </c>
      <c r="T8" s="63">
        <v>0</v>
      </c>
      <c r="U8" s="63">
        <v>0</v>
      </c>
      <c r="V8" s="64">
        <v>0</v>
      </c>
      <c r="W8" s="63">
        <v>0</v>
      </c>
      <c r="X8" s="63">
        <v>0</v>
      </c>
      <c r="Y8" s="63">
        <v>0</v>
      </c>
      <c r="Z8" s="64">
        <v>0</v>
      </c>
      <c r="AA8" s="63">
        <v>0</v>
      </c>
      <c r="AB8" s="63">
        <v>0</v>
      </c>
      <c r="AC8" s="64">
        <v>0</v>
      </c>
      <c r="AD8" s="65">
        <v>0</v>
      </c>
      <c r="AE8" s="65">
        <v>0</v>
      </c>
      <c r="AF8" s="65">
        <v>0</v>
      </c>
      <c r="AG8" s="65">
        <v>0</v>
      </c>
      <c r="AH8" s="65">
        <v>0</v>
      </c>
      <c r="AI8" s="65">
        <v>0</v>
      </c>
      <c r="AJ8" s="65">
        <v>0</v>
      </c>
      <c r="AK8" s="65">
        <v>0</v>
      </c>
      <c r="AL8" s="65">
        <v>0</v>
      </c>
    </row>
    <row r="9" spans="1:38" s="65" customFormat="1" ht="18" customHeight="1" x14ac:dyDescent="0.2">
      <c r="A9" s="60" t="s">
        <v>329</v>
      </c>
      <c r="B9" s="62">
        <v>145</v>
      </c>
      <c r="C9" s="62">
        <v>9002</v>
      </c>
      <c r="D9" s="62" t="s">
        <v>165</v>
      </c>
      <c r="E9" s="62" t="s">
        <v>204</v>
      </c>
      <c r="F9" s="62" t="s">
        <v>205</v>
      </c>
      <c r="G9" s="62" t="s">
        <v>69</v>
      </c>
      <c r="H9" s="62">
        <v>37135</v>
      </c>
      <c r="I9" s="62">
        <v>0</v>
      </c>
      <c r="J9" s="62" t="s">
        <v>272</v>
      </c>
      <c r="K9" s="62" t="s">
        <v>269</v>
      </c>
      <c r="L9" s="62" t="s">
        <v>270</v>
      </c>
      <c r="M9" s="62">
        <v>35996</v>
      </c>
      <c r="N9" s="63">
        <v>29</v>
      </c>
      <c r="O9" s="63">
        <v>14</v>
      </c>
      <c r="P9" s="64">
        <v>15</v>
      </c>
      <c r="Q9" s="63">
        <v>6</v>
      </c>
      <c r="R9" s="63">
        <v>6</v>
      </c>
      <c r="S9" s="64">
        <v>0</v>
      </c>
      <c r="T9" s="63">
        <v>22</v>
      </c>
      <c r="U9" s="63">
        <v>11</v>
      </c>
      <c r="V9" s="64">
        <v>11</v>
      </c>
      <c r="W9" s="63">
        <v>1</v>
      </c>
      <c r="X9" s="63">
        <v>0</v>
      </c>
      <c r="Y9" s="63">
        <v>0</v>
      </c>
      <c r="Z9" s="64">
        <v>0</v>
      </c>
      <c r="AA9" s="63">
        <v>77.5</v>
      </c>
      <c r="AB9" s="63">
        <v>77.5</v>
      </c>
      <c r="AC9" s="64">
        <v>0</v>
      </c>
      <c r="AD9" s="65">
        <v>0</v>
      </c>
      <c r="AE9" s="65">
        <v>0</v>
      </c>
      <c r="AF9" s="65">
        <v>0</v>
      </c>
      <c r="AG9" s="65">
        <v>0</v>
      </c>
      <c r="AH9" s="65">
        <v>0</v>
      </c>
      <c r="AI9" s="65">
        <v>0</v>
      </c>
      <c r="AJ9" s="65">
        <v>0</v>
      </c>
      <c r="AK9" s="65">
        <v>0</v>
      </c>
      <c r="AL9" s="65">
        <v>0</v>
      </c>
    </row>
    <row r="10" spans="1:38" s="65" customFormat="1" ht="18" customHeight="1" x14ac:dyDescent="0.2">
      <c r="A10" s="60" t="s">
        <v>331</v>
      </c>
      <c r="B10" s="62">
        <v>149</v>
      </c>
      <c r="C10" s="62">
        <v>9001</v>
      </c>
      <c r="D10" s="62" t="s">
        <v>165</v>
      </c>
      <c r="E10" s="62" t="s">
        <v>204</v>
      </c>
      <c r="F10" s="62" t="s">
        <v>205</v>
      </c>
      <c r="G10" s="62" t="s">
        <v>69</v>
      </c>
      <c r="H10" s="62">
        <v>40910</v>
      </c>
      <c r="I10" s="62">
        <v>0</v>
      </c>
      <c r="J10" s="62" t="s">
        <v>273</v>
      </c>
      <c r="K10" s="62">
        <v>0</v>
      </c>
      <c r="L10" s="62" t="s">
        <v>271</v>
      </c>
      <c r="M10" s="62">
        <v>40910</v>
      </c>
      <c r="N10" s="63">
        <v>29</v>
      </c>
      <c r="O10" s="63">
        <v>18</v>
      </c>
      <c r="P10" s="64">
        <v>11</v>
      </c>
      <c r="Q10" s="63">
        <v>16.5</v>
      </c>
      <c r="R10" s="63">
        <v>16.5</v>
      </c>
      <c r="S10" s="64">
        <v>0</v>
      </c>
      <c r="T10" s="63">
        <v>22</v>
      </c>
      <c r="U10" s="63">
        <v>0</v>
      </c>
      <c r="V10" s="64">
        <v>22</v>
      </c>
      <c r="W10" s="63">
        <v>1</v>
      </c>
      <c r="X10" s="63">
        <v>0</v>
      </c>
      <c r="Y10" s="63">
        <v>0</v>
      </c>
      <c r="Z10" s="64">
        <v>0</v>
      </c>
      <c r="AA10" s="63">
        <v>38</v>
      </c>
      <c r="AB10" s="63">
        <v>0</v>
      </c>
      <c r="AC10" s="64">
        <v>38</v>
      </c>
      <c r="AD10" s="65">
        <v>0</v>
      </c>
      <c r="AE10" s="65">
        <v>0</v>
      </c>
      <c r="AF10" s="65">
        <v>0</v>
      </c>
      <c r="AG10" s="65">
        <v>0</v>
      </c>
      <c r="AH10" s="65">
        <v>0</v>
      </c>
      <c r="AI10" s="65">
        <v>0</v>
      </c>
      <c r="AJ10" s="65">
        <v>0</v>
      </c>
      <c r="AK10" s="65">
        <v>0</v>
      </c>
      <c r="AL10" s="65">
        <v>0</v>
      </c>
    </row>
    <row r="11" spans="1:38" s="65" customFormat="1" ht="18" customHeight="1" x14ac:dyDescent="0.2">
      <c r="A11" s="60" t="s">
        <v>338</v>
      </c>
      <c r="B11" s="62">
        <v>154</v>
      </c>
      <c r="C11" s="62">
        <v>9001</v>
      </c>
      <c r="D11" s="62" t="s">
        <v>165</v>
      </c>
      <c r="E11" s="62" t="s">
        <v>204</v>
      </c>
      <c r="F11" s="62" t="s">
        <v>205</v>
      </c>
      <c r="G11" s="62" t="s">
        <v>69</v>
      </c>
      <c r="H11" s="62">
        <v>40911</v>
      </c>
      <c r="I11" s="62">
        <v>42039</v>
      </c>
      <c r="J11" s="62" t="s">
        <v>274</v>
      </c>
      <c r="K11" s="62" t="s">
        <v>269</v>
      </c>
      <c r="L11" s="62" t="s">
        <v>271</v>
      </c>
      <c r="M11" s="62">
        <v>40911</v>
      </c>
      <c r="N11" s="63">
        <v>25</v>
      </c>
      <c r="O11" s="63">
        <v>25</v>
      </c>
      <c r="P11" s="64">
        <v>0</v>
      </c>
      <c r="Q11" s="63">
        <v>1</v>
      </c>
      <c r="R11" s="63">
        <v>1</v>
      </c>
      <c r="S11" s="64">
        <v>0</v>
      </c>
      <c r="T11" s="63">
        <v>22</v>
      </c>
      <c r="U11" s="63">
        <v>22</v>
      </c>
      <c r="V11" s="64">
        <v>0</v>
      </c>
      <c r="W11" s="63">
        <v>0</v>
      </c>
      <c r="X11" s="63">
        <v>0</v>
      </c>
      <c r="Y11" s="63">
        <v>0</v>
      </c>
      <c r="Z11" s="64">
        <v>0</v>
      </c>
      <c r="AA11" s="63">
        <v>1.5</v>
      </c>
      <c r="AB11" s="63">
        <v>0</v>
      </c>
      <c r="AC11" s="64">
        <v>1.5</v>
      </c>
      <c r="AD11" s="65">
        <v>0</v>
      </c>
      <c r="AE11" s="65">
        <v>0</v>
      </c>
      <c r="AF11" s="65">
        <v>0</v>
      </c>
      <c r="AG11" s="65">
        <v>0</v>
      </c>
      <c r="AH11" s="65">
        <v>0</v>
      </c>
      <c r="AI11" s="65">
        <v>0</v>
      </c>
      <c r="AJ11" s="65">
        <v>0</v>
      </c>
      <c r="AK11" s="65">
        <v>0</v>
      </c>
      <c r="AL11" s="65">
        <v>0</v>
      </c>
    </row>
    <row r="12" spans="1:38" s="65" customFormat="1" ht="18" customHeight="1" x14ac:dyDescent="0.2">
      <c r="A12" s="60" t="s">
        <v>340</v>
      </c>
      <c r="B12" s="62">
        <v>155</v>
      </c>
      <c r="C12" s="62">
        <v>9002</v>
      </c>
      <c r="D12" s="62" t="s">
        <v>165</v>
      </c>
      <c r="E12" s="62" t="s">
        <v>204</v>
      </c>
      <c r="F12" s="62" t="s">
        <v>205</v>
      </c>
      <c r="G12" s="62" t="s">
        <v>69</v>
      </c>
      <c r="H12" s="62">
        <v>36951</v>
      </c>
      <c r="I12" s="62">
        <v>0</v>
      </c>
      <c r="J12" s="62" t="s">
        <v>274</v>
      </c>
      <c r="K12" s="62" t="s">
        <v>269</v>
      </c>
      <c r="L12" s="62" t="s">
        <v>271</v>
      </c>
      <c r="M12" s="62">
        <v>36063</v>
      </c>
      <c r="N12" s="63">
        <v>29</v>
      </c>
      <c r="O12" s="63">
        <v>29</v>
      </c>
      <c r="P12" s="64">
        <v>0</v>
      </c>
      <c r="Q12" s="63">
        <v>1</v>
      </c>
      <c r="R12" s="63">
        <v>1</v>
      </c>
      <c r="S12" s="64">
        <v>0</v>
      </c>
      <c r="T12" s="63">
        <v>22</v>
      </c>
      <c r="U12" s="63">
        <v>21</v>
      </c>
      <c r="V12" s="64">
        <v>1</v>
      </c>
      <c r="W12" s="63">
        <v>1</v>
      </c>
      <c r="X12" s="63">
        <v>0</v>
      </c>
      <c r="Y12" s="63">
        <v>0</v>
      </c>
      <c r="Z12" s="64">
        <v>0</v>
      </c>
      <c r="AA12" s="63">
        <v>2.5</v>
      </c>
      <c r="AB12" s="63">
        <v>0</v>
      </c>
      <c r="AC12" s="64">
        <v>2.5</v>
      </c>
      <c r="AD12" s="65">
        <v>0</v>
      </c>
      <c r="AE12" s="65">
        <v>0</v>
      </c>
      <c r="AF12" s="65">
        <v>0</v>
      </c>
      <c r="AG12" s="65">
        <v>0</v>
      </c>
      <c r="AH12" s="65">
        <v>0</v>
      </c>
      <c r="AI12" s="65">
        <v>0</v>
      </c>
      <c r="AJ12" s="65">
        <v>0</v>
      </c>
      <c r="AK12" s="65">
        <v>0</v>
      </c>
      <c r="AL12" s="65">
        <v>0</v>
      </c>
    </row>
    <row r="13" spans="1:38" s="65" customFormat="1" ht="18" customHeight="1" x14ac:dyDescent="0.2">
      <c r="A13" s="60" t="s">
        <v>341</v>
      </c>
      <c r="B13" s="62">
        <v>156</v>
      </c>
      <c r="C13" s="62">
        <v>9001</v>
      </c>
      <c r="D13" s="62" t="s">
        <v>165</v>
      </c>
      <c r="E13" s="62" t="s">
        <v>277</v>
      </c>
      <c r="F13" s="62" t="s">
        <v>278</v>
      </c>
      <c r="G13" s="62" t="s">
        <v>69</v>
      </c>
      <c r="H13" s="62">
        <v>40924</v>
      </c>
      <c r="I13" s="62">
        <v>0</v>
      </c>
      <c r="J13" s="62" t="s">
        <v>274</v>
      </c>
      <c r="K13" s="62" t="s">
        <v>269</v>
      </c>
      <c r="L13" s="62" t="s">
        <v>271</v>
      </c>
      <c r="M13" s="62">
        <v>40924</v>
      </c>
      <c r="N13" s="63">
        <v>35</v>
      </c>
      <c r="O13" s="63">
        <v>30</v>
      </c>
      <c r="P13" s="64">
        <v>5</v>
      </c>
      <c r="Q13" s="63">
        <v>6</v>
      </c>
      <c r="R13" s="63">
        <v>6</v>
      </c>
      <c r="S13" s="64">
        <v>0</v>
      </c>
      <c r="T13" s="63">
        <v>0</v>
      </c>
      <c r="U13" s="63">
        <v>0</v>
      </c>
      <c r="V13" s="64">
        <v>0</v>
      </c>
      <c r="W13" s="63">
        <v>1</v>
      </c>
      <c r="X13" s="63">
        <v>11</v>
      </c>
      <c r="Y13" s="63">
        <v>5</v>
      </c>
      <c r="Z13" s="64">
        <v>6</v>
      </c>
      <c r="AA13" s="63">
        <v>15.5</v>
      </c>
      <c r="AB13" s="63">
        <v>0</v>
      </c>
      <c r="AC13" s="64">
        <v>15.5</v>
      </c>
      <c r="AD13" s="65">
        <v>0</v>
      </c>
      <c r="AE13" s="65">
        <v>0</v>
      </c>
      <c r="AF13" s="65">
        <v>0</v>
      </c>
      <c r="AG13" s="65">
        <v>0</v>
      </c>
      <c r="AH13" s="65">
        <v>0</v>
      </c>
      <c r="AI13" s="65">
        <v>0</v>
      </c>
      <c r="AJ13" s="65">
        <v>0</v>
      </c>
      <c r="AK13" s="65">
        <v>0</v>
      </c>
      <c r="AL13" s="65">
        <v>0</v>
      </c>
    </row>
    <row r="14" spans="1:38" s="65" customFormat="1" ht="18" customHeight="1" x14ac:dyDescent="0.2">
      <c r="A14" s="60" t="s">
        <v>342</v>
      </c>
      <c r="B14" s="62">
        <v>159</v>
      </c>
      <c r="C14" s="62">
        <v>9001</v>
      </c>
      <c r="D14" s="62" t="s">
        <v>165</v>
      </c>
      <c r="E14" s="62" t="s">
        <v>204</v>
      </c>
      <c r="F14" s="62" t="s">
        <v>278</v>
      </c>
      <c r="G14" s="62" t="s">
        <v>69</v>
      </c>
      <c r="H14" s="62">
        <v>36130</v>
      </c>
      <c r="I14" s="62">
        <v>0</v>
      </c>
      <c r="J14" s="62" t="s">
        <v>274</v>
      </c>
      <c r="K14" s="62">
        <v>0</v>
      </c>
      <c r="L14" s="62" t="s">
        <v>270</v>
      </c>
      <c r="M14" s="62">
        <v>36130</v>
      </c>
      <c r="N14" s="63">
        <v>29</v>
      </c>
      <c r="O14" s="63">
        <v>15</v>
      </c>
      <c r="P14" s="64">
        <v>14</v>
      </c>
      <c r="Q14" s="63">
        <v>10</v>
      </c>
      <c r="R14" s="63">
        <v>10</v>
      </c>
      <c r="S14" s="64">
        <v>0</v>
      </c>
      <c r="T14" s="63">
        <v>6</v>
      </c>
      <c r="U14" s="63">
        <v>6</v>
      </c>
      <c r="V14" s="64">
        <v>0</v>
      </c>
      <c r="W14" s="63">
        <v>1</v>
      </c>
      <c r="X14" s="63">
        <v>0</v>
      </c>
      <c r="Y14" s="63">
        <v>0</v>
      </c>
      <c r="Z14" s="64">
        <v>0</v>
      </c>
      <c r="AA14" s="63">
        <v>12</v>
      </c>
      <c r="AB14" s="63">
        <v>6</v>
      </c>
      <c r="AC14" s="64">
        <v>6</v>
      </c>
      <c r="AD14" s="65">
        <v>0</v>
      </c>
      <c r="AE14" s="65">
        <v>0</v>
      </c>
      <c r="AF14" s="65">
        <v>0</v>
      </c>
      <c r="AG14" s="65">
        <v>0</v>
      </c>
      <c r="AH14" s="65">
        <v>0</v>
      </c>
      <c r="AI14" s="65">
        <v>0</v>
      </c>
      <c r="AJ14" s="65">
        <v>0</v>
      </c>
      <c r="AK14" s="65">
        <v>0</v>
      </c>
      <c r="AL14" s="65">
        <v>0</v>
      </c>
    </row>
    <row r="15" spans="1:38" s="65" customFormat="1" ht="18" customHeight="1" x14ac:dyDescent="0.2">
      <c r="A15" s="60" t="s">
        <v>343</v>
      </c>
      <c r="B15" s="62">
        <v>160</v>
      </c>
      <c r="C15" s="62">
        <v>9004</v>
      </c>
      <c r="D15" s="62" t="s">
        <v>165</v>
      </c>
      <c r="E15" s="62" t="s">
        <v>218</v>
      </c>
      <c r="F15" s="62" t="s">
        <v>219</v>
      </c>
      <c r="G15" s="62" t="s">
        <v>217</v>
      </c>
      <c r="H15" s="62">
        <v>41614</v>
      </c>
      <c r="I15" s="62">
        <v>0</v>
      </c>
      <c r="J15" s="62" t="s">
        <v>274</v>
      </c>
      <c r="K15" s="62" t="s">
        <v>269</v>
      </c>
      <c r="L15" s="62" t="s">
        <v>281</v>
      </c>
      <c r="M15" s="62">
        <v>41582</v>
      </c>
      <c r="N15" s="63">
        <v>10</v>
      </c>
      <c r="O15" s="63">
        <v>1</v>
      </c>
      <c r="P15" s="64">
        <v>9</v>
      </c>
      <c r="Q15" s="63">
        <v>0</v>
      </c>
      <c r="R15" s="63">
        <v>0</v>
      </c>
      <c r="S15" s="64">
        <v>0</v>
      </c>
      <c r="T15" s="63">
        <v>0</v>
      </c>
      <c r="U15" s="63">
        <v>0</v>
      </c>
      <c r="V15" s="64">
        <v>0</v>
      </c>
      <c r="W15" s="63">
        <v>0</v>
      </c>
      <c r="X15" s="63">
        <v>0</v>
      </c>
      <c r="Y15" s="63">
        <v>0</v>
      </c>
      <c r="Z15" s="64">
        <v>0</v>
      </c>
      <c r="AA15" s="63">
        <v>0</v>
      </c>
      <c r="AB15" s="63">
        <v>0</v>
      </c>
      <c r="AC15" s="64">
        <v>0</v>
      </c>
      <c r="AD15" s="65">
        <v>0</v>
      </c>
      <c r="AE15" s="65">
        <v>0</v>
      </c>
      <c r="AF15" s="65">
        <v>0</v>
      </c>
      <c r="AG15" s="65">
        <v>0</v>
      </c>
      <c r="AH15" s="65">
        <v>0</v>
      </c>
      <c r="AI15" s="65">
        <v>0</v>
      </c>
      <c r="AJ15" s="65">
        <v>0</v>
      </c>
      <c r="AK15" s="65">
        <v>0</v>
      </c>
      <c r="AL15" s="65">
        <v>0</v>
      </c>
    </row>
    <row r="16" spans="1:38" s="65" customFormat="1" ht="18" customHeight="1" x14ac:dyDescent="0.2">
      <c r="A16" s="60" t="s">
        <v>344</v>
      </c>
      <c r="B16" s="62">
        <v>161</v>
      </c>
      <c r="C16" s="62">
        <v>9002</v>
      </c>
      <c r="D16" s="62" t="s">
        <v>165</v>
      </c>
      <c r="E16" s="62" t="s">
        <v>283</v>
      </c>
      <c r="F16" s="62" t="s">
        <v>278</v>
      </c>
      <c r="G16" s="62" t="s">
        <v>69</v>
      </c>
      <c r="H16" s="62">
        <v>36465</v>
      </c>
      <c r="I16" s="62">
        <v>0</v>
      </c>
      <c r="J16" s="62" t="s">
        <v>274</v>
      </c>
      <c r="K16" s="62" t="s">
        <v>269</v>
      </c>
      <c r="L16" s="62" t="s">
        <v>281</v>
      </c>
      <c r="M16" s="62">
        <v>36171</v>
      </c>
      <c r="N16" s="63">
        <v>35</v>
      </c>
      <c r="O16" s="63">
        <v>12</v>
      </c>
      <c r="P16" s="64">
        <v>23</v>
      </c>
      <c r="Q16" s="63">
        <v>22</v>
      </c>
      <c r="R16" s="63">
        <v>22</v>
      </c>
      <c r="S16" s="64">
        <v>0</v>
      </c>
      <c r="T16" s="63">
        <v>4</v>
      </c>
      <c r="U16" s="63">
        <v>1.5</v>
      </c>
      <c r="V16" s="64">
        <v>2.5</v>
      </c>
      <c r="W16" s="63">
        <v>1</v>
      </c>
      <c r="X16" s="63">
        <v>0</v>
      </c>
      <c r="Y16" s="63">
        <v>0</v>
      </c>
      <c r="Z16" s="64">
        <v>0</v>
      </c>
      <c r="AA16" s="63">
        <v>18</v>
      </c>
      <c r="AB16" s="63">
        <v>0</v>
      </c>
      <c r="AC16" s="64">
        <v>18</v>
      </c>
      <c r="AD16" s="65">
        <v>0</v>
      </c>
      <c r="AE16" s="65">
        <v>0</v>
      </c>
      <c r="AF16" s="65">
        <v>0</v>
      </c>
      <c r="AG16" s="65">
        <v>0</v>
      </c>
      <c r="AH16" s="65">
        <v>0</v>
      </c>
      <c r="AI16" s="65">
        <v>0</v>
      </c>
      <c r="AJ16" s="65">
        <v>0</v>
      </c>
      <c r="AK16" s="65">
        <v>0</v>
      </c>
      <c r="AL16" s="65">
        <v>0</v>
      </c>
    </row>
    <row r="17" spans="1:38" s="65" customFormat="1" ht="18" customHeight="1" x14ac:dyDescent="0.2">
      <c r="A17" s="60" t="s">
        <v>345</v>
      </c>
      <c r="B17" s="62">
        <v>163</v>
      </c>
      <c r="C17" s="62">
        <v>9002</v>
      </c>
      <c r="D17" s="62" t="s">
        <v>165</v>
      </c>
      <c r="E17" s="62" t="s">
        <v>204</v>
      </c>
      <c r="F17" s="62" t="s">
        <v>205</v>
      </c>
      <c r="G17" s="62" t="s">
        <v>69</v>
      </c>
      <c r="H17" s="62">
        <v>40057</v>
      </c>
      <c r="I17" s="62">
        <v>0</v>
      </c>
      <c r="J17" s="62" t="s">
        <v>274</v>
      </c>
      <c r="K17" s="62">
        <v>0</v>
      </c>
      <c r="L17" s="62" t="s">
        <v>281</v>
      </c>
      <c r="M17" s="62">
        <v>40057</v>
      </c>
      <c r="N17" s="63">
        <v>29</v>
      </c>
      <c r="O17" s="63">
        <v>7</v>
      </c>
      <c r="P17" s="64">
        <v>22</v>
      </c>
      <c r="Q17" s="63">
        <v>20</v>
      </c>
      <c r="R17" s="63">
        <v>20</v>
      </c>
      <c r="S17" s="64">
        <v>0</v>
      </c>
      <c r="T17" s="63">
        <v>22</v>
      </c>
      <c r="U17" s="63">
        <v>10</v>
      </c>
      <c r="V17" s="64">
        <v>12</v>
      </c>
      <c r="W17" s="63">
        <v>1</v>
      </c>
      <c r="X17" s="63">
        <v>0</v>
      </c>
      <c r="Y17" s="63">
        <v>0</v>
      </c>
      <c r="Z17" s="64">
        <v>0</v>
      </c>
      <c r="AA17" s="63">
        <v>82.5</v>
      </c>
      <c r="AB17" s="63">
        <v>0</v>
      </c>
      <c r="AC17" s="64">
        <v>82.5</v>
      </c>
      <c r="AD17" s="65">
        <v>0</v>
      </c>
      <c r="AE17" s="65">
        <v>0</v>
      </c>
      <c r="AF17" s="65">
        <v>0</v>
      </c>
      <c r="AG17" s="65">
        <v>0</v>
      </c>
      <c r="AH17" s="65">
        <v>0</v>
      </c>
      <c r="AI17" s="65">
        <v>0</v>
      </c>
      <c r="AJ17" s="65">
        <v>0</v>
      </c>
      <c r="AK17" s="65">
        <v>0</v>
      </c>
      <c r="AL17" s="65">
        <v>0</v>
      </c>
    </row>
    <row r="18" spans="1:38" s="65" customFormat="1" ht="18" customHeight="1" x14ac:dyDescent="0.2">
      <c r="A18" s="60" t="s">
        <v>346</v>
      </c>
      <c r="B18" s="62">
        <v>164</v>
      </c>
      <c r="C18" s="62">
        <v>9001</v>
      </c>
      <c r="D18" s="62" t="s">
        <v>165</v>
      </c>
      <c r="E18" s="62" t="s">
        <v>204</v>
      </c>
      <c r="F18" s="62" t="s">
        <v>205</v>
      </c>
      <c r="G18" s="62" t="s">
        <v>69</v>
      </c>
      <c r="H18" s="62">
        <v>36199</v>
      </c>
      <c r="I18" s="62">
        <v>0</v>
      </c>
      <c r="J18" s="62" t="s">
        <v>274</v>
      </c>
      <c r="K18" s="62" t="s">
        <v>269</v>
      </c>
      <c r="L18" s="62" t="s">
        <v>268</v>
      </c>
      <c r="M18" s="62">
        <v>36199</v>
      </c>
      <c r="N18" s="63">
        <v>29</v>
      </c>
      <c r="O18" s="63">
        <v>0</v>
      </c>
      <c r="P18" s="64">
        <v>29</v>
      </c>
      <c r="Q18" s="63">
        <v>34.5</v>
      </c>
      <c r="R18" s="63">
        <v>25</v>
      </c>
      <c r="S18" s="64">
        <v>9.5</v>
      </c>
      <c r="T18" s="63">
        <v>22</v>
      </c>
      <c r="U18" s="63">
        <v>11</v>
      </c>
      <c r="V18" s="64">
        <v>11</v>
      </c>
      <c r="W18" s="63">
        <v>1</v>
      </c>
      <c r="X18" s="63">
        <v>0</v>
      </c>
      <c r="Y18" s="63">
        <v>0</v>
      </c>
      <c r="Z18" s="64">
        <v>0</v>
      </c>
      <c r="AA18" s="63">
        <v>21.5</v>
      </c>
      <c r="AB18" s="63">
        <v>0</v>
      </c>
      <c r="AC18" s="64">
        <v>21.5</v>
      </c>
      <c r="AD18" s="65">
        <v>0</v>
      </c>
      <c r="AE18" s="65">
        <v>0</v>
      </c>
      <c r="AF18" s="65">
        <v>0</v>
      </c>
      <c r="AG18" s="65">
        <v>0</v>
      </c>
      <c r="AH18" s="65">
        <v>0</v>
      </c>
      <c r="AI18" s="65">
        <v>0</v>
      </c>
      <c r="AJ18" s="65">
        <v>0</v>
      </c>
      <c r="AK18" s="65">
        <v>0</v>
      </c>
      <c r="AL18" s="65">
        <v>0</v>
      </c>
    </row>
    <row r="19" spans="1:38" s="65" customFormat="1" ht="18" customHeight="1" x14ac:dyDescent="0.2">
      <c r="A19" s="60" t="s">
        <v>347</v>
      </c>
      <c r="B19" s="62">
        <v>165</v>
      </c>
      <c r="C19" s="62">
        <v>9001</v>
      </c>
      <c r="D19" s="62" t="s">
        <v>165</v>
      </c>
      <c r="E19" s="62" t="s">
        <v>204</v>
      </c>
      <c r="F19" s="62" t="s">
        <v>205</v>
      </c>
      <c r="G19" s="62" t="s">
        <v>69</v>
      </c>
      <c r="H19" s="62">
        <v>40931</v>
      </c>
      <c r="I19" s="62">
        <v>0</v>
      </c>
      <c r="J19" s="62" t="s">
        <v>274</v>
      </c>
      <c r="K19" s="62" t="s">
        <v>269</v>
      </c>
      <c r="L19" s="62" t="s">
        <v>268</v>
      </c>
      <c r="M19" s="62">
        <v>40931</v>
      </c>
      <c r="N19" s="63">
        <v>29</v>
      </c>
      <c r="O19" s="63">
        <v>24</v>
      </c>
      <c r="P19" s="64">
        <v>5</v>
      </c>
      <c r="Q19" s="63">
        <v>3</v>
      </c>
      <c r="R19" s="63">
        <v>3</v>
      </c>
      <c r="S19" s="64">
        <v>0</v>
      </c>
      <c r="T19" s="63">
        <v>22</v>
      </c>
      <c r="U19" s="63">
        <v>18</v>
      </c>
      <c r="V19" s="64">
        <v>4</v>
      </c>
      <c r="W19" s="63">
        <v>1</v>
      </c>
      <c r="X19" s="63">
        <v>0</v>
      </c>
      <c r="Y19" s="63">
        <v>0</v>
      </c>
      <c r="Z19" s="64">
        <v>0</v>
      </c>
      <c r="AA19" s="63">
        <v>20</v>
      </c>
      <c r="AB19" s="63">
        <v>0</v>
      </c>
      <c r="AC19" s="64">
        <v>20</v>
      </c>
      <c r="AD19" s="65">
        <v>0</v>
      </c>
      <c r="AE19" s="65">
        <v>0</v>
      </c>
      <c r="AF19" s="65">
        <v>0</v>
      </c>
      <c r="AG19" s="65">
        <v>0</v>
      </c>
      <c r="AH19" s="65">
        <v>0</v>
      </c>
      <c r="AI19" s="65">
        <v>0</v>
      </c>
      <c r="AJ19" s="65">
        <v>0</v>
      </c>
      <c r="AK19" s="65">
        <v>0</v>
      </c>
      <c r="AL19" s="65">
        <v>0</v>
      </c>
    </row>
    <row r="20" spans="1:38" s="65" customFormat="1" ht="18" customHeight="1" x14ac:dyDescent="0.2">
      <c r="A20" s="60" t="s">
        <v>348</v>
      </c>
      <c r="B20" s="62">
        <v>169</v>
      </c>
      <c r="C20" s="62">
        <v>9029</v>
      </c>
      <c r="D20" s="62" t="s">
        <v>165</v>
      </c>
      <c r="E20" s="62" t="s">
        <v>204</v>
      </c>
      <c r="F20" s="62" t="s">
        <v>205</v>
      </c>
      <c r="G20" s="62" t="s">
        <v>69</v>
      </c>
      <c r="H20" s="62">
        <v>41445</v>
      </c>
      <c r="I20" s="62">
        <v>0</v>
      </c>
      <c r="J20" s="62" t="s">
        <v>274</v>
      </c>
      <c r="K20" s="62" t="s">
        <v>269</v>
      </c>
      <c r="L20" s="62" t="s">
        <v>270</v>
      </c>
      <c r="M20" s="62">
        <v>41413</v>
      </c>
      <c r="N20" s="63">
        <v>-11</v>
      </c>
      <c r="O20" s="63">
        <v>0</v>
      </c>
      <c r="P20" s="64">
        <v>-11</v>
      </c>
      <c r="Q20" s="63">
        <v>0</v>
      </c>
      <c r="R20" s="63">
        <v>0</v>
      </c>
      <c r="S20" s="64">
        <v>0</v>
      </c>
      <c r="T20" s="63">
        <v>0</v>
      </c>
      <c r="U20" s="63">
        <v>0</v>
      </c>
      <c r="V20" s="64">
        <v>0</v>
      </c>
      <c r="W20" s="63">
        <v>0</v>
      </c>
      <c r="X20" s="63">
        <v>0</v>
      </c>
      <c r="Y20" s="63">
        <v>0</v>
      </c>
      <c r="Z20" s="64">
        <v>0</v>
      </c>
      <c r="AA20" s="63">
        <v>0</v>
      </c>
      <c r="AB20" s="63">
        <v>0</v>
      </c>
      <c r="AC20" s="64">
        <v>0</v>
      </c>
      <c r="AD20" s="65">
        <v>0</v>
      </c>
      <c r="AE20" s="65">
        <v>0</v>
      </c>
      <c r="AF20" s="65">
        <v>0</v>
      </c>
      <c r="AG20" s="65">
        <v>0</v>
      </c>
      <c r="AH20" s="65">
        <v>0</v>
      </c>
      <c r="AI20" s="65">
        <v>0</v>
      </c>
      <c r="AJ20" s="65">
        <v>0</v>
      </c>
      <c r="AK20" s="65">
        <v>0</v>
      </c>
      <c r="AL20" s="65">
        <v>0</v>
      </c>
    </row>
    <row r="21" spans="1:38" s="65" customFormat="1" ht="18" customHeight="1" x14ac:dyDescent="0.2">
      <c r="A21" s="60" t="s">
        <v>349</v>
      </c>
      <c r="B21" s="62">
        <v>176</v>
      </c>
      <c r="C21" s="62">
        <v>9001</v>
      </c>
      <c r="D21" s="62" t="s">
        <v>165</v>
      </c>
      <c r="E21" s="62" t="s">
        <v>204</v>
      </c>
      <c r="F21" s="62" t="s">
        <v>205</v>
      </c>
      <c r="G21" s="62" t="s">
        <v>69</v>
      </c>
      <c r="H21" s="62">
        <v>40945</v>
      </c>
      <c r="I21" s="62">
        <v>0</v>
      </c>
      <c r="J21" s="62" t="s">
        <v>267</v>
      </c>
      <c r="K21" s="62" t="s">
        <v>269</v>
      </c>
      <c r="L21" s="62" t="s">
        <v>271</v>
      </c>
      <c r="M21" s="62">
        <v>40945</v>
      </c>
      <c r="N21" s="63">
        <v>35</v>
      </c>
      <c r="O21" s="63">
        <v>33</v>
      </c>
      <c r="P21" s="64">
        <v>2</v>
      </c>
      <c r="Q21" s="63">
        <v>0</v>
      </c>
      <c r="R21" s="63">
        <v>0</v>
      </c>
      <c r="S21" s="64">
        <v>0</v>
      </c>
      <c r="T21" s="63">
        <v>0</v>
      </c>
      <c r="U21" s="63">
        <v>0</v>
      </c>
      <c r="V21" s="64">
        <v>0</v>
      </c>
      <c r="W21" s="63">
        <v>0</v>
      </c>
      <c r="X21" s="63">
        <v>11</v>
      </c>
      <c r="Y21" s="63">
        <v>8</v>
      </c>
      <c r="Z21" s="64">
        <v>3</v>
      </c>
      <c r="AA21" s="63">
        <v>3.64</v>
      </c>
      <c r="AB21" s="63">
        <v>0</v>
      </c>
      <c r="AC21" s="64">
        <v>3.64</v>
      </c>
      <c r="AD21" s="65">
        <v>0</v>
      </c>
      <c r="AE21" s="65">
        <v>0</v>
      </c>
      <c r="AF21" s="65">
        <v>0</v>
      </c>
      <c r="AG21" s="65">
        <v>0</v>
      </c>
      <c r="AH21" s="65">
        <v>0</v>
      </c>
      <c r="AI21" s="65">
        <v>0</v>
      </c>
      <c r="AJ21" s="65">
        <v>0</v>
      </c>
      <c r="AK21" s="65">
        <v>0</v>
      </c>
      <c r="AL21" s="65">
        <v>0</v>
      </c>
    </row>
    <row r="22" spans="1:38" s="65" customFormat="1" ht="18" customHeight="1" x14ac:dyDescent="0.2">
      <c r="A22" s="60" t="s">
        <v>350</v>
      </c>
      <c r="B22" s="62">
        <v>177</v>
      </c>
      <c r="C22" s="62">
        <v>9019</v>
      </c>
      <c r="D22" s="62" t="s">
        <v>165</v>
      </c>
      <c r="E22" s="62" t="s">
        <v>277</v>
      </c>
      <c r="F22" s="62" t="s">
        <v>278</v>
      </c>
      <c r="G22" s="62" t="s">
        <v>69</v>
      </c>
      <c r="H22" s="62">
        <v>39532</v>
      </c>
      <c r="I22" s="62">
        <v>0</v>
      </c>
      <c r="J22" s="62" t="s">
        <v>272</v>
      </c>
      <c r="K22" s="62" t="s">
        <v>269</v>
      </c>
      <c r="L22" s="62" t="s">
        <v>270</v>
      </c>
      <c r="M22" s="62">
        <v>39532</v>
      </c>
      <c r="N22" s="63">
        <v>0</v>
      </c>
      <c r="O22" s="63">
        <v>0</v>
      </c>
      <c r="P22" s="64">
        <v>0</v>
      </c>
      <c r="Q22" s="63">
        <v>0</v>
      </c>
      <c r="R22" s="63">
        <v>0</v>
      </c>
      <c r="S22" s="64">
        <v>0</v>
      </c>
      <c r="T22" s="63">
        <v>1</v>
      </c>
      <c r="U22" s="63">
        <v>0</v>
      </c>
      <c r="V22" s="64">
        <v>1</v>
      </c>
      <c r="W22" s="63">
        <v>0</v>
      </c>
      <c r="X22" s="63">
        <v>0</v>
      </c>
      <c r="Y22" s="63">
        <v>0</v>
      </c>
      <c r="Z22" s="64">
        <v>0</v>
      </c>
      <c r="AA22" s="63">
        <v>0</v>
      </c>
      <c r="AB22" s="63">
        <v>0</v>
      </c>
      <c r="AC22" s="64">
        <v>0</v>
      </c>
      <c r="AD22" s="65">
        <v>0</v>
      </c>
      <c r="AE22" s="65">
        <v>0</v>
      </c>
      <c r="AF22" s="65">
        <v>0</v>
      </c>
      <c r="AG22" s="65">
        <v>0</v>
      </c>
      <c r="AH22" s="65">
        <v>0</v>
      </c>
      <c r="AI22" s="65">
        <v>0</v>
      </c>
      <c r="AJ22" s="65">
        <v>0</v>
      </c>
      <c r="AK22" s="65">
        <v>0</v>
      </c>
      <c r="AL22" s="65">
        <v>0</v>
      </c>
    </row>
    <row r="23" spans="1:38" s="65" customFormat="1" ht="18" customHeight="1" x14ac:dyDescent="0.2">
      <c r="A23" s="60" t="s">
        <v>350</v>
      </c>
      <c r="B23" s="62">
        <v>177</v>
      </c>
      <c r="C23" s="62">
        <v>9019</v>
      </c>
      <c r="D23" s="62" t="s">
        <v>165</v>
      </c>
      <c r="E23" s="62" t="s">
        <v>204</v>
      </c>
      <c r="F23" s="62" t="s">
        <v>278</v>
      </c>
      <c r="G23" s="62" t="s">
        <v>69</v>
      </c>
      <c r="H23" s="62">
        <v>39532</v>
      </c>
      <c r="I23" s="62">
        <v>0</v>
      </c>
      <c r="J23" s="62" t="s">
        <v>273</v>
      </c>
      <c r="K23" s="62">
        <v>0</v>
      </c>
      <c r="L23" s="62" t="s">
        <v>271</v>
      </c>
      <c r="M23" s="62">
        <v>39532</v>
      </c>
      <c r="N23" s="63">
        <v>29</v>
      </c>
      <c r="O23" s="63">
        <v>26</v>
      </c>
      <c r="P23" s="64">
        <v>3</v>
      </c>
      <c r="Q23" s="63">
        <v>1</v>
      </c>
      <c r="R23" s="63">
        <v>1</v>
      </c>
      <c r="S23" s="64">
        <v>0</v>
      </c>
      <c r="T23" s="63">
        <v>3</v>
      </c>
      <c r="U23" s="63">
        <v>3</v>
      </c>
      <c r="V23" s="64">
        <v>0</v>
      </c>
      <c r="W23" s="63">
        <v>1</v>
      </c>
      <c r="X23" s="63">
        <v>0</v>
      </c>
      <c r="Y23" s="63">
        <v>0</v>
      </c>
      <c r="Z23" s="64">
        <v>0</v>
      </c>
      <c r="AA23" s="63">
        <v>1</v>
      </c>
      <c r="AB23" s="63">
        <v>0</v>
      </c>
      <c r="AC23" s="64">
        <v>1</v>
      </c>
      <c r="AD23" s="65">
        <v>0</v>
      </c>
      <c r="AE23" s="65">
        <v>0</v>
      </c>
      <c r="AF23" s="65">
        <v>0</v>
      </c>
      <c r="AG23" s="65">
        <v>0</v>
      </c>
      <c r="AH23" s="65">
        <v>0</v>
      </c>
      <c r="AI23" s="65">
        <v>0</v>
      </c>
      <c r="AJ23" s="65">
        <v>0</v>
      </c>
      <c r="AK23" s="65">
        <v>0</v>
      </c>
      <c r="AL23" s="65">
        <v>0</v>
      </c>
    </row>
    <row r="24" spans="1:38" s="65" customFormat="1" ht="18" customHeight="1" x14ac:dyDescent="0.2">
      <c r="A24" s="60" t="s">
        <v>351</v>
      </c>
      <c r="B24" s="62">
        <v>181</v>
      </c>
      <c r="C24" s="62">
        <v>9008</v>
      </c>
      <c r="D24" s="62" t="s">
        <v>165</v>
      </c>
      <c r="E24" s="62" t="s">
        <v>218</v>
      </c>
      <c r="F24" s="62" t="s">
        <v>219</v>
      </c>
      <c r="G24" s="62" t="s">
        <v>217</v>
      </c>
      <c r="H24" s="62">
        <v>41632</v>
      </c>
      <c r="I24" s="62">
        <v>0</v>
      </c>
      <c r="J24" s="62" t="s">
        <v>274</v>
      </c>
      <c r="K24" s="62" t="s">
        <v>269</v>
      </c>
      <c r="L24" s="62" t="s">
        <v>271</v>
      </c>
      <c r="M24" s="62">
        <v>41520</v>
      </c>
      <c r="N24" s="63">
        <v>29</v>
      </c>
      <c r="O24" s="63">
        <v>28.5</v>
      </c>
      <c r="P24" s="64">
        <v>0.5</v>
      </c>
      <c r="Q24" s="63">
        <v>0</v>
      </c>
      <c r="R24" s="63">
        <v>0</v>
      </c>
      <c r="S24" s="64">
        <v>0</v>
      </c>
      <c r="T24" s="63">
        <v>0</v>
      </c>
      <c r="U24" s="63">
        <v>0</v>
      </c>
      <c r="V24" s="64">
        <v>0</v>
      </c>
      <c r="W24" s="63">
        <v>1</v>
      </c>
      <c r="X24" s="63">
        <v>0</v>
      </c>
      <c r="Y24" s="63">
        <v>0</v>
      </c>
      <c r="Z24" s="64">
        <v>0</v>
      </c>
      <c r="AA24" s="63">
        <v>0</v>
      </c>
      <c r="AB24" s="63">
        <v>0</v>
      </c>
      <c r="AC24" s="64">
        <v>0</v>
      </c>
      <c r="AD24" s="65">
        <v>0</v>
      </c>
      <c r="AE24" s="65">
        <v>0</v>
      </c>
      <c r="AF24" s="65">
        <v>0</v>
      </c>
      <c r="AG24" s="65">
        <v>0</v>
      </c>
      <c r="AH24" s="65">
        <v>0</v>
      </c>
      <c r="AI24" s="65">
        <v>0</v>
      </c>
      <c r="AJ24" s="65">
        <v>0</v>
      </c>
      <c r="AK24" s="65">
        <v>0</v>
      </c>
      <c r="AL24" s="65">
        <v>0</v>
      </c>
    </row>
    <row r="25" spans="1:38" s="65" customFormat="1" ht="18" customHeight="1" x14ac:dyDescent="0.2">
      <c r="A25" s="60" t="s">
        <v>352</v>
      </c>
      <c r="B25" s="62">
        <v>186</v>
      </c>
      <c r="C25" s="62">
        <v>9005</v>
      </c>
      <c r="D25" s="62" t="s">
        <v>165</v>
      </c>
      <c r="E25" s="62" t="s">
        <v>283</v>
      </c>
      <c r="F25" s="62" t="s">
        <v>278</v>
      </c>
      <c r="G25" s="62" t="s">
        <v>69</v>
      </c>
      <c r="H25" s="62">
        <v>41039</v>
      </c>
      <c r="I25" s="62">
        <v>0</v>
      </c>
      <c r="J25" s="62" t="s">
        <v>274</v>
      </c>
      <c r="K25" s="62" t="s">
        <v>269</v>
      </c>
      <c r="L25" s="62" t="s">
        <v>271</v>
      </c>
      <c r="M25" s="62">
        <v>41001</v>
      </c>
      <c r="N25" s="63">
        <v>35</v>
      </c>
      <c r="O25" s="63">
        <v>36</v>
      </c>
      <c r="P25" s="64">
        <v>-1</v>
      </c>
      <c r="Q25" s="63">
        <v>0</v>
      </c>
      <c r="R25" s="63">
        <v>0</v>
      </c>
      <c r="S25" s="64">
        <v>0</v>
      </c>
      <c r="T25" s="63">
        <v>0</v>
      </c>
      <c r="U25" s="63">
        <v>0</v>
      </c>
      <c r="V25" s="64">
        <v>0</v>
      </c>
      <c r="W25" s="63">
        <v>0</v>
      </c>
      <c r="X25" s="63">
        <v>0</v>
      </c>
      <c r="Y25" s="63">
        <v>0</v>
      </c>
      <c r="Z25" s="64">
        <v>0</v>
      </c>
      <c r="AA25" s="63">
        <v>0</v>
      </c>
      <c r="AB25" s="63">
        <v>0</v>
      </c>
      <c r="AC25" s="64">
        <v>0</v>
      </c>
      <c r="AD25" s="65">
        <v>0</v>
      </c>
      <c r="AE25" s="65">
        <v>0</v>
      </c>
      <c r="AF25" s="65">
        <v>0</v>
      </c>
      <c r="AG25" s="65">
        <v>0</v>
      </c>
      <c r="AH25" s="65">
        <v>0</v>
      </c>
      <c r="AI25" s="65">
        <v>0</v>
      </c>
      <c r="AJ25" s="65">
        <v>0</v>
      </c>
      <c r="AK25" s="65">
        <v>0</v>
      </c>
      <c r="AL25" s="65">
        <v>0</v>
      </c>
    </row>
    <row r="26" spans="1:38" s="65" customFormat="1" ht="18" customHeight="1" x14ac:dyDescent="0.2">
      <c r="A26" s="60" t="s">
        <v>353</v>
      </c>
      <c r="B26" s="62">
        <v>189</v>
      </c>
      <c r="C26" s="62">
        <v>9001</v>
      </c>
      <c r="D26" s="62" t="s">
        <v>165</v>
      </c>
      <c r="E26" s="62" t="s">
        <v>204</v>
      </c>
      <c r="F26" s="62" t="s">
        <v>205</v>
      </c>
      <c r="G26" s="62" t="s">
        <v>69</v>
      </c>
      <c r="H26" s="62">
        <v>40980</v>
      </c>
      <c r="I26" s="62">
        <v>0</v>
      </c>
      <c r="J26" s="62" t="s">
        <v>272</v>
      </c>
      <c r="K26" s="62" t="s">
        <v>269</v>
      </c>
      <c r="L26" s="62" t="s">
        <v>270</v>
      </c>
      <c r="M26" s="62">
        <v>40980</v>
      </c>
      <c r="N26" s="63">
        <v>9.5</v>
      </c>
      <c r="O26" s="63">
        <v>0</v>
      </c>
      <c r="P26" s="64">
        <v>9.5</v>
      </c>
      <c r="Q26" s="63">
        <v>11</v>
      </c>
      <c r="R26" s="63">
        <v>7</v>
      </c>
      <c r="S26" s="64">
        <v>4</v>
      </c>
      <c r="T26" s="63">
        <v>0</v>
      </c>
      <c r="U26" s="63">
        <v>0</v>
      </c>
      <c r="V26" s="64">
        <v>0</v>
      </c>
      <c r="W26" s="63">
        <v>0</v>
      </c>
      <c r="X26" s="63">
        <v>0</v>
      </c>
      <c r="Y26" s="63">
        <v>0</v>
      </c>
      <c r="Z26" s="64">
        <v>0</v>
      </c>
      <c r="AA26" s="63">
        <v>3</v>
      </c>
      <c r="AB26" s="63">
        <v>0</v>
      </c>
      <c r="AC26" s="64">
        <v>3</v>
      </c>
      <c r="AD26" s="65">
        <v>0</v>
      </c>
      <c r="AE26" s="65">
        <v>0</v>
      </c>
      <c r="AF26" s="65">
        <v>0</v>
      </c>
      <c r="AG26" s="65">
        <v>0</v>
      </c>
      <c r="AH26" s="65">
        <v>0</v>
      </c>
      <c r="AI26" s="65">
        <v>0</v>
      </c>
      <c r="AJ26" s="65">
        <v>0</v>
      </c>
      <c r="AK26" s="65">
        <v>0</v>
      </c>
      <c r="AL26" s="65">
        <v>0</v>
      </c>
    </row>
    <row r="27" spans="1:38" s="65" customFormat="1" ht="18" customHeight="1" x14ac:dyDescent="0.2">
      <c r="A27" s="60" t="s">
        <v>354</v>
      </c>
      <c r="B27" s="62">
        <v>190</v>
      </c>
      <c r="C27" s="62">
        <v>9002</v>
      </c>
      <c r="D27" s="62" t="s">
        <v>165</v>
      </c>
      <c r="E27" s="62" t="s">
        <v>204</v>
      </c>
      <c r="F27" s="62" t="s">
        <v>205</v>
      </c>
      <c r="G27" s="62" t="s">
        <v>69</v>
      </c>
      <c r="H27" s="62">
        <v>41078</v>
      </c>
      <c r="I27" s="62">
        <v>0</v>
      </c>
      <c r="J27" s="62" t="s">
        <v>273</v>
      </c>
      <c r="K27" s="62">
        <v>0</v>
      </c>
      <c r="L27" s="62" t="s">
        <v>271</v>
      </c>
      <c r="M27" s="62">
        <v>40980</v>
      </c>
      <c r="N27" s="63">
        <v>24</v>
      </c>
      <c r="O27" s="63">
        <v>21.5</v>
      </c>
      <c r="P27" s="64">
        <v>2.5</v>
      </c>
      <c r="Q27" s="63">
        <v>7</v>
      </c>
      <c r="R27" s="63">
        <v>7</v>
      </c>
      <c r="S27" s="64">
        <v>0</v>
      </c>
      <c r="T27" s="63">
        <v>0</v>
      </c>
      <c r="U27" s="63">
        <v>0</v>
      </c>
      <c r="V27" s="64">
        <v>0</v>
      </c>
      <c r="W27" s="63">
        <v>0</v>
      </c>
      <c r="X27" s="63">
        <v>0</v>
      </c>
      <c r="Y27" s="63">
        <v>0</v>
      </c>
      <c r="Z27" s="64">
        <v>0</v>
      </c>
      <c r="AA27" s="63">
        <v>0.5</v>
      </c>
      <c r="AB27" s="63">
        <v>0</v>
      </c>
      <c r="AC27" s="64">
        <v>0.5</v>
      </c>
      <c r="AD27" s="65">
        <v>0</v>
      </c>
      <c r="AE27" s="65">
        <v>0</v>
      </c>
      <c r="AF27" s="65">
        <v>0</v>
      </c>
      <c r="AG27" s="65">
        <v>0</v>
      </c>
      <c r="AH27" s="65">
        <v>0</v>
      </c>
      <c r="AI27" s="65">
        <v>0</v>
      </c>
      <c r="AJ27" s="65">
        <v>0</v>
      </c>
      <c r="AK27" s="65">
        <v>0</v>
      </c>
      <c r="AL27" s="65">
        <v>0</v>
      </c>
    </row>
    <row r="28" spans="1:38" s="65" customFormat="1" ht="18" customHeight="1" x14ac:dyDescent="0.2">
      <c r="A28" s="60" t="s">
        <v>355</v>
      </c>
      <c r="B28" s="62">
        <v>195</v>
      </c>
      <c r="C28" s="62">
        <v>9003</v>
      </c>
      <c r="D28" s="62" t="s">
        <v>165</v>
      </c>
      <c r="E28" s="62" t="s">
        <v>204</v>
      </c>
      <c r="F28" s="62" t="s">
        <v>205</v>
      </c>
      <c r="G28" s="62" t="s">
        <v>69</v>
      </c>
      <c r="H28" s="62">
        <v>36557</v>
      </c>
      <c r="I28" s="62">
        <v>0</v>
      </c>
      <c r="J28" s="62" t="s">
        <v>274</v>
      </c>
      <c r="K28" s="62" t="s">
        <v>269</v>
      </c>
      <c r="L28" s="62" t="s">
        <v>271</v>
      </c>
      <c r="M28" s="62">
        <v>36529</v>
      </c>
      <c r="N28" s="63">
        <v>29</v>
      </c>
      <c r="O28" s="63">
        <v>22</v>
      </c>
      <c r="P28" s="64">
        <v>7</v>
      </c>
      <c r="Q28" s="63">
        <v>8.5</v>
      </c>
      <c r="R28" s="63">
        <v>8.5</v>
      </c>
      <c r="S28" s="64">
        <v>0</v>
      </c>
      <c r="T28" s="63">
        <v>11</v>
      </c>
      <c r="U28" s="63">
        <v>3.5</v>
      </c>
      <c r="V28" s="64">
        <v>7.5</v>
      </c>
      <c r="W28" s="63">
        <v>1</v>
      </c>
      <c r="X28" s="63">
        <v>0</v>
      </c>
      <c r="Y28" s="63">
        <v>0</v>
      </c>
      <c r="Z28" s="64">
        <v>0</v>
      </c>
      <c r="AA28" s="63">
        <v>76.5</v>
      </c>
      <c r="AB28" s="63">
        <v>76.5</v>
      </c>
      <c r="AC28" s="64">
        <v>0</v>
      </c>
      <c r="AD28" s="65">
        <v>0</v>
      </c>
      <c r="AE28" s="65">
        <v>0</v>
      </c>
      <c r="AF28" s="65">
        <v>0</v>
      </c>
      <c r="AG28" s="65">
        <v>0</v>
      </c>
      <c r="AH28" s="65">
        <v>0</v>
      </c>
      <c r="AI28" s="65">
        <v>0</v>
      </c>
      <c r="AJ28" s="65">
        <v>0</v>
      </c>
      <c r="AK28" s="65">
        <v>0</v>
      </c>
      <c r="AL28" s="65">
        <v>0</v>
      </c>
    </row>
    <row r="29" spans="1:38" s="65" customFormat="1" ht="18" customHeight="1" x14ac:dyDescent="0.2">
      <c r="A29" s="60" t="s">
        <v>356</v>
      </c>
      <c r="B29" s="62">
        <v>199</v>
      </c>
      <c r="C29" s="62">
        <v>9002</v>
      </c>
      <c r="D29" s="62" t="s">
        <v>165</v>
      </c>
      <c r="E29" s="62" t="s">
        <v>204</v>
      </c>
      <c r="F29" s="62" t="s">
        <v>205</v>
      </c>
      <c r="G29" s="62" t="s">
        <v>69</v>
      </c>
      <c r="H29" s="62">
        <v>36472</v>
      </c>
      <c r="I29" s="62">
        <v>0</v>
      </c>
      <c r="J29" s="62" t="s">
        <v>274</v>
      </c>
      <c r="K29" s="62" t="s">
        <v>269</v>
      </c>
      <c r="L29" s="62" t="s">
        <v>271</v>
      </c>
      <c r="M29" s="62">
        <v>36472</v>
      </c>
      <c r="N29" s="63">
        <v>24</v>
      </c>
      <c r="O29" s="63">
        <v>1.5</v>
      </c>
      <c r="P29" s="64">
        <v>22.5</v>
      </c>
      <c r="Q29" s="63">
        <v>27</v>
      </c>
      <c r="R29" s="63">
        <v>27</v>
      </c>
      <c r="S29" s="64">
        <v>0</v>
      </c>
      <c r="T29" s="63">
        <v>0</v>
      </c>
      <c r="U29" s="63">
        <v>0</v>
      </c>
      <c r="V29" s="64">
        <v>0</v>
      </c>
      <c r="W29" s="63">
        <v>1</v>
      </c>
      <c r="X29" s="63">
        <v>0</v>
      </c>
      <c r="Y29" s="63">
        <v>0</v>
      </c>
      <c r="Z29" s="64">
        <v>0</v>
      </c>
      <c r="AA29" s="63">
        <v>4.5</v>
      </c>
      <c r="AB29" s="63">
        <v>0</v>
      </c>
      <c r="AC29" s="64">
        <v>4.5</v>
      </c>
      <c r="AD29" s="65">
        <v>0</v>
      </c>
      <c r="AE29" s="65">
        <v>0</v>
      </c>
      <c r="AF29" s="65">
        <v>0</v>
      </c>
      <c r="AG29" s="65">
        <v>0</v>
      </c>
      <c r="AH29" s="65">
        <v>0</v>
      </c>
      <c r="AI29" s="65">
        <v>0</v>
      </c>
      <c r="AJ29" s="65">
        <v>0</v>
      </c>
      <c r="AK29" s="65">
        <v>0</v>
      </c>
      <c r="AL29" s="65">
        <v>0</v>
      </c>
    </row>
    <row r="30" spans="1:38" s="65" customFormat="1" ht="18" customHeight="1" x14ac:dyDescent="0.2">
      <c r="A30" s="60" t="s">
        <v>357</v>
      </c>
      <c r="B30" s="62">
        <v>201</v>
      </c>
      <c r="C30" s="62">
        <v>9001</v>
      </c>
      <c r="D30" s="62" t="s">
        <v>165</v>
      </c>
      <c r="E30" s="62" t="s">
        <v>204</v>
      </c>
      <c r="F30" s="62" t="s">
        <v>205</v>
      </c>
      <c r="G30" s="62" t="s">
        <v>69</v>
      </c>
      <c r="H30" s="62">
        <v>36423</v>
      </c>
      <c r="I30" s="62">
        <v>0</v>
      </c>
      <c r="J30" s="62" t="s">
        <v>274</v>
      </c>
      <c r="K30" s="62" t="s">
        <v>269</v>
      </c>
      <c r="L30" s="62" t="s">
        <v>270</v>
      </c>
      <c r="M30" s="62">
        <v>36423</v>
      </c>
      <c r="N30" s="63">
        <v>29</v>
      </c>
      <c r="O30" s="63">
        <v>22.5</v>
      </c>
      <c r="P30" s="64">
        <v>6.5</v>
      </c>
      <c r="Q30" s="63">
        <v>7.5</v>
      </c>
      <c r="R30" s="63">
        <v>7.5</v>
      </c>
      <c r="S30" s="64">
        <v>0</v>
      </c>
      <c r="T30" s="63">
        <v>5</v>
      </c>
      <c r="U30" s="63">
        <v>5</v>
      </c>
      <c r="V30" s="64">
        <v>0</v>
      </c>
      <c r="W30" s="63">
        <v>1</v>
      </c>
      <c r="X30" s="63">
        <v>0</v>
      </c>
      <c r="Y30" s="63">
        <v>0</v>
      </c>
      <c r="Z30" s="64">
        <v>0</v>
      </c>
      <c r="AA30" s="63">
        <v>0</v>
      </c>
      <c r="AB30" s="63">
        <v>0</v>
      </c>
      <c r="AC30" s="64">
        <v>0</v>
      </c>
      <c r="AD30" s="65">
        <v>0</v>
      </c>
      <c r="AE30" s="65">
        <v>0</v>
      </c>
      <c r="AF30" s="65">
        <v>0</v>
      </c>
      <c r="AG30" s="65">
        <v>0</v>
      </c>
      <c r="AH30" s="65">
        <v>0</v>
      </c>
      <c r="AI30" s="65">
        <v>0</v>
      </c>
      <c r="AJ30" s="65">
        <v>0</v>
      </c>
      <c r="AK30" s="65">
        <v>0</v>
      </c>
      <c r="AL30" s="65">
        <v>0</v>
      </c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2.6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31"/>
  <sheetViews>
    <sheetView workbookViewId="0">
      <selection activeCell="B1" sqref="B1:AL1048576"/>
    </sheetView>
  </sheetViews>
  <sheetFormatPr baseColWidth="10" defaultColWidth="15.08984375" defaultRowHeight="12.6" x14ac:dyDescent="0.2"/>
  <cols>
    <col min="2" max="6" width="15.08984375" style="36"/>
    <col min="7" max="38" width="15.08984375" style="56"/>
    <col min="39" max="16384" width="15.08984375" style="36"/>
  </cols>
  <sheetData>
    <row r="1" spans="1:38" s="49" customFormat="1" ht="57" customHeight="1" x14ac:dyDescent="0.2">
      <c r="A1"/>
      <c r="B1" s="48" t="s">
        <v>0</v>
      </c>
      <c r="C1" s="48" t="s">
        <v>1</v>
      </c>
      <c r="D1" s="48" t="s">
        <v>3</v>
      </c>
      <c r="E1" s="48" t="s">
        <v>4</v>
      </c>
      <c r="F1" s="48" t="s">
        <v>137</v>
      </c>
      <c r="G1" s="48" t="s">
        <v>138</v>
      </c>
      <c r="H1" s="48" t="s">
        <v>139</v>
      </c>
      <c r="I1" s="48" t="s">
        <v>140</v>
      </c>
      <c r="J1" s="48" t="s">
        <v>141</v>
      </c>
      <c r="K1" s="48" t="s">
        <v>142</v>
      </c>
      <c r="L1" s="48" t="s">
        <v>143</v>
      </c>
      <c r="M1" s="48" t="s">
        <v>144</v>
      </c>
      <c r="N1" s="48" t="s">
        <v>145</v>
      </c>
      <c r="O1" s="48" t="s">
        <v>146</v>
      </c>
      <c r="P1" s="48" t="s">
        <v>147</v>
      </c>
      <c r="Q1" s="48" t="s">
        <v>148</v>
      </c>
      <c r="R1" s="48" t="s">
        <v>149</v>
      </c>
      <c r="S1" s="48" t="s">
        <v>150</v>
      </c>
      <c r="T1" s="48" t="s">
        <v>151</v>
      </c>
      <c r="U1" s="48" t="s">
        <v>152</v>
      </c>
      <c r="V1" s="48" t="s">
        <v>153</v>
      </c>
      <c r="W1" s="48" t="s">
        <v>154</v>
      </c>
      <c r="X1" s="48" t="s">
        <v>155</v>
      </c>
      <c r="Y1" s="48" t="s">
        <v>156</v>
      </c>
      <c r="Z1" s="48" t="s">
        <v>157</v>
      </c>
      <c r="AA1" s="48" t="s">
        <v>158</v>
      </c>
      <c r="AB1" s="48" t="s">
        <v>159</v>
      </c>
      <c r="AC1" s="48" t="s">
        <v>160</v>
      </c>
      <c r="AD1" s="48" t="s">
        <v>161</v>
      </c>
      <c r="AE1" s="48" t="s">
        <v>162</v>
      </c>
      <c r="AF1" s="48" t="s">
        <v>163</v>
      </c>
      <c r="AG1" s="48" t="s">
        <v>164</v>
      </c>
      <c r="AH1" s="48" t="s">
        <v>129</v>
      </c>
      <c r="AI1" s="48" t="s">
        <v>47</v>
      </c>
      <c r="AJ1" s="48" t="s">
        <v>48</v>
      </c>
      <c r="AK1" s="48" t="s">
        <v>49</v>
      </c>
      <c r="AL1" s="48" t="s">
        <v>50</v>
      </c>
    </row>
    <row r="2" spans="1:38" s="52" customFormat="1" ht="18" customHeight="1" x14ac:dyDescent="0.2">
      <c r="A2"/>
      <c r="B2" s="50">
        <v>110</v>
      </c>
      <c r="C2" s="50">
        <v>9001</v>
      </c>
      <c r="D2" s="50" t="s">
        <v>107</v>
      </c>
      <c r="E2" s="50" t="s">
        <v>108</v>
      </c>
      <c r="F2" s="50" t="s">
        <v>165</v>
      </c>
      <c r="G2" s="51">
        <v>34859.64</v>
      </c>
      <c r="H2" s="51">
        <v>0</v>
      </c>
      <c r="I2" s="51">
        <v>4648.21</v>
      </c>
      <c r="J2" s="51">
        <v>0</v>
      </c>
      <c r="K2" s="51">
        <v>3500.5</v>
      </c>
      <c r="L2" s="51">
        <v>0</v>
      </c>
      <c r="M2" s="51">
        <v>485.93</v>
      </c>
      <c r="N2" s="51">
        <v>0</v>
      </c>
      <c r="O2" s="51">
        <v>41977.55</v>
      </c>
      <c r="P2" s="51">
        <v>2973.04</v>
      </c>
      <c r="Q2" s="51">
        <v>3605.84</v>
      </c>
      <c r="R2" s="51">
        <v>690.45</v>
      </c>
      <c r="S2" s="51">
        <v>416.79</v>
      </c>
      <c r="T2" s="51">
        <v>327.41999999999996</v>
      </c>
      <c r="U2" s="51">
        <v>0</v>
      </c>
      <c r="V2" s="51">
        <v>1236.3800000000001</v>
      </c>
      <c r="W2" s="51">
        <v>1259.3300000000002</v>
      </c>
      <c r="X2" s="51">
        <v>0</v>
      </c>
      <c r="Y2" s="51">
        <v>0</v>
      </c>
      <c r="Z2" s="51">
        <v>365.09</v>
      </c>
      <c r="AA2" s="51">
        <v>13725.489999999994</v>
      </c>
      <c r="AB2" s="51">
        <v>485.37</v>
      </c>
      <c r="AC2" s="51">
        <v>759.79000000000008</v>
      </c>
      <c r="AD2" s="51">
        <v>1957.46</v>
      </c>
      <c r="AE2" s="51">
        <v>2098.8900000000003</v>
      </c>
      <c r="AF2" s="51">
        <v>0</v>
      </c>
      <c r="AG2" s="51">
        <v>0</v>
      </c>
      <c r="AH2" s="51">
        <v>5830.2199999999993</v>
      </c>
      <c r="AI2" s="51">
        <v>767.82</v>
      </c>
      <c r="AJ2" s="51">
        <v>940.68</v>
      </c>
      <c r="AK2" s="51">
        <v>587.68000000000006</v>
      </c>
      <c r="AL2" s="51">
        <v>0</v>
      </c>
    </row>
    <row r="3" spans="1:38" s="52" customFormat="1" ht="18" customHeight="1" x14ac:dyDescent="0.2">
      <c r="A3"/>
      <c r="B3" s="50">
        <v>113</v>
      </c>
      <c r="C3" s="50">
        <v>9001</v>
      </c>
      <c r="D3" s="50" t="s">
        <v>107</v>
      </c>
      <c r="E3" s="50" t="s">
        <v>108</v>
      </c>
      <c r="F3" s="50" t="s">
        <v>165</v>
      </c>
      <c r="G3" s="51">
        <v>44965.2</v>
      </c>
      <c r="H3" s="51">
        <v>0</v>
      </c>
      <c r="I3" s="51">
        <v>3790.6</v>
      </c>
      <c r="J3" s="51">
        <v>0</v>
      </c>
      <c r="K3" s="51">
        <v>5162.24</v>
      </c>
      <c r="L3" s="51">
        <v>0</v>
      </c>
      <c r="M3" s="51">
        <v>608.91999999999996</v>
      </c>
      <c r="N3" s="51">
        <v>1030.1100000000001</v>
      </c>
      <c r="O3" s="51">
        <v>53918.04</v>
      </c>
      <c r="P3" s="51">
        <v>3092.4</v>
      </c>
      <c r="Q3" s="51">
        <v>4694.74</v>
      </c>
      <c r="R3" s="51">
        <v>486.45</v>
      </c>
      <c r="S3" s="51">
        <v>416.79</v>
      </c>
      <c r="T3" s="51">
        <v>420.57000000000005</v>
      </c>
      <c r="U3" s="51">
        <v>0</v>
      </c>
      <c r="V3" s="51">
        <v>1998.13</v>
      </c>
      <c r="W3" s="51">
        <v>1617.52</v>
      </c>
      <c r="X3" s="51">
        <v>0</v>
      </c>
      <c r="Y3" s="51">
        <v>0</v>
      </c>
      <c r="Z3" s="51">
        <v>472.15</v>
      </c>
      <c r="AA3" s="51">
        <v>16911.97</v>
      </c>
      <c r="AB3" s="51">
        <v>397.95000000000005</v>
      </c>
      <c r="AC3" s="51">
        <v>975.89</v>
      </c>
      <c r="AD3" s="51">
        <v>3387.95</v>
      </c>
      <c r="AE3" s="51">
        <v>2695.95</v>
      </c>
      <c r="AF3" s="51">
        <v>0</v>
      </c>
      <c r="AG3" s="51">
        <v>0</v>
      </c>
      <c r="AH3" s="51">
        <v>7898.01</v>
      </c>
      <c r="AI3" s="51">
        <v>771.64</v>
      </c>
      <c r="AJ3" s="51">
        <v>945.36</v>
      </c>
      <c r="AK3" s="51">
        <v>754.86</v>
      </c>
      <c r="AL3" s="51">
        <v>0</v>
      </c>
    </row>
    <row r="4" spans="1:38" s="52" customFormat="1" ht="18" customHeight="1" x14ac:dyDescent="0.2">
      <c r="A4"/>
      <c r="B4" s="50">
        <v>115</v>
      </c>
      <c r="C4" s="50">
        <v>9002</v>
      </c>
      <c r="D4" s="50" t="s">
        <v>107</v>
      </c>
      <c r="E4" s="50" t="s">
        <v>108</v>
      </c>
      <c r="F4" s="50" t="s">
        <v>165</v>
      </c>
      <c r="G4" s="51">
        <v>33576.36</v>
      </c>
      <c r="H4" s="51">
        <v>0</v>
      </c>
      <c r="I4" s="51">
        <v>0</v>
      </c>
      <c r="J4" s="51">
        <v>0</v>
      </c>
      <c r="K4" s="51">
        <v>3603.13</v>
      </c>
      <c r="L4" s="51">
        <v>0</v>
      </c>
      <c r="M4" s="51">
        <v>472.37</v>
      </c>
      <c r="N4" s="51">
        <v>0</v>
      </c>
      <c r="O4" s="51">
        <v>37179.49</v>
      </c>
      <c r="P4" s="51">
        <v>2900.1400000000003</v>
      </c>
      <c r="Q4" s="51">
        <v>3201.55</v>
      </c>
      <c r="R4" s="51">
        <v>690.45</v>
      </c>
      <c r="S4" s="51">
        <v>194.31</v>
      </c>
      <c r="T4" s="51">
        <v>289.96000000000004</v>
      </c>
      <c r="U4" s="51">
        <v>0</v>
      </c>
      <c r="V4" s="51">
        <v>944.36</v>
      </c>
      <c r="W4" s="51">
        <v>1115.3700000000001</v>
      </c>
      <c r="X4" s="51">
        <v>0</v>
      </c>
      <c r="Y4" s="51">
        <v>0</v>
      </c>
      <c r="Z4" s="51">
        <v>322.22000000000003</v>
      </c>
      <c r="AA4" s="51">
        <v>12426.610000000002</v>
      </c>
      <c r="AB4" s="51">
        <v>485.37</v>
      </c>
      <c r="AC4" s="51">
        <v>672.92</v>
      </c>
      <c r="AD4" s="51">
        <v>1412.87</v>
      </c>
      <c r="AE4" s="51">
        <v>1858.96</v>
      </c>
      <c r="AF4" s="51">
        <v>0</v>
      </c>
      <c r="AG4" s="51">
        <v>0</v>
      </c>
      <c r="AH4" s="51">
        <v>5054.0300000000007</v>
      </c>
      <c r="AI4" s="51">
        <v>721.98</v>
      </c>
      <c r="AJ4" s="51">
        <v>884.52</v>
      </c>
      <c r="AK4" s="51">
        <v>520.49</v>
      </c>
      <c r="AL4" s="51">
        <v>0</v>
      </c>
    </row>
    <row r="5" spans="1:38" s="52" customFormat="1" ht="18" customHeight="1" x14ac:dyDescent="0.2">
      <c r="A5"/>
      <c r="B5" s="50">
        <v>119</v>
      </c>
      <c r="C5" s="50">
        <v>9002</v>
      </c>
      <c r="D5" s="50" t="s">
        <v>107</v>
      </c>
      <c r="E5" s="50" t="s">
        <v>108</v>
      </c>
      <c r="F5" s="50" t="s">
        <v>165</v>
      </c>
      <c r="G5" s="51">
        <v>38620.92</v>
      </c>
      <c r="H5" s="51">
        <v>0</v>
      </c>
      <c r="I5" s="51">
        <v>2413.08</v>
      </c>
      <c r="J5" s="51">
        <v>0</v>
      </c>
      <c r="K5" s="51">
        <v>3851.1899999999996</v>
      </c>
      <c r="L5" s="51">
        <v>200</v>
      </c>
      <c r="M5" s="51">
        <v>527.71</v>
      </c>
      <c r="N5" s="51">
        <v>0</v>
      </c>
      <c r="O5" s="51">
        <v>45085.19</v>
      </c>
      <c r="P5" s="51">
        <v>3004.1600000000003</v>
      </c>
      <c r="Q5" s="51">
        <v>3860.43</v>
      </c>
      <c r="R5" s="51">
        <v>400.44</v>
      </c>
      <c r="S5" s="51">
        <v>194.31</v>
      </c>
      <c r="T5" s="51">
        <v>351.63</v>
      </c>
      <c r="U5" s="51">
        <v>0</v>
      </c>
      <c r="V5" s="51">
        <v>1434.59</v>
      </c>
      <c r="W5" s="51">
        <v>1352.53</v>
      </c>
      <c r="X5" s="51">
        <v>0</v>
      </c>
      <c r="Y5" s="51">
        <v>0</v>
      </c>
      <c r="Z5" s="51">
        <v>392.97</v>
      </c>
      <c r="AA5" s="51">
        <v>14495.22</v>
      </c>
      <c r="AB5" s="51">
        <v>361.08</v>
      </c>
      <c r="AC5" s="51">
        <v>816.01</v>
      </c>
      <c r="AD5" s="51">
        <v>2329.7399999999998</v>
      </c>
      <c r="AE5" s="51">
        <v>2254.2600000000002</v>
      </c>
      <c r="AF5" s="51">
        <v>0</v>
      </c>
      <c r="AG5" s="51">
        <v>0</v>
      </c>
      <c r="AH5" s="51">
        <v>6320.88</v>
      </c>
      <c r="AI5" s="51">
        <v>733.44</v>
      </c>
      <c r="AJ5" s="51">
        <v>898.56</v>
      </c>
      <c r="AK5" s="51">
        <v>631.21</v>
      </c>
      <c r="AL5" s="51">
        <v>0</v>
      </c>
    </row>
    <row r="6" spans="1:38" s="52" customFormat="1" ht="18" customHeight="1" x14ac:dyDescent="0.2">
      <c r="A6"/>
      <c r="B6" s="50">
        <v>133</v>
      </c>
      <c r="C6" s="50">
        <v>9004</v>
      </c>
      <c r="D6" s="50" t="s">
        <v>107</v>
      </c>
      <c r="E6" s="50" t="s">
        <v>108</v>
      </c>
      <c r="F6" s="50" t="s">
        <v>165</v>
      </c>
      <c r="G6" s="51">
        <v>38620.92</v>
      </c>
      <c r="H6" s="51">
        <v>0</v>
      </c>
      <c r="I6" s="51">
        <v>2486.9299999999998</v>
      </c>
      <c r="J6" s="51">
        <v>0</v>
      </c>
      <c r="K6" s="51">
        <v>4399.1499999999996</v>
      </c>
      <c r="L6" s="51">
        <v>200</v>
      </c>
      <c r="M6" s="51">
        <v>529.53</v>
      </c>
      <c r="N6" s="51">
        <v>243.58</v>
      </c>
      <c r="O6" s="51">
        <v>45707</v>
      </c>
      <c r="P6" s="51">
        <v>3010.3600000000006</v>
      </c>
      <c r="Q6" s="51">
        <v>3935.28</v>
      </c>
      <c r="R6" s="51">
        <v>486.45</v>
      </c>
      <c r="S6" s="51">
        <v>0</v>
      </c>
      <c r="T6" s="51">
        <v>356.48999999999995</v>
      </c>
      <c r="U6" s="51">
        <v>0</v>
      </c>
      <c r="V6" s="51">
        <v>1474.26</v>
      </c>
      <c r="W6" s="51">
        <v>1371.18</v>
      </c>
      <c r="X6" s="51">
        <v>0</v>
      </c>
      <c r="Y6" s="51">
        <v>0</v>
      </c>
      <c r="Z6" s="51">
        <v>398.54</v>
      </c>
      <c r="AA6" s="51">
        <v>14701.56</v>
      </c>
      <c r="AB6" s="51">
        <v>397.95000000000005</v>
      </c>
      <c r="AC6" s="51">
        <v>827.2700000000001</v>
      </c>
      <c r="AD6" s="51">
        <v>2404.2399999999998</v>
      </c>
      <c r="AE6" s="51">
        <v>2285.34</v>
      </c>
      <c r="AF6" s="51">
        <v>0</v>
      </c>
      <c r="AG6" s="51">
        <v>0</v>
      </c>
      <c r="AH6" s="51">
        <v>6458.48</v>
      </c>
      <c r="AI6" s="51">
        <v>767.82</v>
      </c>
      <c r="AJ6" s="51">
        <v>940.68</v>
      </c>
      <c r="AK6" s="51">
        <v>639.91</v>
      </c>
      <c r="AL6" s="51">
        <v>0</v>
      </c>
    </row>
    <row r="7" spans="1:38" s="52" customFormat="1" ht="18" customHeight="1" x14ac:dyDescent="0.2">
      <c r="A7"/>
      <c r="B7" s="50">
        <v>143</v>
      </c>
      <c r="C7" s="50">
        <v>9002</v>
      </c>
      <c r="D7" s="50" t="s">
        <v>107</v>
      </c>
      <c r="E7" s="50" t="s">
        <v>108</v>
      </c>
      <c r="F7" s="50" t="s">
        <v>165</v>
      </c>
      <c r="G7" s="51">
        <v>30802.68</v>
      </c>
      <c r="H7" s="51">
        <v>0</v>
      </c>
      <c r="I7" s="51">
        <v>0</v>
      </c>
      <c r="J7" s="51">
        <v>0</v>
      </c>
      <c r="K7" s="51">
        <v>2862.29</v>
      </c>
      <c r="L7" s="51">
        <v>0</v>
      </c>
      <c r="M7" s="51">
        <v>440.8</v>
      </c>
      <c r="N7" s="51">
        <v>202.77</v>
      </c>
      <c r="O7" s="51">
        <v>33664.97</v>
      </c>
      <c r="P7" s="51">
        <v>2625.89</v>
      </c>
      <c r="Q7" s="51">
        <v>2883.51</v>
      </c>
      <c r="R7" s="51">
        <v>73.739999999999995</v>
      </c>
      <c r="S7" s="51">
        <v>0</v>
      </c>
      <c r="T7" s="51">
        <v>262.58</v>
      </c>
      <c r="U7" s="51">
        <v>0</v>
      </c>
      <c r="V7" s="51">
        <v>855.1</v>
      </c>
      <c r="W7" s="51">
        <v>1009.98</v>
      </c>
      <c r="X7" s="51">
        <v>0</v>
      </c>
      <c r="Y7" s="51">
        <v>0</v>
      </c>
      <c r="Z7" s="51">
        <v>291.7</v>
      </c>
      <c r="AA7" s="51">
        <v>11329.900000000001</v>
      </c>
      <c r="AB7" s="51">
        <v>31.59</v>
      </c>
      <c r="AC7" s="51">
        <v>609.33000000000004</v>
      </c>
      <c r="AD7" s="51">
        <v>1279.25</v>
      </c>
      <c r="AE7" s="51">
        <v>1683.21</v>
      </c>
      <c r="AF7" s="51">
        <v>0</v>
      </c>
      <c r="AG7" s="51">
        <v>0</v>
      </c>
      <c r="AH7" s="51">
        <v>4449.4799999999996</v>
      </c>
      <c r="AI7" s="51">
        <v>786.92</v>
      </c>
      <c r="AJ7" s="51">
        <v>964.08</v>
      </c>
      <c r="AK7" s="51">
        <v>471.34</v>
      </c>
      <c r="AL7" s="51">
        <v>0</v>
      </c>
    </row>
    <row r="8" spans="1:38" s="52" customFormat="1" ht="18" customHeight="1" x14ac:dyDescent="0.25">
      <c r="A8"/>
      <c r="B8" s="50">
        <v>144</v>
      </c>
      <c r="C8" s="50">
        <v>9020</v>
      </c>
      <c r="D8" s="53" t="s">
        <v>107</v>
      </c>
      <c r="E8" s="50" t="s">
        <v>108</v>
      </c>
      <c r="F8" s="50" t="s">
        <v>165</v>
      </c>
      <c r="G8" s="51">
        <v>233.93</v>
      </c>
      <c r="H8" s="51">
        <v>30.35</v>
      </c>
      <c r="I8" s="51">
        <v>31.41</v>
      </c>
      <c r="J8" s="51">
        <v>30.04</v>
      </c>
      <c r="K8" s="51">
        <v>4.68</v>
      </c>
      <c r="L8" s="51">
        <v>0</v>
      </c>
      <c r="M8" s="51">
        <v>0</v>
      </c>
      <c r="N8" s="51">
        <v>0</v>
      </c>
      <c r="O8" s="51">
        <v>330.41</v>
      </c>
      <c r="P8" s="51">
        <v>25.78</v>
      </c>
      <c r="Q8" s="51">
        <v>26.459999999999997</v>
      </c>
      <c r="R8" s="51">
        <v>0</v>
      </c>
      <c r="S8" s="51">
        <v>0</v>
      </c>
      <c r="T8" s="51">
        <v>2.57</v>
      </c>
      <c r="U8" s="51">
        <v>0</v>
      </c>
      <c r="V8" s="51">
        <v>8.4</v>
      </c>
      <c r="W8" s="51">
        <v>0</v>
      </c>
      <c r="X8" s="51">
        <v>0</v>
      </c>
      <c r="Y8" s="51">
        <v>0</v>
      </c>
      <c r="Z8" s="51">
        <v>0</v>
      </c>
      <c r="AA8" s="51">
        <v>94.97</v>
      </c>
      <c r="AB8" s="51">
        <v>0</v>
      </c>
      <c r="AC8" s="51">
        <v>5.98</v>
      </c>
      <c r="AD8" s="51">
        <v>12.56</v>
      </c>
      <c r="AE8" s="51">
        <v>0</v>
      </c>
      <c r="AF8" s="51">
        <v>0</v>
      </c>
      <c r="AG8" s="51">
        <v>0</v>
      </c>
      <c r="AH8" s="51">
        <v>23.950000000000003</v>
      </c>
      <c r="AI8" s="51">
        <v>0</v>
      </c>
      <c r="AJ8" s="51">
        <v>0</v>
      </c>
      <c r="AK8" s="51">
        <v>4.62</v>
      </c>
      <c r="AL8" s="51">
        <v>0</v>
      </c>
    </row>
    <row r="9" spans="1:38" s="52" customFormat="1" ht="18" customHeight="1" x14ac:dyDescent="0.2">
      <c r="A9"/>
      <c r="B9" s="50">
        <v>144</v>
      </c>
      <c r="C9" s="50">
        <v>9021</v>
      </c>
      <c r="D9" s="50" t="s">
        <v>107</v>
      </c>
      <c r="E9" s="50" t="s">
        <v>108</v>
      </c>
      <c r="F9" s="50" t="s">
        <v>165</v>
      </c>
      <c r="G9" s="51">
        <v>132.72</v>
      </c>
      <c r="H9" s="51">
        <v>34.11</v>
      </c>
      <c r="I9" s="51">
        <v>16.68</v>
      </c>
      <c r="J9" s="51">
        <v>18.62</v>
      </c>
      <c r="K9" s="51">
        <v>2.65</v>
      </c>
      <c r="L9" s="51">
        <v>0</v>
      </c>
      <c r="M9" s="51">
        <v>0</v>
      </c>
      <c r="N9" s="51">
        <v>0</v>
      </c>
      <c r="O9" s="51">
        <v>204.78</v>
      </c>
      <c r="P9" s="51">
        <v>15.979999999999999</v>
      </c>
      <c r="Q9" s="51">
        <v>16.400000000000002</v>
      </c>
      <c r="R9" s="51">
        <v>0</v>
      </c>
      <c r="S9" s="51">
        <v>0</v>
      </c>
      <c r="T9" s="51">
        <v>1.6</v>
      </c>
      <c r="U9" s="51">
        <v>0</v>
      </c>
      <c r="V9" s="51">
        <v>5.2</v>
      </c>
      <c r="W9" s="51">
        <v>0</v>
      </c>
      <c r="X9" s="51">
        <v>0</v>
      </c>
      <c r="Y9" s="51">
        <v>0</v>
      </c>
      <c r="Z9" s="51">
        <v>0</v>
      </c>
      <c r="AA9" s="51">
        <v>67.429999999999978</v>
      </c>
      <c r="AB9" s="51">
        <v>0</v>
      </c>
      <c r="AC9" s="51">
        <v>3.71</v>
      </c>
      <c r="AD9" s="51">
        <v>7.78</v>
      </c>
      <c r="AE9" s="51">
        <v>0</v>
      </c>
      <c r="AF9" s="51">
        <v>0</v>
      </c>
      <c r="AG9" s="51">
        <v>0</v>
      </c>
      <c r="AH9" s="51">
        <v>14.83</v>
      </c>
      <c r="AI9" s="51">
        <v>0</v>
      </c>
      <c r="AJ9" s="51">
        <v>0</v>
      </c>
      <c r="AK9" s="51">
        <v>2.87</v>
      </c>
      <c r="AL9" s="51">
        <v>0</v>
      </c>
    </row>
    <row r="10" spans="1:38" s="52" customFormat="1" ht="18" customHeight="1" x14ac:dyDescent="0.2">
      <c r="A10"/>
      <c r="B10" s="50">
        <v>144</v>
      </c>
      <c r="C10" s="50">
        <v>9022</v>
      </c>
      <c r="D10" s="50" t="s">
        <v>107</v>
      </c>
      <c r="E10" s="50" t="s">
        <v>108</v>
      </c>
      <c r="F10" s="50" t="s">
        <v>165</v>
      </c>
      <c r="G10" s="51">
        <v>166.94</v>
      </c>
      <c r="H10" s="51">
        <v>1.17</v>
      </c>
      <c r="I10" s="51">
        <v>16.810000000000002</v>
      </c>
      <c r="J10" s="51">
        <v>18.830000000000002</v>
      </c>
      <c r="K10" s="51">
        <v>3.34</v>
      </c>
      <c r="L10" s="51">
        <v>0</v>
      </c>
      <c r="M10" s="51">
        <v>0</v>
      </c>
      <c r="N10" s="51">
        <v>0</v>
      </c>
      <c r="O10" s="51">
        <v>207.09</v>
      </c>
      <c r="P10" s="51">
        <v>16.150000000000002</v>
      </c>
      <c r="Q10" s="51">
        <v>16.580000000000002</v>
      </c>
      <c r="R10" s="51">
        <v>0</v>
      </c>
      <c r="S10" s="51">
        <v>0</v>
      </c>
      <c r="T10" s="51">
        <v>1.62</v>
      </c>
      <c r="U10" s="51">
        <v>0</v>
      </c>
      <c r="V10" s="51">
        <v>5.26</v>
      </c>
      <c r="W10" s="51">
        <v>0</v>
      </c>
      <c r="X10" s="51">
        <v>0</v>
      </c>
      <c r="Y10" s="51">
        <v>0</v>
      </c>
      <c r="Z10" s="51">
        <v>0</v>
      </c>
      <c r="AA10" s="51">
        <v>45.54999999999999</v>
      </c>
      <c r="AB10" s="51">
        <v>0</v>
      </c>
      <c r="AC10" s="51">
        <v>3.75</v>
      </c>
      <c r="AD10" s="51">
        <v>7.87</v>
      </c>
      <c r="AE10" s="51">
        <v>0</v>
      </c>
      <c r="AF10" s="51">
        <v>0</v>
      </c>
      <c r="AG10" s="51">
        <v>0</v>
      </c>
      <c r="AH10" s="51">
        <v>15.020000000000001</v>
      </c>
      <c r="AI10" s="51">
        <v>0</v>
      </c>
      <c r="AJ10" s="51">
        <v>0</v>
      </c>
      <c r="AK10" s="51">
        <v>2.9</v>
      </c>
      <c r="AL10" s="51">
        <v>0</v>
      </c>
    </row>
    <row r="11" spans="1:38" s="52" customFormat="1" ht="18" customHeight="1" x14ac:dyDescent="0.2">
      <c r="A11"/>
      <c r="B11" s="50">
        <v>144</v>
      </c>
      <c r="C11" s="50">
        <v>9023</v>
      </c>
      <c r="D11" s="50" t="s">
        <v>107</v>
      </c>
      <c r="E11" s="50" t="s">
        <v>108</v>
      </c>
      <c r="F11" s="50" t="s">
        <v>165</v>
      </c>
      <c r="G11" s="51">
        <v>295.44</v>
      </c>
      <c r="H11" s="51">
        <v>11.690000000000001</v>
      </c>
      <c r="I11" s="51">
        <v>30.71</v>
      </c>
      <c r="J11" s="51">
        <v>34.39</v>
      </c>
      <c r="K11" s="51">
        <v>6.1</v>
      </c>
      <c r="L11" s="51">
        <v>0</v>
      </c>
      <c r="M11" s="51">
        <v>0</v>
      </c>
      <c r="N11" s="51">
        <v>0</v>
      </c>
      <c r="O11" s="51">
        <v>378.33</v>
      </c>
      <c r="P11" s="51">
        <v>29.5</v>
      </c>
      <c r="Q11" s="51">
        <v>30.26</v>
      </c>
      <c r="R11" s="51">
        <v>0</v>
      </c>
      <c r="S11" s="51">
        <v>0</v>
      </c>
      <c r="T11" s="51">
        <v>2.95</v>
      </c>
      <c r="U11" s="51">
        <v>0</v>
      </c>
      <c r="V11" s="51">
        <v>9.61</v>
      </c>
      <c r="W11" s="51">
        <v>0</v>
      </c>
      <c r="X11" s="51">
        <v>0</v>
      </c>
      <c r="Y11" s="51">
        <v>0</v>
      </c>
      <c r="Z11" s="51">
        <v>0</v>
      </c>
      <c r="AA11" s="51">
        <v>88.86</v>
      </c>
      <c r="AB11" s="51">
        <v>0</v>
      </c>
      <c r="AC11" s="51">
        <v>6.84</v>
      </c>
      <c r="AD11" s="51">
        <v>14.38</v>
      </c>
      <c r="AE11" s="51">
        <v>0</v>
      </c>
      <c r="AF11" s="51">
        <v>0</v>
      </c>
      <c r="AG11" s="51">
        <v>0</v>
      </c>
      <c r="AH11" s="51">
        <v>27.41</v>
      </c>
      <c r="AI11" s="51">
        <v>0</v>
      </c>
      <c r="AJ11" s="51">
        <v>0</v>
      </c>
      <c r="AK11" s="51">
        <v>5.3</v>
      </c>
      <c r="AL11" s="51">
        <v>0</v>
      </c>
    </row>
    <row r="12" spans="1:38" s="52" customFormat="1" ht="18" customHeight="1" x14ac:dyDescent="0.2">
      <c r="A12"/>
      <c r="B12" s="50">
        <v>144</v>
      </c>
      <c r="C12" s="50">
        <v>9024</v>
      </c>
      <c r="D12" s="50" t="s">
        <v>107</v>
      </c>
      <c r="E12" s="50" t="s">
        <v>108</v>
      </c>
      <c r="F12" s="50" t="s">
        <v>165</v>
      </c>
      <c r="G12" s="51">
        <v>147.72</v>
      </c>
      <c r="H12" s="51">
        <v>5.85</v>
      </c>
      <c r="I12" s="51">
        <v>15.36</v>
      </c>
      <c r="J12" s="51">
        <v>17.2</v>
      </c>
      <c r="K12" s="51">
        <v>3.05</v>
      </c>
      <c r="L12" s="51">
        <v>0</v>
      </c>
      <c r="M12" s="51">
        <v>0</v>
      </c>
      <c r="N12" s="51">
        <v>0</v>
      </c>
      <c r="O12" s="51">
        <v>189.18</v>
      </c>
      <c r="P12" s="51">
        <v>14.75</v>
      </c>
      <c r="Q12" s="51">
        <v>15.14</v>
      </c>
      <c r="R12" s="51">
        <v>0</v>
      </c>
      <c r="S12" s="51">
        <v>0</v>
      </c>
      <c r="T12" s="51">
        <v>1.48</v>
      </c>
      <c r="U12" s="51">
        <v>0</v>
      </c>
      <c r="V12" s="51">
        <v>4.8100000000000005</v>
      </c>
      <c r="W12" s="51">
        <v>0</v>
      </c>
      <c r="X12" s="51">
        <v>0</v>
      </c>
      <c r="Y12" s="51">
        <v>0</v>
      </c>
      <c r="Z12" s="51">
        <v>0</v>
      </c>
      <c r="AA12" s="51">
        <v>44.45</v>
      </c>
      <c r="AB12" s="51">
        <v>0</v>
      </c>
      <c r="AC12" s="51">
        <v>3.42</v>
      </c>
      <c r="AD12" s="51">
        <v>7.19</v>
      </c>
      <c r="AE12" s="51">
        <v>0</v>
      </c>
      <c r="AF12" s="51">
        <v>0</v>
      </c>
      <c r="AG12" s="51">
        <v>0</v>
      </c>
      <c r="AH12" s="51">
        <v>13.7</v>
      </c>
      <c r="AI12" s="51">
        <v>0</v>
      </c>
      <c r="AJ12" s="51">
        <v>0</v>
      </c>
      <c r="AK12" s="51">
        <v>2.65</v>
      </c>
      <c r="AL12" s="51">
        <v>0</v>
      </c>
    </row>
    <row r="13" spans="1:38" s="52" customFormat="1" ht="18" customHeight="1" x14ac:dyDescent="0.2">
      <c r="A13"/>
      <c r="B13" s="50">
        <v>144</v>
      </c>
      <c r="C13" s="50">
        <v>9025</v>
      </c>
      <c r="D13" s="50" t="s">
        <v>107</v>
      </c>
      <c r="E13" s="50" t="s">
        <v>108</v>
      </c>
      <c r="F13" s="50" t="s">
        <v>165</v>
      </c>
      <c r="G13" s="51">
        <v>33.36</v>
      </c>
      <c r="H13" s="51">
        <v>1.32</v>
      </c>
      <c r="I13" s="51">
        <v>3.47</v>
      </c>
      <c r="J13" s="51">
        <v>3.88</v>
      </c>
      <c r="K13" s="51">
        <v>0.69</v>
      </c>
      <c r="L13" s="51">
        <v>0</v>
      </c>
      <c r="M13" s="51">
        <v>0</v>
      </c>
      <c r="N13" s="51">
        <v>0</v>
      </c>
      <c r="O13" s="51">
        <v>42.72</v>
      </c>
      <c r="P13" s="51">
        <v>3.3299999999999996</v>
      </c>
      <c r="Q13" s="51">
        <v>3.4200000000000004</v>
      </c>
      <c r="R13" s="51">
        <v>0</v>
      </c>
      <c r="S13" s="51">
        <v>0</v>
      </c>
      <c r="T13" s="51">
        <v>0.33</v>
      </c>
      <c r="U13" s="51">
        <v>0</v>
      </c>
      <c r="V13" s="51">
        <v>1.0900000000000001</v>
      </c>
      <c r="W13" s="51">
        <v>0</v>
      </c>
      <c r="X13" s="51">
        <v>0</v>
      </c>
      <c r="Y13" s="51">
        <v>0</v>
      </c>
      <c r="Z13" s="51">
        <v>0</v>
      </c>
      <c r="AA13" s="51">
        <v>10.000000000000002</v>
      </c>
      <c r="AB13" s="51">
        <v>0</v>
      </c>
      <c r="AC13" s="51">
        <v>0.77</v>
      </c>
      <c r="AD13" s="51">
        <v>1.62</v>
      </c>
      <c r="AE13" s="51">
        <v>0</v>
      </c>
      <c r="AF13" s="51">
        <v>0</v>
      </c>
      <c r="AG13" s="51">
        <v>0</v>
      </c>
      <c r="AH13" s="51">
        <v>3.0900000000000003</v>
      </c>
      <c r="AI13" s="51">
        <v>0</v>
      </c>
      <c r="AJ13" s="51">
        <v>0</v>
      </c>
      <c r="AK13" s="51">
        <v>0.6</v>
      </c>
      <c r="AL13" s="51">
        <v>0</v>
      </c>
    </row>
    <row r="14" spans="1:38" s="52" customFormat="1" ht="18" customHeight="1" x14ac:dyDescent="0.2">
      <c r="A14"/>
      <c r="B14" s="50">
        <v>144</v>
      </c>
      <c r="C14" s="50">
        <v>9026</v>
      </c>
      <c r="D14" s="50" t="s">
        <v>107</v>
      </c>
      <c r="E14" s="50" t="s">
        <v>108</v>
      </c>
      <c r="F14" s="50" t="s">
        <v>165</v>
      </c>
      <c r="G14" s="51">
        <v>266.84000000000003</v>
      </c>
      <c r="H14" s="51">
        <v>10.56</v>
      </c>
      <c r="I14" s="51">
        <v>27.74</v>
      </c>
      <c r="J14" s="51">
        <v>31.07</v>
      </c>
      <c r="K14" s="51">
        <v>5.51</v>
      </c>
      <c r="L14" s="51">
        <v>0</v>
      </c>
      <c r="M14" s="51">
        <v>0</v>
      </c>
      <c r="N14" s="51">
        <v>0</v>
      </c>
      <c r="O14" s="51">
        <v>341.72</v>
      </c>
      <c r="P14" s="51">
        <v>26.65</v>
      </c>
      <c r="Q14" s="51">
        <v>27.36</v>
      </c>
      <c r="R14" s="51">
        <v>0</v>
      </c>
      <c r="S14" s="51">
        <v>0</v>
      </c>
      <c r="T14" s="51">
        <v>2.67</v>
      </c>
      <c r="U14" s="51">
        <v>0</v>
      </c>
      <c r="V14" s="51">
        <v>8.68</v>
      </c>
      <c r="W14" s="51">
        <v>0</v>
      </c>
      <c r="X14" s="51">
        <v>0</v>
      </c>
      <c r="Y14" s="51">
        <v>0</v>
      </c>
      <c r="Z14" s="51">
        <v>0</v>
      </c>
      <c r="AA14" s="51">
        <v>80.29000000000002</v>
      </c>
      <c r="AB14" s="51">
        <v>0</v>
      </c>
      <c r="AC14" s="51">
        <v>6.19</v>
      </c>
      <c r="AD14" s="51">
        <v>12.99</v>
      </c>
      <c r="AE14" s="51">
        <v>0</v>
      </c>
      <c r="AF14" s="51">
        <v>0</v>
      </c>
      <c r="AG14" s="51">
        <v>0</v>
      </c>
      <c r="AH14" s="51">
        <v>24.77</v>
      </c>
      <c r="AI14" s="51">
        <v>0</v>
      </c>
      <c r="AJ14" s="51">
        <v>0</v>
      </c>
      <c r="AK14" s="51">
        <v>4.78</v>
      </c>
      <c r="AL14" s="51">
        <v>0</v>
      </c>
    </row>
    <row r="15" spans="1:38" s="52" customFormat="1" ht="18" customHeight="1" x14ac:dyDescent="0.2">
      <c r="A15"/>
      <c r="B15" s="50">
        <v>144</v>
      </c>
      <c r="C15" s="50">
        <v>9027</v>
      </c>
      <c r="D15" s="50" t="s">
        <v>107</v>
      </c>
      <c r="E15" s="50" t="s">
        <v>108</v>
      </c>
      <c r="F15" s="50" t="s">
        <v>165</v>
      </c>
      <c r="G15" s="51">
        <v>590.87</v>
      </c>
      <c r="H15" s="51">
        <v>4.13</v>
      </c>
      <c r="I15" s="51">
        <v>68.73</v>
      </c>
      <c r="J15" s="51">
        <v>67.56</v>
      </c>
      <c r="K15" s="51">
        <v>11.82</v>
      </c>
      <c r="L15" s="51">
        <v>0</v>
      </c>
      <c r="M15" s="51">
        <v>69.820000000000007</v>
      </c>
      <c r="N15" s="51">
        <v>0</v>
      </c>
      <c r="O15" s="51">
        <v>743.11</v>
      </c>
      <c r="P15" s="51">
        <v>57.95</v>
      </c>
      <c r="Q15" s="51">
        <v>65.08</v>
      </c>
      <c r="R15" s="51">
        <v>0</v>
      </c>
      <c r="S15" s="51">
        <v>0</v>
      </c>
      <c r="T15" s="51">
        <v>5.8</v>
      </c>
      <c r="U15" s="51">
        <v>0</v>
      </c>
      <c r="V15" s="51">
        <v>18.87</v>
      </c>
      <c r="W15" s="51">
        <v>0</v>
      </c>
      <c r="X15" s="51">
        <v>0</v>
      </c>
      <c r="Y15" s="51">
        <v>0</v>
      </c>
      <c r="Z15" s="51">
        <v>0</v>
      </c>
      <c r="AA15" s="51">
        <v>181.13</v>
      </c>
      <c r="AB15" s="51">
        <v>0</v>
      </c>
      <c r="AC15" s="51">
        <v>13.45</v>
      </c>
      <c r="AD15" s="51">
        <v>28.23</v>
      </c>
      <c r="AE15" s="51">
        <v>0</v>
      </c>
      <c r="AF15" s="51">
        <v>0</v>
      </c>
      <c r="AG15" s="51">
        <v>0</v>
      </c>
      <c r="AH15" s="51">
        <v>56.72</v>
      </c>
      <c r="AI15" s="51">
        <v>0</v>
      </c>
      <c r="AJ15" s="51">
        <v>0</v>
      </c>
      <c r="AK15" s="51">
        <v>10.4</v>
      </c>
      <c r="AL15" s="51">
        <v>0</v>
      </c>
    </row>
    <row r="16" spans="1:38" s="52" customFormat="1" ht="18" customHeight="1" x14ac:dyDescent="0.2">
      <c r="A16"/>
      <c r="B16" s="50">
        <v>144</v>
      </c>
      <c r="C16" s="50">
        <v>9028</v>
      </c>
      <c r="D16" s="50" t="s">
        <v>107</v>
      </c>
      <c r="E16" s="50" t="s">
        <v>108</v>
      </c>
      <c r="F16" s="50" t="s">
        <v>165</v>
      </c>
      <c r="G16" s="51">
        <v>667.1</v>
      </c>
      <c r="H16" s="51">
        <v>4.67</v>
      </c>
      <c r="I16" s="51">
        <v>67.180000000000007</v>
      </c>
      <c r="J16" s="51">
        <v>75.23</v>
      </c>
      <c r="K16" s="51">
        <v>13.34</v>
      </c>
      <c r="L16" s="51">
        <v>0</v>
      </c>
      <c r="M16" s="51">
        <v>0</v>
      </c>
      <c r="N16" s="51">
        <v>0</v>
      </c>
      <c r="O16" s="51">
        <v>827.52</v>
      </c>
      <c r="P16" s="51">
        <v>64.55</v>
      </c>
      <c r="Q16" s="51">
        <v>66.240000000000009</v>
      </c>
      <c r="R16" s="51">
        <v>0</v>
      </c>
      <c r="S16" s="51">
        <v>0</v>
      </c>
      <c r="T16" s="51">
        <v>6.45</v>
      </c>
      <c r="U16" s="51">
        <v>0</v>
      </c>
      <c r="V16" s="51">
        <v>21.02</v>
      </c>
      <c r="W16" s="51">
        <v>0</v>
      </c>
      <c r="X16" s="51">
        <v>0</v>
      </c>
      <c r="Y16" s="51">
        <v>0</v>
      </c>
      <c r="Z16" s="51">
        <v>0</v>
      </c>
      <c r="AA16" s="51">
        <v>179.93999999999994</v>
      </c>
      <c r="AB16" s="51">
        <v>0</v>
      </c>
      <c r="AC16" s="51">
        <v>14.98</v>
      </c>
      <c r="AD16" s="51">
        <v>31.45</v>
      </c>
      <c r="AE16" s="51">
        <v>0</v>
      </c>
      <c r="AF16" s="51">
        <v>0</v>
      </c>
      <c r="AG16" s="51">
        <v>0</v>
      </c>
      <c r="AH16" s="51">
        <v>59.98</v>
      </c>
      <c r="AI16" s="51">
        <v>0</v>
      </c>
      <c r="AJ16" s="51">
        <v>0</v>
      </c>
      <c r="AK16" s="51">
        <v>11.59</v>
      </c>
      <c r="AL16" s="51">
        <v>0</v>
      </c>
    </row>
    <row r="17" spans="1:38" s="52" customFormat="1" ht="18" customHeight="1" x14ac:dyDescent="0.2">
      <c r="A17"/>
      <c r="B17" s="50">
        <v>144</v>
      </c>
      <c r="C17" s="50">
        <v>9029</v>
      </c>
      <c r="D17" s="50" t="s">
        <v>107</v>
      </c>
      <c r="E17" s="50" t="s">
        <v>108</v>
      </c>
      <c r="F17" s="50" t="s">
        <v>165</v>
      </c>
      <c r="G17" s="51">
        <v>481.27</v>
      </c>
      <c r="H17" s="51">
        <v>3.37</v>
      </c>
      <c r="I17" s="51">
        <v>48.46</v>
      </c>
      <c r="J17" s="51">
        <v>54.27</v>
      </c>
      <c r="K17" s="51">
        <v>9.6300000000000008</v>
      </c>
      <c r="L17" s="51">
        <v>0</v>
      </c>
      <c r="M17" s="51">
        <v>0</v>
      </c>
      <c r="N17" s="51">
        <v>0</v>
      </c>
      <c r="O17" s="51">
        <v>597</v>
      </c>
      <c r="P17" s="51">
        <v>46.57</v>
      </c>
      <c r="Q17" s="51">
        <v>47.82</v>
      </c>
      <c r="R17" s="51">
        <v>0</v>
      </c>
      <c r="S17" s="51">
        <v>0</v>
      </c>
      <c r="T17" s="51">
        <v>4.66</v>
      </c>
      <c r="U17" s="51">
        <v>0</v>
      </c>
      <c r="V17" s="51">
        <v>15.17</v>
      </c>
      <c r="W17" s="51">
        <v>0</v>
      </c>
      <c r="X17" s="51">
        <v>0</v>
      </c>
      <c r="Y17" s="51">
        <v>0</v>
      </c>
      <c r="Z17" s="51">
        <v>0</v>
      </c>
      <c r="AA17" s="51">
        <v>129.76999999999998</v>
      </c>
      <c r="AB17" s="51">
        <v>0</v>
      </c>
      <c r="AC17" s="51">
        <v>10.81</v>
      </c>
      <c r="AD17" s="51">
        <v>22.68</v>
      </c>
      <c r="AE17" s="51">
        <v>0</v>
      </c>
      <c r="AF17" s="51">
        <v>0</v>
      </c>
      <c r="AG17" s="51">
        <v>0</v>
      </c>
      <c r="AH17" s="51">
        <v>43.27</v>
      </c>
      <c r="AI17" s="51">
        <v>0</v>
      </c>
      <c r="AJ17" s="51">
        <v>0</v>
      </c>
      <c r="AK17" s="51">
        <v>8.36</v>
      </c>
      <c r="AL17" s="51">
        <v>0</v>
      </c>
    </row>
    <row r="18" spans="1:38" s="52" customFormat="1" ht="18" customHeight="1" x14ac:dyDescent="0.2">
      <c r="A18"/>
      <c r="B18" s="50">
        <v>144</v>
      </c>
      <c r="C18" s="50">
        <v>9030</v>
      </c>
      <c r="D18" s="50" t="s">
        <v>107</v>
      </c>
      <c r="E18" s="50" t="s">
        <v>108</v>
      </c>
      <c r="F18" s="50" t="s">
        <v>165</v>
      </c>
      <c r="G18" s="51">
        <v>466.97</v>
      </c>
      <c r="H18" s="51">
        <v>3.27</v>
      </c>
      <c r="I18" s="51">
        <v>57.3</v>
      </c>
      <c r="J18" s="51">
        <v>53.69</v>
      </c>
      <c r="K18" s="51">
        <v>9.34</v>
      </c>
      <c r="L18" s="51">
        <v>0</v>
      </c>
      <c r="M18" s="51">
        <v>0</v>
      </c>
      <c r="N18" s="51">
        <v>0</v>
      </c>
      <c r="O18" s="51">
        <v>590.57000000000005</v>
      </c>
      <c r="P18" s="51">
        <v>46.07</v>
      </c>
      <c r="Q18" s="51">
        <v>47.279999999999994</v>
      </c>
      <c r="R18" s="51">
        <v>0</v>
      </c>
      <c r="S18" s="51">
        <v>0</v>
      </c>
      <c r="T18" s="51">
        <v>4.6100000000000003</v>
      </c>
      <c r="U18" s="51">
        <v>0</v>
      </c>
      <c r="V18" s="51">
        <v>15</v>
      </c>
      <c r="W18" s="51">
        <v>0</v>
      </c>
      <c r="X18" s="51">
        <v>0</v>
      </c>
      <c r="Y18" s="51">
        <v>0</v>
      </c>
      <c r="Z18" s="51">
        <v>0</v>
      </c>
      <c r="AA18" s="51">
        <v>134.66000000000008</v>
      </c>
      <c r="AB18" s="51">
        <v>0</v>
      </c>
      <c r="AC18" s="51">
        <v>10.69</v>
      </c>
      <c r="AD18" s="51">
        <v>22.44</v>
      </c>
      <c r="AE18" s="51">
        <v>0</v>
      </c>
      <c r="AF18" s="51">
        <v>0</v>
      </c>
      <c r="AG18" s="51">
        <v>0</v>
      </c>
      <c r="AH18" s="51">
        <v>42.79</v>
      </c>
      <c r="AI18" s="51">
        <v>0</v>
      </c>
      <c r="AJ18" s="51">
        <v>0</v>
      </c>
      <c r="AK18" s="51">
        <v>8.27</v>
      </c>
      <c r="AL18" s="51">
        <v>0</v>
      </c>
    </row>
    <row r="19" spans="1:38" s="52" customFormat="1" ht="18" customHeight="1" x14ac:dyDescent="0.2">
      <c r="A19"/>
      <c r="B19" s="50">
        <v>144</v>
      </c>
      <c r="C19" s="50">
        <v>9031</v>
      </c>
      <c r="D19" s="50" t="s">
        <v>107</v>
      </c>
      <c r="E19" s="50" t="s">
        <v>108</v>
      </c>
      <c r="F19" s="50" t="s">
        <v>165</v>
      </c>
      <c r="G19" s="51">
        <v>471.74</v>
      </c>
      <c r="H19" s="51">
        <v>3.3</v>
      </c>
      <c r="I19" s="51">
        <v>57.89</v>
      </c>
      <c r="J19" s="51">
        <v>54.24</v>
      </c>
      <c r="K19" s="51">
        <v>9.43</v>
      </c>
      <c r="L19" s="51">
        <v>0</v>
      </c>
      <c r="M19" s="51">
        <v>0</v>
      </c>
      <c r="N19" s="51">
        <v>0</v>
      </c>
      <c r="O19" s="51">
        <v>596.6</v>
      </c>
      <c r="P19" s="51">
        <v>46.54</v>
      </c>
      <c r="Q19" s="51">
        <v>47.749999999999993</v>
      </c>
      <c r="R19" s="51">
        <v>0</v>
      </c>
      <c r="S19" s="51">
        <v>0</v>
      </c>
      <c r="T19" s="51">
        <v>4.6500000000000004</v>
      </c>
      <c r="U19" s="51">
        <v>0</v>
      </c>
      <c r="V19" s="51">
        <v>15.16</v>
      </c>
      <c r="W19" s="51">
        <v>0</v>
      </c>
      <c r="X19" s="51">
        <v>0</v>
      </c>
      <c r="Y19" s="51">
        <v>0</v>
      </c>
      <c r="Z19" s="51">
        <v>0</v>
      </c>
      <c r="AA19" s="51">
        <v>136.12</v>
      </c>
      <c r="AB19" s="51">
        <v>0</v>
      </c>
      <c r="AC19" s="51">
        <v>10.8</v>
      </c>
      <c r="AD19" s="51">
        <v>22.67</v>
      </c>
      <c r="AE19" s="51">
        <v>0</v>
      </c>
      <c r="AF19" s="51">
        <v>0</v>
      </c>
      <c r="AG19" s="51">
        <v>0</v>
      </c>
      <c r="AH19" s="51">
        <v>43.22</v>
      </c>
      <c r="AI19" s="51">
        <v>0</v>
      </c>
      <c r="AJ19" s="51">
        <v>0</v>
      </c>
      <c r="AK19" s="51">
        <v>8.36</v>
      </c>
      <c r="AL19" s="51">
        <v>0</v>
      </c>
    </row>
    <row r="20" spans="1:38" s="52" customFormat="1" ht="18" customHeight="1" x14ac:dyDescent="0.2">
      <c r="A20"/>
      <c r="B20" s="50">
        <v>144</v>
      </c>
      <c r="C20" s="50">
        <v>9032</v>
      </c>
      <c r="D20" s="50" t="s">
        <v>107</v>
      </c>
      <c r="E20" s="50" t="s">
        <v>108</v>
      </c>
      <c r="F20" s="50" t="s">
        <v>165</v>
      </c>
      <c r="G20" s="51">
        <v>2735.11</v>
      </c>
      <c r="H20" s="51">
        <v>19.150000000000002</v>
      </c>
      <c r="I20" s="51">
        <v>0</v>
      </c>
      <c r="J20" s="51">
        <v>0</v>
      </c>
      <c r="K20" s="51">
        <v>27.26</v>
      </c>
      <c r="L20" s="51">
        <v>0</v>
      </c>
      <c r="M20" s="51">
        <v>0</v>
      </c>
      <c r="N20" s="51">
        <v>0</v>
      </c>
      <c r="O20" s="51">
        <v>2781.52</v>
      </c>
      <c r="P20" s="51">
        <v>216.96</v>
      </c>
      <c r="Q20" s="51">
        <v>218.64</v>
      </c>
      <c r="R20" s="51">
        <v>0</v>
      </c>
      <c r="S20" s="51">
        <v>0</v>
      </c>
      <c r="T20" s="51">
        <v>0</v>
      </c>
      <c r="U20" s="51">
        <v>0</v>
      </c>
      <c r="V20" s="51">
        <v>70.650000000000006</v>
      </c>
      <c r="W20" s="51">
        <v>0</v>
      </c>
      <c r="X20" s="51">
        <v>0</v>
      </c>
      <c r="Y20" s="51">
        <v>0</v>
      </c>
      <c r="Z20" s="51">
        <v>0</v>
      </c>
      <c r="AA20" s="51">
        <v>258.68999999999994</v>
      </c>
      <c r="AB20" s="51">
        <v>0</v>
      </c>
      <c r="AC20" s="51">
        <v>0</v>
      </c>
      <c r="AD20" s="51">
        <v>105.69</v>
      </c>
      <c r="AE20" s="51">
        <v>0</v>
      </c>
      <c r="AF20" s="51">
        <v>0</v>
      </c>
      <c r="AG20" s="51">
        <v>0</v>
      </c>
      <c r="AH20" s="51">
        <v>212.98</v>
      </c>
      <c r="AI20" s="51">
        <v>0</v>
      </c>
      <c r="AJ20" s="51">
        <v>0</v>
      </c>
      <c r="AK20" s="51">
        <v>38.950000000000003</v>
      </c>
      <c r="AL20" s="51">
        <v>0</v>
      </c>
    </row>
    <row r="21" spans="1:38" s="52" customFormat="1" ht="18" customHeight="1" x14ac:dyDescent="0.2">
      <c r="A21"/>
      <c r="B21" s="50">
        <v>145</v>
      </c>
      <c r="C21" s="50">
        <v>9002</v>
      </c>
      <c r="D21" s="50" t="s">
        <v>107</v>
      </c>
      <c r="E21" s="50" t="s">
        <v>108</v>
      </c>
      <c r="F21" s="50" t="s">
        <v>165</v>
      </c>
      <c r="G21" s="51">
        <v>31877.54</v>
      </c>
      <c r="H21" s="51">
        <v>0</v>
      </c>
      <c r="I21" s="51">
        <v>10844.72</v>
      </c>
      <c r="J21" s="51">
        <v>0</v>
      </c>
      <c r="K21" s="51">
        <v>1659.23</v>
      </c>
      <c r="L21" s="51">
        <v>0</v>
      </c>
      <c r="M21" s="51">
        <v>155.46</v>
      </c>
      <c r="N21" s="51">
        <v>71.510000000000005</v>
      </c>
      <c r="O21" s="51">
        <v>43286.29</v>
      </c>
      <c r="P21" s="51">
        <v>2638.6099999999997</v>
      </c>
      <c r="Q21" s="51">
        <v>3698</v>
      </c>
      <c r="R21" s="51">
        <v>646.20000000000005</v>
      </c>
      <c r="S21" s="51">
        <v>416.79</v>
      </c>
      <c r="T21" s="51">
        <v>337.63</v>
      </c>
      <c r="U21" s="51">
        <v>539.1</v>
      </c>
      <c r="V21" s="51">
        <v>1516.11</v>
      </c>
      <c r="W21" s="51">
        <v>1331.42</v>
      </c>
      <c r="X21" s="51">
        <v>0</v>
      </c>
      <c r="Y21" s="51">
        <v>0</v>
      </c>
      <c r="Z21" s="51">
        <v>338.33</v>
      </c>
      <c r="AA21" s="51">
        <v>13576.100000000002</v>
      </c>
      <c r="AB21" s="51">
        <v>466.41</v>
      </c>
      <c r="AC21" s="51">
        <v>783.48</v>
      </c>
      <c r="AD21" s="51">
        <v>2532.31</v>
      </c>
      <c r="AE21" s="51">
        <v>2219.0500000000002</v>
      </c>
      <c r="AF21" s="51">
        <v>0</v>
      </c>
      <c r="AG21" s="51">
        <v>0</v>
      </c>
      <c r="AH21" s="51">
        <v>6012.07</v>
      </c>
      <c r="AI21" s="51">
        <v>0</v>
      </c>
      <c r="AJ21" s="51">
        <v>0</v>
      </c>
      <c r="AK21" s="51">
        <v>606.02</v>
      </c>
      <c r="AL21" s="51">
        <v>0</v>
      </c>
    </row>
    <row r="22" spans="1:38" s="52" customFormat="1" ht="18" customHeight="1" x14ac:dyDescent="0.2">
      <c r="A22"/>
      <c r="B22" s="50">
        <v>147</v>
      </c>
      <c r="C22" s="50">
        <v>9009</v>
      </c>
      <c r="D22" s="50" t="s">
        <v>107</v>
      </c>
      <c r="E22" s="50" t="s">
        <v>108</v>
      </c>
      <c r="F22" s="50" t="s">
        <v>165</v>
      </c>
      <c r="G22" s="51">
        <v>0</v>
      </c>
      <c r="H22" s="51">
        <v>0</v>
      </c>
      <c r="I22" s="51">
        <v>0</v>
      </c>
      <c r="J22" s="51">
        <v>0</v>
      </c>
      <c r="K22" s="51">
        <v>0</v>
      </c>
      <c r="L22" s="51">
        <v>0</v>
      </c>
      <c r="M22" s="51">
        <v>551.14</v>
      </c>
      <c r="N22" s="51">
        <v>0</v>
      </c>
      <c r="O22" s="51">
        <v>0</v>
      </c>
      <c r="P22" s="51">
        <v>0</v>
      </c>
      <c r="Q22" s="51">
        <v>44.1</v>
      </c>
      <c r="R22" s="51">
        <v>0</v>
      </c>
      <c r="S22" s="51">
        <v>0</v>
      </c>
      <c r="T22" s="51">
        <v>0</v>
      </c>
      <c r="U22" s="51">
        <v>0</v>
      </c>
      <c r="V22" s="51">
        <v>0</v>
      </c>
      <c r="W22" s="51">
        <v>0</v>
      </c>
      <c r="X22" s="51">
        <v>0</v>
      </c>
      <c r="Y22" s="51">
        <v>0</v>
      </c>
      <c r="Z22" s="51">
        <v>0</v>
      </c>
      <c r="AA22" s="51">
        <v>110.23</v>
      </c>
      <c r="AB22" s="51">
        <v>0</v>
      </c>
      <c r="AC22" s="51">
        <v>0</v>
      </c>
      <c r="AD22" s="51">
        <v>0</v>
      </c>
      <c r="AE22" s="51">
        <v>0</v>
      </c>
      <c r="AF22" s="51">
        <v>0</v>
      </c>
      <c r="AG22" s="51">
        <v>0</v>
      </c>
      <c r="AH22" s="51">
        <v>72.7</v>
      </c>
      <c r="AI22" s="51">
        <v>0</v>
      </c>
      <c r="AJ22" s="51">
        <v>0</v>
      </c>
      <c r="AK22" s="51">
        <v>0</v>
      </c>
      <c r="AL22" s="51">
        <v>0</v>
      </c>
    </row>
    <row r="23" spans="1:38" s="52" customFormat="1" ht="18" customHeight="1" x14ac:dyDescent="0.2">
      <c r="A23"/>
      <c r="B23" s="50">
        <v>149</v>
      </c>
      <c r="C23" s="50">
        <v>9001</v>
      </c>
      <c r="D23" s="50" t="s">
        <v>107</v>
      </c>
      <c r="E23" s="50" t="s">
        <v>108</v>
      </c>
      <c r="F23" s="50" t="s">
        <v>165</v>
      </c>
      <c r="G23" s="51">
        <v>52849.58</v>
      </c>
      <c r="H23" s="51">
        <v>0</v>
      </c>
      <c r="I23" s="51">
        <v>0</v>
      </c>
      <c r="J23" s="51">
        <v>1314.36</v>
      </c>
      <c r="K23" s="51">
        <v>5680.83</v>
      </c>
      <c r="L23" s="51">
        <v>0</v>
      </c>
      <c r="M23" s="51">
        <v>678.14</v>
      </c>
      <c r="N23" s="51">
        <v>375</v>
      </c>
      <c r="O23" s="51">
        <v>59844.77</v>
      </c>
      <c r="P23" s="51">
        <v>3151.76</v>
      </c>
      <c r="Q23" s="51">
        <v>5147.3300000000008</v>
      </c>
      <c r="R23" s="51">
        <v>523.29</v>
      </c>
      <c r="S23" s="51">
        <v>416.79</v>
      </c>
      <c r="T23" s="51">
        <v>466.78</v>
      </c>
      <c r="U23" s="51">
        <v>611.61</v>
      </c>
      <c r="V23" s="51">
        <v>2376.3199999999997</v>
      </c>
      <c r="W23" s="51">
        <v>1795.38</v>
      </c>
      <c r="X23" s="51">
        <v>0</v>
      </c>
      <c r="Y23" s="51">
        <v>0</v>
      </c>
      <c r="Z23" s="51">
        <v>524</v>
      </c>
      <c r="AA23" s="51">
        <v>18266.929999999997</v>
      </c>
      <c r="AB23" s="51">
        <v>413.76</v>
      </c>
      <c r="AC23" s="51">
        <v>1083.21</v>
      </c>
      <c r="AD23" s="51">
        <v>4097.97</v>
      </c>
      <c r="AE23" s="51">
        <v>2992.24</v>
      </c>
      <c r="AF23" s="51">
        <v>0</v>
      </c>
      <c r="AG23" s="51">
        <v>0</v>
      </c>
      <c r="AH23" s="51">
        <v>8779.44</v>
      </c>
      <c r="AI23" s="51">
        <v>836.58</v>
      </c>
      <c r="AJ23" s="51">
        <v>1024.92</v>
      </c>
      <c r="AK23" s="51">
        <v>837.84</v>
      </c>
      <c r="AL23" s="51">
        <v>0</v>
      </c>
    </row>
    <row r="24" spans="1:38" s="52" customFormat="1" ht="18" customHeight="1" x14ac:dyDescent="0.2">
      <c r="A24"/>
      <c r="B24" s="50">
        <v>150</v>
      </c>
      <c r="C24" s="50">
        <v>9007</v>
      </c>
      <c r="D24" s="50" t="s">
        <v>107</v>
      </c>
      <c r="E24" s="50" t="s">
        <v>108</v>
      </c>
      <c r="F24" s="50" t="s">
        <v>165</v>
      </c>
      <c r="G24" s="51">
        <v>590.86</v>
      </c>
      <c r="H24" s="51">
        <v>20.89</v>
      </c>
      <c r="I24" s="51">
        <v>61.18</v>
      </c>
      <c r="J24" s="51">
        <v>68.510000000000005</v>
      </c>
      <c r="K24" s="51">
        <v>12.15</v>
      </c>
      <c r="L24" s="51">
        <v>0</v>
      </c>
      <c r="M24" s="51">
        <v>0</v>
      </c>
      <c r="N24" s="51">
        <v>0</v>
      </c>
      <c r="O24" s="51">
        <v>753.59</v>
      </c>
      <c r="P24" s="51">
        <v>58.77</v>
      </c>
      <c r="Q24" s="51">
        <v>60.33</v>
      </c>
      <c r="R24" s="51">
        <v>0</v>
      </c>
      <c r="S24" s="51">
        <v>0</v>
      </c>
      <c r="T24" s="51">
        <v>5.88</v>
      </c>
      <c r="U24" s="51">
        <v>0</v>
      </c>
      <c r="V24" s="51">
        <v>19.14</v>
      </c>
      <c r="W24" s="51">
        <v>0</v>
      </c>
      <c r="X24" s="51">
        <v>0</v>
      </c>
      <c r="Y24" s="51">
        <v>0</v>
      </c>
      <c r="Z24" s="51">
        <v>0</v>
      </c>
      <c r="AA24" s="51">
        <v>175.30999999999997</v>
      </c>
      <c r="AB24" s="51">
        <v>0</v>
      </c>
      <c r="AC24" s="51">
        <v>13.64</v>
      </c>
      <c r="AD24" s="51">
        <v>28.64</v>
      </c>
      <c r="AE24" s="51">
        <v>0</v>
      </c>
      <c r="AF24" s="51">
        <v>0</v>
      </c>
      <c r="AG24" s="51">
        <v>0</v>
      </c>
      <c r="AH24" s="51">
        <v>54.610000000000007</v>
      </c>
      <c r="AI24" s="51">
        <v>0</v>
      </c>
      <c r="AJ24" s="51">
        <v>0</v>
      </c>
      <c r="AK24" s="51">
        <v>10.55</v>
      </c>
      <c r="AL24" s="51">
        <v>0</v>
      </c>
    </row>
    <row r="25" spans="1:38" s="52" customFormat="1" ht="18" customHeight="1" x14ac:dyDescent="0.2">
      <c r="A25"/>
      <c r="B25" s="50">
        <v>150</v>
      </c>
      <c r="C25" s="50">
        <v>9008</v>
      </c>
      <c r="D25" s="50" t="s">
        <v>107</v>
      </c>
      <c r="E25" s="50" t="s">
        <v>108</v>
      </c>
      <c r="F25" s="50" t="s">
        <v>165</v>
      </c>
      <c r="G25" s="51">
        <v>590.86</v>
      </c>
      <c r="H25" s="51">
        <v>20.89</v>
      </c>
      <c r="I25" s="51">
        <v>61.18</v>
      </c>
      <c r="J25" s="51">
        <v>68.510000000000005</v>
      </c>
      <c r="K25" s="51">
        <v>12.15</v>
      </c>
      <c r="L25" s="51">
        <v>0</v>
      </c>
      <c r="M25" s="51">
        <v>0</v>
      </c>
      <c r="N25" s="51">
        <v>0</v>
      </c>
      <c r="O25" s="51">
        <v>753.59</v>
      </c>
      <c r="P25" s="51">
        <v>58.77</v>
      </c>
      <c r="Q25" s="51">
        <v>60.33</v>
      </c>
      <c r="R25" s="51">
        <v>0</v>
      </c>
      <c r="S25" s="51">
        <v>0</v>
      </c>
      <c r="T25" s="51">
        <v>5.88</v>
      </c>
      <c r="U25" s="51">
        <v>0</v>
      </c>
      <c r="V25" s="51">
        <v>19.14</v>
      </c>
      <c r="W25" s="51">
        <v>0</v>
      </c>
      <c r="X25" s="51">
        <v>0</v>
      </c>
      <c r="Y25" s="51">
        <v>0</v>
      </c>
      <c r="Z25" s="51">
        <v>0</v>
      </c>
      <c r="AA25" s="51">
        <v>175.30999999999997</v>
      </c>
      <c r="AB25" s="51">
        <v>0</v>
      </c>
      <c r="AC25" s="51">
        <v>13.64</v>
      </c>
      <c r="AD25" s="51">
        <v>28.64</v>
      </c>
      <c r="AE25" s="51">
        <v>0</v>
      </c>
      <c r="AF25" s="51">
        <v>0</v>
      </c>
      <c r="AG25" s="51">
        <v>0</v>
      </c>
      <c r="AH25" s="51">
        <v>54.6</v>
      </c>
      <c r="AI25" s="51">
        <v>0</v>
      </c>
      <c r="AJ25" s="51">
        <v>0</v>
      </c>
      <c r="AK25" s="51">
        <v>10.55</v>
      </c>
      <c r="AL25" s="51">
        <v>0</v>
      </c>
    </row>
    <row r="26" spans="1:38" s="52" customFormat="1" ht="18" customHeight="1" x14ac:dyDescent="0.2">
      <c r="A26"/>
      <c r="B26" s="50">
        <v>150</v>
      </c>
      <c r="C26" s="50">
        <v>9009</v>
      </c>
      <c r="D26" s="50" t="s">
        <v>107</v>
      </c>
      <c r="E26" s="50" t="s">
        <v>108</v>
      </c>
      <c r="F26" s="50" t="s">
        <v>165</v>
      </c>
      <c r="G26" s="51">
        <v>886.29</v>
      </c>
      <c r="H26" s="51">
        <v>31.34</v>
      </c>
      <c r="I26" s="51">
        <v>91.76</v>
      </c>
      <c r="J26" s="51">
        <v>102.76</v>
      </c>
      <c r="K26" s="51">
        <v>18.23</v>
      </c>
      <c r="L26" s="51">
        <v>0</v>
      </c>
      <c r="M26" s="51">
        <v>0</v>
      </c>
      <c r="N26" s="51">
        <v>0</v>
      </c>
      <c r="O26" s="51">
        <v>1130.3800000000001</v>
      </c>
      <c r="P26" s="51">
        <v>88.18</v>
      </c>
      <c r="Q26" s="51">
        <v>90.47</v>
      </c>
      <c r="R26" s="51">
        <v>0</v>
      </c>
      <c r="S26" s="51">
        <v>0</v>
      </c>
      <c r="T26" s="51">
        <v>8.82</v>
      </c>
      <c r="U26" s="51">
        <v>0</v>
      </c>
      <c r="V26" s="51">
        <v>28.71</v>
      </c>
      <c r="W26" s="51">
        <v>0</v>
      </c>
      <c r="X26" s="51">
        <v>0</v>
      </c>
      <c r="Y26" s="51">
        <v>0</v>
      </c>
      <c r="Z26" s="51">
        <v>0</v>
      </c>
      <c r="AA26" s="51">
        <v>262.98</v>
      </c>
      <c r="AB26" s="51">
        <v>0</v>
      </c>
      <c r="AC26" s="51">
        <v>20.46</v>
      </c>
      <c r="AD26" s="51">
        <v>42.95</v>
      </c>
      <c r="AE26" s="51">
        <v>0</v>
      </c>
      <c r="AF26" s="51">
        <v>0</v>
      </c>
      <c r="AG26" s="51">
        <v>0</v>
      </c>
      <c r="AH26" s="51">
        <v>81.93</v>
      </c>
      <c r="AI26" s="51">
        <v>0</v>
      </c>
      <c r="AJ26" s="51">
        <v>0</v>
      </c>
      <c r="AK26" s="51">
        <v>15.83</v>
      </c>
      <c r="AL26" s="51">
        <v>0</v>
      </c>
    </row>
    <row r="27" spans="1:38" s="52" customFormat="1" ht="18" customHeight="1" x14ac:dyDescent="0.2">
      <c r="A27"/>
      <c r="B27" s="50">
        <v>152</v>
      </c>
      <c r="C27" s="50">
        <v>9001</v>
      </c>
      <c r="D27" s="50" t="s">
        <v>107</v>
      </c>
      <c r="E27" s="50" t="s">
        <v>108</v>
      </c>
      <c r="F27" s="50" t="s">
        <v>165</v>
      </c>
      <c r="G27" s="51">
        <v>0</v>
      </c>
      <c r="H27" s="51">
        <v>0</v>
      </c>
      <c r="I27" s="51">
        <v>0</v>
      </c>
      <c r="J27" s="51">
        <v>0</v>
      </c>
      <c r="K27" s="51">
        <v>0</v>
      </c>
      <c r="L27" s="51">
        <v>0</v>
      </c>
      <c r="M27" s="51">
        <v>0</v>
      </c>
      <c r="N27" s="51">
        <v>0</v>
      </c>
      <c r="O27" s="51">
        <v>0</v>
      </c>
      <c r="P27" s="51">
        <v>0</v>
      </c>
      <c r="Q27" s="51">
        <v>0</v>
      </c>
      <c r="R27" s="51">
        <v>0</v>
      </c>
      <c r="S27" s="51">
        <v>0</v>
      </c>
      <c r="T27" s="51">
        <v>0</v>
      </c>
      <c r="U27" s="51">
        <v>0</v>
      </c>
      <c r="V27" s="51">
        <v>0</v>
      </c>
      <c r="W27" s="51">
        <v>0</v>
      </c>
      <c r="X27" s="51">
        <v>0</v>
      </c>
      <c r="Y27" s="51">
        <v>0</v>
      </c>
      <c r="Z27" s="51">
        <v>0</v>
      </c>
      <c r="AA27" s="51">
        <v>0</v>
      </c>
      <c r="AB27" s="51">
        <v>0</v>
      </c>
      <c r="AC27" s="51">
        <v>0</v>
      </c>
      <c r="AD27" s="51">
        <v>0</v>
      </c>
      <c r="AE27" s="51">
        <v>0</v>
      </c>
      <c r="AF27" s="51">
        <v>0</v>
      </c>
      <c r="AG27" s="51">
        <v>0</v>
      </c>
      <c r="AH27" s="51">
        <v>0</v>
      </c>
      <c r="AI27" s="51">
        <v>0</v>
      </c>
      <c r="AJ27" s="51">
        <v>0</v>
      </c>
      <c r="AK27" s="51">
        <v>0</v>
      </c>
      <c r="AL27" s="51">
        <v>0</v>
      </c>
    </row>
    <row r="28" spans="1:38" s="52" customFormat="1" ht="18" customHeight="1" x14ac:dyDescent="0.2">
      <c r="A28"/>
      <c r="B28" s="50">
        <v>153</v>
      </c>
      <c r="C28" s="50">
        <v>9006</v>
      </c>
      <c r="D28" s="50" t="s">
        <v>107</v>
      </c>
      <c r="E28" s="50" t="s">
        <v>108</v>
      </c>
      <c r="F28" s="50" t="s">
        <v>165</v>
      </c>
      <c r="G28" s="51">
        <v>0</v>
      </c>
      <c r="H28" s="51">
        <v>0</v>
      </c>
      <c r="I28" s="51">
        <v>0</v>
      </c>
      <c r="J28" s="51">
        <v>0</v>
      </c>
      <c r="K28" s="51">
        <v>0</v>
      </c>
      <c r="L28" s="51">
        <v>0</v>
      </c>
      <c r="M28" s="51">
        <v>0</v>
      </c>
      <c r="N28" s="51">
        <v>0</v>
      </c>
      <c r="O28" s="51">
        <v>0</v>
      </c>
      <c r="P28" s="51">
        <v>0</v>
      </c>
      <c r="Q28" s="51">
        <v>0</v>
      </c>
      <c r="R28" s="51">
        <v>0</v>
      </c>
      <c r="S28" s="51">
        <v>0</v>
      </c>
      <c r="T28" s="51">
        <v>0</v>
      </c>
      <c r="U28" s="51">
        <v>0</v>
      </c>
      <c r="V28" s="51">
        <v>0</v>
      </c>
      <c r="W28" s="51">
        <v>0</v>
      </c>
      <c r="X28" s="51">
        <v>0</v>
      </c>
      <c r="Y28" s="51">
        <v>0</v>
      </c>
      <c r="Z28" s="51">
        <v>0</v>
      </c>
      <c r="AA28" s="51">
        <v>0</v>
      </c>
      <c r="AB28" s="51">
        <v>0</v>
      </c>
      <c r="AC28" s="51">
        <v>0</v>
      </c>
      <c r="AD28" s="51">
        <v>0</v>
      </c>
      <c r="AE28" s="51">
        <v>0</v>
      </c>
      <c r="AF28" s="51">
        <v>0</v>
      </c>
      <c r="AG28" s="51">
        <v>0</v>
      </c>
      <c r="AH28" s="51">
        <v>0.01</v>
      </c>
      <c r="AI28" s="51">
        <v>0</v>
      </c>
      <c r="AJ28" s="51">
        <v>0</v>
      </c>
      <c r="AK28" s="51">
        <v>0</v>
      </c>
      <c r="AL28" s="51">
        <v>0</v>
      </c>
    </row>
    <row r="29" spans="1:38" s="52" customFormat="1" ht="18" customHeight="1" x14ac:dyDescent="0.2">
      <c r="A29"/>
      <c r="B29" s="50">
        <v>153</v>
      </c>
      <c r="C29" s="50">
        <v>9008</v>
      </c>
      <c r="D29" s="50" t="s">
        <v>107</v>
      </c>
      <c r="E29" s="50" t="s">
        <v>108</v>
      </c>
      <c r="F29" s="50" t="s">
        <v>165</v>
      </c>
      <c r="G29" s="51">
        <v>0</v>
      </c>
      <c r="H29" s="51">
        <v>0</v>
      </c>
      <c r="I29" s="51">
        <v>0</v>
      </c>
      <c r="J29" s="51">
        <v>0</v>
      </c>
      <c r="K29" s="51">
        <v>0</v>
      </c>
      <c r="L29" s="51">
        <v>0</v>
      </c>
      <c r="M29" s="51">
        <v>129.96</v>
      </c>
      <c r="N29" s="51">
        <v>0</v>
      </c>
      <c r="O29" s="51">
        <v>0</v>
      </c>
      <c r="P29" s="51">
        <v>0</v>
      </c>
      <c r="Q29" s="51">
        <v>10.4</v>
      </c>
      <c r="R29" s="51">
        <v>0</v>
      </c>
      <c r="S29" s="51">
        <v>0</v>
      </c>
      <c r="T29" s="51">
        <v>0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1">
        <v>0</v>
      </c>
      <c r="AA29" s="51">
        <v>25.99</v>
      </c>
      <c r="AB29" s="51">
        <v>0</v>
      </c>
      <c r="AC29" s="51">
        <v>0</v>
      </c>
      <c r="AD29" s="51">
        <v>0</v>
      </c>
      <c r="AE29" s="51">
        <v>0</v>
      </c>
      <c r="AF29" s="51">
        <v>0</v>
      </c>
      <c r="AG29" s="51">
        <v>0</v>
      </c>
      <c r="AH29" s="51">
        <v>10.930000000000001</v>
      </c>
      <c r="AI29" s="51">
        <v>0</v>
      </c>
      <c r="AJ29" s="51">
        <v>0</v>
      </c>
      <c r="AK29" s="51">
        <v>0</v>
      </c>
      <c r="AL29" s="51">
        <v>0</v>
      </c>
    </row>
    <row r="30" spans="1:38" s="52" customFormat="1" ht="18" customHeight="1" x14ac:dyDescent="0.2">
      <c r="A30"/>
      <c r="B30" s="50">
        <v>154</v>
      </c>
      <c r="C30" s="50">
        <v>9001</v>
      </c>
      <c r="D30" s="50" t="s">
        <v>107</v>
      </c>
      <c r="E30" s="50" t="s">
        <v>108</v>
      </c>
      <c r="F30" s="50" t="s">
        <v>165</v>
      </c>
      <c r="G30" s="51">
        <v>26236.19</v>
      </c>
      <c r="H30" s="51">
        <v>0</v>
      </c>
      <c r="I30" s="51">
        <v>0</v>
      </c>
      <c r="J30" s="51">
        <v>0</v>
      </c>
      <c r="K30" s="51">
        <v>620.28</v>
      </c>
      <c r="L30" s="51">
        <v>0</v>
      </c>
      <c r="M30" s="51">
        <v>371</v>
      </c>
      <c r="N30" s="51">
        <v>0</v>
      </c>
      <c r="O30" s="51">
        <v>24227.23</v>
      </c>
      <c r="P30" s="51">
        <v>1889.77</v>
      </c>
      <c r="Q30" s="51">
        <v>2108.25</v>
      </c>
      <c r="R30" s="51">
        <v>486.45</v>
      </c>
      <c r="S30" s="51">
        <v>0</v>
      </c>
      <c r="T30" s="51">
        <v>188.99</v>
      </c>
      <c r="U30" s="51">
        <v>0</v>
      </c>
      <c r="V30" s="51">
        <v>615.38</v>
      </c>
      <c r="W30" s="51">
        <v>805.71</v>
      </c>
      <c r="X30" s="51">
        <v>0</v>
      </c>
      <c r="Y30" s="51">
        <v>0</v>
      </c>
      <c r="Z30" s="51">
        <v>184.45</v>
      </c>
      <c r="AA30" s="51">
        <v>6728.39</v>
      </c>
      <c r="AB30" s="51">
        <v>397.95000000000005</v>
      </c>
      <c r="AC30" s="51">
        <v>438.53</v>
      </c>
      <c r="AD30" s="51">
        <v>920.62</v>
      </c>
      <c r="AE30" s="51">
        <v>1342.84</v>
      </c>
      <c r="AF30" s="51">
        <v>0</v>
      </c>
      <c r="AG30" s="51">
        <v>0</v>
      </c>
      <c r="AH30" s="51">
        <v>2955.96</v>
      </c>
      <c r="AI30" s="51">
        <v>603.56000000000006</v>
      </c>
      <c r="AJ30" s="51">
        <v>739.44</v>
      </c>
      <c r="AK30" s="51">
        <v>339.16</v>
      </c>
      <c r="AL30" s="51">
        <v>0</v>
      </c>
    </row>
    <row r="31" spans="1:38" s="54" customFormat="1" ht="28.35" customHeight="1" x14ac:dyDescent="0.2">
      <c r="A31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Q30"/>
  <sheetViews>
    <sheetView workbookViewId="0">
      <selection activeCell="B1" sqref="B1:AQ1048576"/>
    </sheetView>
  </sheetViews>
  <sheetFormatPr baseColWidth="10" defaultColWidth="7.453125" defaultRowHeight="13.2" x14ac:dyDescent="0.25"/>
  <cols>
    <col min="1" max="1" width="7.08984375" customWidth="1"/>
    <col min="2" max="2" width="7.81640625" style="31" customWidth="1"/>
    <col min="3" max="3" width="7.36328125" style="31" customWidth="1"/>
    <col min="4" max="4" width="12.7265625" style="32" customWidth="1"/>
    <col min="5" max="7" width="12" style="31" customWidth="1"/>
    <col min="8" max="8" width="18" style="31" customWidth="1"/>
    <col min="9" max="11" width="12" style="31" customWidth="1"/>
    <col min="12" max="12" width="25.453125" style="31" customWidth="1"/>
    <col min="13" max="13" width="21.54296875" style="31" customWidth="1"/>
    <col min="14" max="14" width="12" style="31" customWidth="1"/>
    <col min="15" max="15" width="15.6328125" style="31" customWidth="1"/>
    <col min="16" max="17" width="12" style="31" customWidth="1"/>
    <col min="18" max="18" width="47.7265625" style="31" customWidth="1"/>
    <col min="19" max="19" width="25.90625" style="31" customWidth="1"/>
    <col min="20" max="20" width="21.1796875" style="31" bestFit="1" customWidth="1"/>
    <col min="21" max="21" width="38.54296875" style="31" bestFit="1" customWidth="1"/>
    <col min="22" max="22" width="28.1796875" style="31" bestFit="1" customWidth="1"/>
    <col min="23" max="23" width="12" style="31" customWidth="1"/>
    <col min="24" max="24" width="18" style="31" customWidth="1"/>
    <col min="25" max="25" width="12" style="31" customWidth="1"/>
    <col min="26" max="26" width="28.54296875" style="31" customWidth="1"/>
    <col min="27" max="27" width="15.08984375" style="31" bestFit="1" customWidth="1"/>
    <col min="28" max="29" width="12" style="31" customWidth="1"/>
    <col min="30" max="35" width="12" style="33" customWidth="1"/>
    <col min="36" max="40" width="12" style="31" customWidth="1"/>
    <col min="41" max="41" width="20.54296875" style="31" customWidth="1"/>
    <col min="42" max="43" width="12" style="31" customWidth="1"/>
    <col min="44" max="16384" width="7.453125" style="31"/>
  </cols>
  <sheetData>
    <row r="1" spans="1:43" s="24" customFormat="1" ht="52.5" customHeight="1" x14ac:dyDescent="0.25">
      <c r="A1"/>
      <c r="B1" s="22" t="s">
        <v>0</v>
      </c>
      <c r="C1" s="22" t="s">
        <v>1</v>
      </c>
      <c r="D1" s="23" t="s">
        <v>306</v>
      </c>
      <c r="E1" s="22" t="s">
        <v>2</v>
      </c>
      <c r="F1" s="22" t="s">
        <v>3</v>
      </c>
      <c r="G1" s="22" t="s">
        <v>4</v>
      </c>
      <c r="H1" s="22" t="s">
        <v>137</v>
      </c>
      <c r="I1" s="22" t="s">
        <v>5</v>
      </c>
      <c r="J1" s="22" t="s">
        <v>6</v>
      </c>
      <c r="K1" s="22" t="s">
        <v>7</v>
      </c>
      <c r="L1" s="22" t="s">
        <v>8</v>
      </c>
      <c r="M1" s="22" t="s">
        <v>9</v>
      </c>
      <c r="N1" s="22" t="s">
        <v>10</v>
      </c>
      <c r="O1" s="22" t="s">
        <v>11</v>
      </c>
      <c r="P1" s="22" t="s">
        <v>185</v>
      </c>
      <c r="Q1" s="22" t="s">
        <v>186</v>
      </c>
      <c r="R1" s="22" t="s">
        <v>12</v>
      </c>
      <c r="S1" s="22" t="s">
        <v>187</v>
      </c>
      <c r="T1" s="22" t="s">
        <v>13</v>
      </c>
      <c r="U1" s="22" t="s">
        <v>188</v>
      </c>
      <c r="V1" s="22" t="s">
        <v>189</v>
      </c>
      <c r="W1" s="22" t="s">
        <v>190</v>
      </c>
      <c r="X1" s="22" t="s">
        <v>191</v>
      </c>
      <c r="Y1" s="22" t="s">
        <v>192</v>
      </c>
      <c r="Z1" s="22" t="s">
        <v>193</v>
      </c>
      <c r="AA1" s="22" t="s">
        <v>14</v>
      </c>
      <c r="AB1" s="22" t="s">
        <v>15</v>
      </c>
      <c r="AC1" s="22" t="s">
        <v>194</v>
      </c>
      <c r="AD1" s="22" t="s">
        <v>16</v>
      </c>
      <c r="AE1" s="22" t="s">
        <v>17</v>
      </c>
      <c r="AF1" s="22" t="s">
        <v>18</v>
      </c>
      <c r="AG1" s="22" t="s">
        <v>19</v>
      </c>
      <c r="AH1" s="22" t="s">
        <v>20</v>
      </c>
      <c r="AI1" s="22" t="s">
        <v>21</v>
      </c>
      <c r="AJ1" s="22" t="s">
        <v>195</v>
      </c>
      <c r="AK1" s="22" t="s">
        <v>196</v>
      </c>
      <c r="AL1" s="22" t="s">
        <v>22</v>
      </c>
      <c r="AM1" s="22" t="s">
        <v>23</v>
      </c>
      <c r="AN1" s="22" t="s">
        <v>24</v>
      </c>
      <c r="AO1" s="22" t="s">
        <v>25</v>
      </c>
      <c r="AP1" s="22" t="s">
        <v>26</v>
      </c>
      <c r="AQ1" s="22" t="s">
        <v>197</v>
      </c>
    </row>
    <row r="2" spans="1:43" s="30" customFormat="1" ht="18" customHeight="1" x14ac:dyDescent="0.2">
      <c r="A2"/>
      <c r="B2" s="25" t="s">
        <v>60</v>
      </c>
      <c r="C2" s="25" t="s">
        <v>61</v>
      </c>
      <c r="D2" s="26" t="str">
        <f t="shared" ref="D2:D30" si="0">CONCATENATE(B2,C2)</f>
        <v>000001109001</v>
      </c>
      <c r="E2" s="25" t="s">
        <v>62</v>
      </c>
      <c r="F2" s="25" t="s">
        <v>107</v>
      </c>
      <c r="G2" s="25" t="s">
        <v>108</v>
      </c>
      <c r="H2" s="25" t="s">
        <v>165</v>
      </c>
      <c r="I2" s="25" t="s">
        <v>63</v>
      </c>
      <c r="J2" s="25"/>
      <c r="K2" s="25" t="s">
        <v>64</v>
      </c>
      <c r="L2" s="25" t="s">
        <v>65</v>
      </c>
      <c r="M2" s="25"/>
      <c r="N2" s="25" t="s">
        <v>109</v>
      </c>
      <c r="O2" s="25" t="s">
        <v>120</v>
      </c>
      <c r="P2" s="25" t="s">
        <v>120</v>
      </c>
      <c r="Q2" s="27">
        <v>35828</v>
      </c>
      <c r="R2" s="25" t="s">
        <v>118</v>
      </c>
      <c r="S2" s="25" t="s">
        <v>199</v>
      </c>
      <c r="T2" s="25" t="s">
        <v>120</v>
      </c>
      <c r="U2" s="25" t="s">
        <v>120</v>
      </c>
      <c r="V2" s="25" t="s">
        <v>120</v>
      </c>
      <c r="W2" s="25" t="s">
        <v>120</v>
      </c>
      <c r="X2" s="25" t="s">
        <v>120</v>
      </c>
      <c r="Y2" s="25"/>
      <c r="Z2" s="25" t="s">
        <v>121</v>
      </c>
      <c r="AA2" s="25" t="s">
        <v>66</v>
      </c>
      <c r="AB2" s="28">
        <v>35</v>
      </c>
      <c r="AC2" s="28" t="s">
        <v>200</v>
      </c>
      <c r="AD2" s="29"/>
      <c r="AE2" s="29"/>
      <c r="AF2" s="29"/>
      <c r="AG2" s="29"/>
      <c r="AH2" s="29"/>
      <c r="AI2" s="29"/>
      <c r="AJ2" s="25" t="s">
        <v>201</v>
      </c>
      <c r="AK2" s="25" t="s">
        <v>202</v>
      </c>
      <c r="AL2" s="27">
        <v>35828</v>
      </c>
      <c r="AM2" s="27"/>
      <c r="AN2" s="25" t="s">
        <v>67</v>
      </c>
      <c r="AO2" s="25" t="s">
        <v>203</v>
      </c>
      <c r="AP2" s="25" t="s">
        <v>69</v>
      </c>
      <c r="AQ2" s="25" t="s">
        <v>204</v>
      </c>
    </row>
    <row r="3" spans="1:43" s="30" customFormat="1" ht="18" customHeight="1" x14ac:dyDescent="0.2">
      <c r="A3"/>
      <c r="B3" s="25" t="s">
        <v>70</v>
      </c>
      <c r="C3" s="25" t="s">
        <v>61</v>
      </c>
      <c r="D3" s="26" t="str">
        <f t="shared" si="0"/>
        <v>000001139001</v>
      </c>
      <c r="E3" s="25" t="s">
        <v>62</v>
      </c>
      <c r="F3" s="25" t="s">
        <v>107</v>
      </c>
      <c r="G3" s="25" t="s">
        <v>108</v>
      </c>
      <c r="H3" s="25" t="s">
        <v>165</v>
      </c>
      <c r="I3" s="25" t="s">
        <v>71</v>
      </c>
      <c r="J3" s="25"/>
      <c r="K3" s="25" t="s">
        <v>72</v>
      </c>
      <c r="L3" s="25" t="s">
        <v>73</v>
      </c>
      <c r="M3" s="25"/>
      <c r="N3" s="25" t="s">
        <v>109</v>
      </c>
      <c r="O3" s="25" t="s">
        <v>121</v>
      </c>
      <c r="P3" s="25" t="s">
        <v>121</v>
      </c>
      <c r="Q3" s="27">
        <v>35856</v>
      </c>
      <c r="R3" s="25" t="s">
        <v>118</v>
      </c>
      <c r="S3" s="25" t="s">
        <v>206</v>
      </c>
      <c r="T3" s="25" t="s">
        <v>121</v>
      </c>
      <c r="U3" s="25" t="s">
        <v>121</v>
      </c>
      <c r="V3" s="25"/>
      <c r="W3" s="25"/>
      <c r="X3" s="25"/>
      <c r="Y3" s="25"/>
      <c r="Z3" s="25" t="s">
        <v>120</v>
      </c>
      <c r="AA3" s="25" t="s">
        <v>74</v>
      </c>
      <c r="AB3" s="28">
        <v>35</v>
      </c>
      <c r="AC3" s="28" t="s">
        <v>200</v>
      </c>
      <c r="AD3" s="29"/>
      <c r="AE3" s="29"/>
      <c r="AF3" s="29"/>
      <c r="AG3" s="29"/>
      <c r="AH3" s="29"/>
      <c r="AI3" s="29"/>
      <c r="AJ3" s="25" t="s">
        <v>201</v>
      </c>
      <c r="AK3" s="25" t="s">
        <v>202</v>
      </c>
      <c r="AL3" s="27">
        <v>35856</v>
      </c>
      <c r="AM3" s="27"/>
      <c r="AN3" s="25" t="s">
        <v>67</v>
      </c>
      <c r="AO3" s="25" t="s">
        <v>207</v>
      </c>
      <c r="AP3" s="25" t="s">
        <v>69</v>
      </c>
      <c r="AQ3" s="25" t="s">
        <v>204</v>
      </c>
    </row>
    <row r="4" spans="1:43" s="30" customFormat="1" ht="18" customHeight="1" x14ac:dyDescent="0.2">
      <c r="A4"/>
      <c r="B4" s="25" t="s">
        <v>76</v>
      </c>
      <c r="C4" s="25" t="s">
        <v>77</v>
      </c>
      <c r="D4" s="26" t="str">
        <f t="shared" si="0"/>
        <v>000001159002</v>
      </c>
      <c r="E4" s="25" t="s">
        <v>62</v>
      </c>
      <c r="F4" s="25" t="s">
        <v>107</v>
      </c>
      <c r="G4" s="25" t="s">
        <v>108</v>
      </c>
      <c r="H4" s="25" t="s">
        <v>165</v>
      </c>
      <c r="I4" s="25" t="s">
        <v>78</v>
      </c>
      <c r="J4" s="25"/>
      <c r="K4" s="25"/>
      <c r="L4" s="25" t="s">
        <v>79</v>
      </c>
      <c r="M4" s="25" t="s">
        <v>80</v>
      </c>
      <c r="N4" s="25" t="s">
        <v>109</v>
      </c>
      <c r="O4" s="25" t="s">
        <v>120</v>
      </c>
      <c r="P4" s="25" t="s">
        <v>120</v>
      </c>
      <c r="Q4" s="27">
        <v>35886</v>
      </c>
      <c r="R4" s="25" t="s">
        <v>117</v>
      </c>
      <c r="S4" s="25" t="s">
        <v>199</v>
      </c>
      <c r="T4" s="25" t="s">
        <v>120</v>
      </c>
      <c r="U4" s="25" t="s">
        <v>120</v>
      </c>
      <c r="V4" s="25"/>
      <c r="W4" s="25"/>
      <c r="X4" s="25"/>
      <c r="Y4" s="25"/>
      <c r="Z4" s="25" t="s">
        <v>120</v>
      </c>
      <c r="AA4" s="25" t="s">
        <v>66</v>
      </c>
      <c r="AB4" s="28">
        <v>35</v>
      </c>
      <c r="AC4" s="28" t="s">
        <v>208</v>
      </c>
      <c r="AD4" s="29"/>
      <c r="AE4" s="29"/>
      <c r="AF4" s="29"/>
      <c r="AG4" s="29"/>
      <c r="AH4" s="29"/>
      <c r="AI4" s="29"/>
      <c r="AJ4" s="25" t="s">
        <v>201</v>
      </c>
      <c r="AK4" s="25" t="s">
        <v>202</v>
      </c>
      <c r="AL4" s="27">
        <v>36617</v>
      </c>
      <c r="AM4" s="27"/>
      <c r="AN4" s="25" t="s">
        <v>67</v>
      </c>
      <c r="AO4" s="25" t="s">
        <v>209</v>
      </c>
      <c r="AP4" s="25" t="s">
        <v>69</v>
      </c>
      <c r="AQ4" s="25" t="s">
        <v>204</v>
      </c>
    </row>
    <row r="5" spans="1:43" s="30" customFormat="1" ht="18" customHeight="1" x14ac:dyDescent="0.2">
      <c r="A5"/>
      <c r="B5" s="25" t="s">
        <v>82</v>
      </c>
      <c r="C5" s="25" t="s">
        <v>77</v>
      </c>
      <c r="D5" s="26" t="str">
        <f t="shared" si="0"/>
        <v>000001199002</v>
      </c>
      <c r="E5" s="25" t="s">
        <v>62</v>
      </c>
      <c r="F5" s="25" t="s">
        <v>107</v>
      </c>
      <c r="G5" s="25" t="s">
        <v>108</v>
      </c>
      <c r="H5" s="25" t="s">
        <v>165</v>
      </c>
      <c r="I5" s="25" t="s">
        <v>83</v>
      </c>
      <c r="J5" s="25"/>
      <c r="K5" s="25" t="s">
        <v>72</v>
      </c>
      <c r="L5" s="25" t="s">
        <v>84</v>
      </c>
      <c r="M5" s="25"/>
      <c r="N5" s="25" t="s">
        <v>109</v>
      </c>
      <c r="O5" s="25" t="s">
        <v>120</v>
      </c>
      <c r="P5" s="25" t="s">
        <v>120</v>
      </c>
      <c r="Q5" s="27">
        <v>35899</v>
      </c>
      <c r="R5" s="25" t="s">
        <v>118</v>
      </c>
      <c r="S5" s="25" t="s">
        <v>199</v>
      </c>
      <c r="T5" s="25" t="s">
        <v>120</v>
      </c>
      <c r="U5" s="25" t="s">
        <v>120</v>
      </c>
      <c r="V5" s="25"/>
      <c r="W5" s="25"/>
      <c r="X5" s="25"/>
      <c r="Y5" s="25"/>
      <c r="Z5" s="25" t="s">
        <v>120</v>
      </c>
      <c r="AA5" s="25" t="s">
        <v>66</v>
      </c>
      <c r="AB5" s="28">
        <v>35</v>
      </c>
      <c r="AC5" s="28" t="s">
        <v>200</v>
      </c>
      <c r="AD5" s="29"/>
      <c r="AE5" s="29"/>
      <c r="AF5" s="29"/>
      <c r="AG5" s="29"/>
      <c r="AH5" s="29"/>
      <c r="AI5" s="29"/>
      <c r="AJ5" s="25" t="s">
        <v>201</v>
      </c>
      <c r="AK5" s="25" t="s">
        <v>202</v>
      </c>
      <c r="AL5" s="27">
        <v>36923</v>
      </c>
      <c r="AM5" s="27"/>
      <c r="AN5" s="25" t="s">
        <v>67</v>
      </c>
      <c r="AO5" s="25" t="s">
        <v>210</v>
      </c>
      <c r="AP5" s="25" t="s">
        <v>69</v>
      </c>
      <c r="AQ5" s="25" t="s">
        <v>204</v>
      </c>
    </row>
    <row r="6" spans="1:43" s="30" customFormat="1" ht="18" customHeight="1" x14ac:dyDescent="0.2">
      <c r="A6"/>
      <c r="B6" s="25" t="s">
        <v>86</v>
      </c>
      <c r="C6" s="25" t="s">
        <v>87</v>
      </c>
      <c r="D6" s="26" t="str">
        <f t="shared" si="0"/>
        <v>000001339004</v>
      </c>
      <c r="E6" s="25" t="s">
        <v>62</v>
      </c>
      <c r="F6" s="25" t="s">
        <v>107</v>
      </c>
      <c r="G6" s="25" t="s">
        <v>108</v>
      </c>
      <c r="H6" s="25" t="s">
        <v>165</v>
      </c>
      <c r="I6" s="25" t="s">
        <v>88</v>
      </c>
      <c r="J6" s="25"/>
      <c r="K6" s="25" t="s">
        <v>89</v>
      </c>
      <c r="L6" s="25" t="s">
        <v>90</v>
      </c>
      <c r="M6" s="25"/>
      <c r="N6" s="25" t="s">
        <v>109</v>
      </c>
      <c r="O6" s="25" t="s">
        <v>120</v>
      </c>
      <c r="P6" s="25" t="s">
        <v>120</v>
      </c>
      <c r="Q6" s="27">
        <v>36941</v>
      </c>
      <c r="R6" s="25" t="s">
        <v>119</v>
      </c>
      <c r="S6" s="25" t="s">
        <v>199</v>
      </c>
      <c r="T6" s="25" t="s">
        <v>120</v>
      </c>
      <c r="U6" s="25" t="s">
        <v>120</v>
      </c>
      <c r="V6" s="25"/>
      <c r="W6" s="25"/>
      <c r="X6" s="25"/>
      <c r="Y6" s="25"/>
      <c r="Z6" s="25" t="s">
        <v>120</v>
      </c>
      <c r="AA6" s="25" t="s">
        <v>66</v>
      </c>
      <c r="AB6" s="28">
        <v>35</v>
      </c>
      <c r="AC6" s="28" t="s">
        <v>200</v>
      </c>
      <c r="AD6" s="29"/>
      <c r="AE6" s="29"/>
      <c r="AF6" s="29"/>
      <c r="AG6" s="29"/>
      <c r="AH6" s="29"/>
      <c r="AI6" s="29"/>
      <c r="AJ6" s="25" t="s">
        <v>201</v>
      </c>
      <c r="AK6" s="25" t="s">
        <v>202</v>
      </c>
      <c r="AL6" s="27">
        <v>37257</v>
      </c>
      <c r="AM6" s="27"/>
      <c r="AN6" s="25" t="s">
        <v>67</v>
      </c>
      <c r="AO6" s="25" t="s">
        <v>203</v>
      </c>
      <c r="AP6" s="25" t="s">
        <v>69</v>
      </c>
      <c r="AQ6" s="25" t="s">
        <v>204</v>
      </c>
    </row>
    <row r="7" spans="1:43" s="30" customFormat="1" ht="18" customHeight="1" x14ac:dyDescent="0.2">
      <c r="A7"/>
      <c r="B7" s="25" t="s">
        <v>92</v>
      </c>
      <c r="C7" s="25" t="s">
        <v>77</v>
      </c>
      <c r="D7" s="26" t="str">
        <f t="shared" si="0"/>
        <v>000001439002</v>
      </c>
      <c r="E7" s="25" t="s">
        <v>93</v>
      </c>
      <c r="F7" s="25" t="s">
        <v>107</v>
      </c>
      <c r="G7" s="25" t="s">
        <v>108</v>
      </c>
      <c r="H7" s="25" t="s">
        <v>165</v>
      </c>
      <c r="I7" s="25" t="s">
        <v>94</v>
      </c>
      <c r="J7" s="25"/>
      <c r="K7" s="25"/>
      <c r="L7" s="25" t="s">
        <v>95</v>
      </c>
      <c r="M7" s="25"/>
      <c r="N7" s="25" t="s">
        <v>109</v>
      </c>
      <c r="O7" s="25" t="s">
        <v>120</v>
      </c>
      <c r="P7" s="25" t="s">
        <v>120</v>
      </c>
      <c r="Q7" s="27">
        <v>35982</v>
      </c>
      <c r="R7" s="25" t="s">
        <v>118</v>
      </c>
      <c r="S7" s="25" t="s">
        <v>199</v>
      </c>
      <c r="T7" s="25" t="s">
        <v>120</v>
      </c>
      <c r="U7" s="25" t="s">
        <v>120</v>
      </c>
      <c r="V7" s="25" t="s">
        <v>120</v>
      </c>
      <c r="W7" s="25"/>
      <c r="X7" s="25"/>
      <c r="Y7" s="25"/>
      <c r="Z7" s="25" t="s">
        <v>121</v>
      </c>
      <c r="AA7" s="25" t="s">
        <v>66</v>
      </c>
      <c r="AB7" s="28">
        <v>35</v>
      </c>
      <c r="AC7" s="28" t="s">
        <v>208</v>
      </c>
      <c r="AD7" s="29"/>
      <c r="AE7" s="29"/>
      <c r="AF7" s="29"/>
      <c r="AG7" s="29"/>
      <c r="AH7" s="29"/>
      <c r="AI7" s="29"/>
      <c r="AJ7" s="25" t="s">
        <v>201</v>
      </c>
      <c r="AK7" s="25" t="s">
        <v>202</v>
      </c>
      <c r="AL7" s="27">
        <v>37773</v>
      </c>
      <c r="AM7" s="27"/>
      <c r="AN7" s="25" t="s">
        <v>96</v>
      </c>
      <c r="AO7" s="25" t="s">
        <v>211</v>
      </c>
      <c r="AP7" s="25" t="s">
        <v>69</v>
      </c>
      <c r="AQ7" s="25" t="s">
        <v>204</v>
      </c>
    </row>
    <row r="8" spans="1:43" s="30" customFormat="1" ht="18" customHeight="1" x14ac:dyDescent="0.2">
      <c r="A8"/>
      <c r="B8" s="25" t="s">
        <v>98</v>
      </c>
      <c r="C8" s="25" t="s">
        <v>99</v>
      </c>
      <c r="D8" s="26" t="str">
        <f t="shared" si="0"/>
        <v>000001449020</v>
      </c>
      <c r="E8" s="25" t="s">
        <v>93</v>
      </c>
      <c r="F8" s="25" t="s">
        <v>107</v>
      </c>
      <c r="G8" s="25" t="s">
        <v>108</v>
      </c>
      <c r="H8" s="25" t="s">
        <v>165</v>
      </c>
      <c r="I8" s="25" t="s">
        <v>100</v>
      </c>
      <c r="J8" s="25"/>
      <c r="K8" s="25" t="s">
        <v>101</v>
      </c>
      <c r="L8" s="25" t="s">
        <v>102</v>
      </c>
      <c r="M8" s="25"/>
      <c r="N8" s="25" t="s">
        <v>109</v>
      </c>
      <c r="O8" s="25" t="s">
        <v>121</v>
      </c>
      <c r="P8" s="25" t="s">
        <v>121</v>
      </c>
      <c r="Q8" s="27">
        <v>41638</v>
      </c>
      <c r="R8" s="25" t="s">
        <v>212</v>
      </c>
      <c r="S8" s="25" t="s">
        <v>213</v>
      </c>
      <c r="T8" s="25" t="s">
        <v>121</v>
      </c>
      <c r="U8" s="25" t="s">
        <v>121</v>
      </c>
      <c r="V8" s="25" t="s">
        <v>121</v>
      </c>
      <c r="W8" s="25"/>
      <c r="X8" s="25" t="s">
        <v>121</v>
      </c>
      <c r="Y8" s="25" t="s">
        <v>121</v>
      </c>
      <c r="Z8" s="25" t="s">
        <v>121</v>
      </c>
      <c r="AA8" s="25" t="s">
        <v>103</v>
      </c>
      <c r="AB8" s="28">
        <v>15.5</v>
      </c>
      <c r="AC8" s="28" t="s">
        <v>214</v>
      </c>
      <c r="AD8" s="29"/>
      <c r="AE8" s="29"/>
      <c r="AF8" s="29"/>
      <c r="AG8" s="29"/>
      <c r="AH8" s="29"/>
      <c r="AI8" s="29"/>
      <c r="AJ8" s="25" t="s">
        <v>215</v>
      </c>
      <c r="AK8" s="25" t="s">
        <v>216</v>
      </c>
      <c r="AL8" s="27">
        <v>41638</v>
      </c>
      <c r="AM8" s="27">
        <v>41648</v>
      </c>
      <c r="AN8" s="25" t="s">
        <v>96</v>
      </c>
      <c r="AO8" s="25" t="s">
        <v>203</v>
      </c>
      <c r="AP8" s="25" t="s">
        <v>217</v>
      </c>
      <c r="AQ8" s="25" t="s">
        <v>218</v>
      </c>
    </row>
    <row r="9" spans="1:43" s="30" customFormat="1" ht="18" customHeight="1" x14ac:dyDescent="0.2">
      <c r="A9"/>
      <c r="B9" s="25" t="s">
        <v>98</v>
      </c>
      <c r="C9" s="25" t="s">
        <v>105</v>
      </c>
      <c r="D9" s="26" t="str">
        <f t="shared" si="0"/>
        <v>000001449021</v>
      </c>
      <c r="E9" s="25" t="s">
        <v>93</v>
      </c>
      <c r="F9" s="25" t="s">
        <v>107</v>
      </c>
      <c r="G9" s="25" t="s">
        <v>108</v>
      </c>
      <c r="H9" s="25" t="s">
        <v>165</v>
      </c>
      <c r="I9" s="25" t="s">
        <v>100</v>
      </c>
      <c r="J9" s="25"/>
      <c r="K9" s="25" t="s">
        <v>101</v>
      </c>
      <c r="L9" s="25" t="s">
        <v>102</v>
      </c>
      <c r="M9" s="25"/>
      <c r="N9" s="25" t="s">
        <v>109</v>
      </c>
      <c r="O9" s="25" t="s">
        <v>121</v>
      </c>
      <c r="P9" s="25" t="s">
        <v>121</v>
      </c>
      <c r="Q9" s="27">
        <v>41631</v>
      </c>
      <c r="R9" s="25" t="s">
        <v>118</v>
      </c>
      <c r="S9" s="25" t="s">
        <v>213</v>
      </c>
      <c r="T9" s="25" t="s">
        <v>121</v>
      </c>
      <c r="U9" s="25" t="s">
        <v>121</v>
      </c>
      <c r="V9" s="25" t="s">
        <v>120</v>
      </c>
      <c r="W9" s="25"/>
      <c r="X9" s="25" t="s">
        <v>120</v>
      </c>
      <c r="Y9" s="25" t="s">
        <v>120</v>
      </c>
      <c r="Z9" s="25" t="s">
        <v>121</v>
      </c>
      <c r="AA9" s="25" t="s">
        <v>103</v>
      </c>
      <c r="AB9" s="28">
        <v>17.5</v>
      </c>
      <c r="AC9" s="28" t="s">
        <v>214</v>
      </c>
      <c r="AD9" s="29"/>
      <c r="AE9" s="29"/>
      <c r="AF9" s="29"/>
      <c r="AG9" s="29"/>
      <c r="AH9" s="29"/>
      <c r="AI9" s="29"/>
      <c r="AJ9" s="25" t="s">
        <v>215</v>
      </c>
      <c r="AK9" s="25" t="s">
        <v>216</v>
      </c>
      <c r="AL9" s="27">
        <v>41631</v>
      </c>
      <c r="AM9" s="27">
        <v>41635</v>
      </c>
      <c r="AN9" s="25" t="s">
        <v>96</v>
      </c>
      <c r="AO9" s="25" t="s">
        <v>210</v>
      </c>
      <c r="AP9" s="25" t="s">
        <v>217</v>
      </c>
      <c r="AQ9" s="25" t="s">
        <v>218</v>
      </c>
    </row>
    <row r="10" spans="1:43" s="30" customFormat="1" ht="18" customHeight="1" x14ac:dyDescent="0.2">
      <c r="A10"/>
      <c r="B10" s="25" t="s">
        <v>98</v>
      </c>
      <c r="C10" s="25" t="s">
        <v>106</v>
      </c>
      <c r="D10" s="26" t="str">
        <f t="shared" si="0"/>
        <v>000001449022</v>
      </c>
      <c r="E10" s="25" t="s">
        <v>93</v>
      </c>
      <c r="F10" s="25" t="s">
        <v>107</v>
      </c>
      <c r="G10" s="25" t="s">
        <v>108</v>
      </c>
      <c r="H10" s="25" t="s">
        <v>165</v>
      </c>
      <c r="I10" s="25" t="s">
        <v>100</v>
      </c>
      <c r="J10" s="25"/>
      <c r="K10" s="25" t="s">
        <v>101</v>
      </c>
      <c r="L10" s="25" t="s">
        <v>102</v>
      </c>
      <c r="M10" s="25"/>
      <c r="N10" s="25" t="s">
        <v>109</v>
      </c>
      <c r="O10" s="25" t="s">
        <v>121</v>
      </c>
      <c r="P10" s="25" t="s">
        <v>121</v>
      </c>
      <c r="Q10" s="27">
        <v>41638</v>
      </c>
      <c r="R10" s="25" t="s">
        <v>117</v>
      </c>
      <c r="S10" s="25" t="s">
        <v>213</v>
      </c>
      <c r="T10" s="25" t="s">
        <v>121</v>
      </c>
      <c r="U10" s="25" t="s">
        <v>121</v>
      </c>
      <c r="V10" s="25" t="s">
        <v>120</v>
      </c>
      <c r="W10" s="25"/>
      <c r="X10" s="25" t="s">
        <v>120</v>
      </c>
      <c r="Y10" s="25" t="s">
        <v>120</v>
      </c>
      <c r="Z10" s="25" t="s">
        <v>121</v>
      </c>
      <c r="AA10" s="25" t="s">
        <v>103</v>
      </c>
      <c r="AB10" s="28">
        <v>17.5</v>
      </c>
      <c r="AC10" s="28" t="s">
        <v>214</v>
      </c>
      <c r="AD10" s="29"/>
      <c r="AE10" s="29"/>
      <c r="AF10" s="29"/>
      <c r="AG10" s="29"/>
      <c r="AH10" s="29"/>
      <c r="AI10" s="29"/>
      <c r="AJ10" s="25" t="s">
        <v>215</v>
      </c>
      <c r="AK10" s="25" t="s">
        <v>216</v>
      </c>
      <c r="AL10" s="27">
        <v>41638</v>
      </c>
      <c r="AM10" s="27">
        <v>41643</v>
      </c>
      <c r="AN10" s="25" t="s">
        <v>96</v>
      </c>
      <c r="AO10" s="25" t="s">
        <v>203</v>
      </c>
      <c r="AP10" s="25" t="s">
        <v>217</v>
      </c>
      <c r="AQ10" s="25" t="s">
        <v>218</v>
      </c>
    </row>
    <row r="11" spans="1:43" s="30" customFormat="1" ht="18" customHeight="1" x14ac:dyDescent="0.2">
      <c r="A11"/>
      <c r="B11" s="25" t="s">
        <v>98</v>
      </c>
      <c r="C11" s="25" t="s">
        <v>166</v>
      </c>
      <c r="D11" s="26" t="str">
        <f t="shared" si="0"/>
        <v>000001449023</v>
      </c>
      <c r="E11" s="25" t="s">
        <v>93</v>
      </c>
      <c r="F11" s="25" t="s">
        <v>107</v>
      </c>
      <c r="G11" s="25" t="s">
        <v>108</v>
      </c>
      <c r="H11" s="25" t="s">
        <v>165</v>
      </c>
      <c r="I11" s="25" t="s">
        <v>100</v>
      </c>
      <c r="J11" s="25"/>
      <c r="K11" s="25" t="s">
        <v>101</v>
      </c>
      <c r="L11" s="25" t="s">
        <v>102</v>
      </c>
      <c r="M11" s="25"/>
      <c r="N11" s="25" t="s">
        <v>109</v>
      </c>
      <c r="O11" s="25" t="s">
        <v>121</v>
      </c>
      <c r="P11" s="25" t="s">
        <v>121</v>
      </c>
      <c r="Q11" s="27">
        <v>41751</v>
      </c>
      <c r="R11" s="25" t="s">
        <v>118</v>
      </c>
      <c r="S11" s="25" t="s">
        <v>213</v>
      </c>
      <c r="T11" s="25" t="s">
        <v>121</v>
      </c>
      <c r="U11" s="25" t="s">
        <v>121</v>
      </c>
      <c r="V11" s="25" t="s">
        <v>120</v>
      </c>
      <c r="W11" s="25"/>
      <c r="X11" s="25" t="s">
        <v>120</v>
      </c>
      <c r="Y11" s="25" t="s">
        <v>120</v>
      </c>
      <c r="Z11" s="25" t="s">
        <v>220</v>
      </c>
      <c r="AA11" s="25" t="s">
        <v>103</v>
      </c>
      <c r="AB11" s="28">
        <v>16.5</v>
      </c>
      <c r="AC11" s="28" t="s">
        <v>214</v>
      </c>
      <c r="AD11" s="29"/>
      <c r="AE11" s="29"/>
      <c r="AF11" s="29"/>
      <c r="AG11" s="29"/>
      <c r="AH11" s="29"/>
      <c r="AI11" s="29"/>
      <c r="AJ11" s="25" t="s">
        <v>215</v>
      </c>
      <c r="AK11" s="25" t="s">
        <v>216</v>
      </c>
      <c r="AL11" s="27">
        <v>41751</v>
      </c>
      <c r="AM11" s="27">
        <v>41762</v>
      </c>
      <c r="AN11" s="25" t="s">
        <v>96</v>
      </c>
      <c r="AO11" s="25" t="s">
        <v>211</v>
      </c>
      <c r="AP11" s="25" t="s">
        <v>217</v>
      </c>
      <c r="AQ11" s="25" t="s">
        <v>218</v>
      </c>
    </row>
    <row r="12" spans="1:43" s="30" customFormat="1" ht="18" customHeight="1" x14ac:dyDescent="0.2">
      <c r="A12"/>
      <c r="B12" s="25" t="s">
        <v>98</v>
      </c>
      <c r="C12" s="25" t="s">
        <v>167</v>
      </c>
      <c r="D12" s="26" t="str">
        <f t="shared" si="0"/>
        <v>000001449024</v>
      </c>
      <c r="E12" s="25" t="s">
        <v>93</v>
      </c>
      <c r="F12" s="25" t="s">
        <v>107</v>
      </c>
      <c r="G12" s="25" t="s">
        <v>108</v>
      </c>
      <c r="H12" s="25" t="s">
        <v>165</v>
      </c>
      <c r="I12" s="25" t="s">
        <v>100</v>
      </c>
      <c r="J12" s="25"/>
      <c r="K12" s="25" t="s">
        <v>101</v>
      </c>
      <c r="L12" s="25" t="s">
        <v>102</v>
      </c>
      <c r="M12" s="25"/>
      <c r="N12" s="25" t="s">
        <v>109</v>
      </c>
      <c r="O12" s="25" t="s">
        <v>220</v>
      </c>
      <c r="P12" s="25" t="s">
        <v>220</v>
      </c>
      <c r="Q12" s="27">
        <v>41785</v>
      </c>
      <c r="R12" s="25" t="s">
        <v>119</v>
      </c>
      <c r="S12" s="25" t="s">
        <v>213</v>
      </c>
      <c r="T12" s="25" t="s">
        <v>220</v>
      </c>
      <c r="U12" s="25" t="s">
        <v>220</v>
      </c>
      <c r="V12" s="25" t="s">
        <v>120</v>
      </c>
      <c r="W12" s="25"/>
      <c r="X12" s="25" t="s">
        <v>120</v>
      </c>
      <c r="Y12" s="25" t="s">
        <v>120</v>
      </c>
      <c r="Z12" s="25" t="s">
        <v>121</v>
      </c>
      <c r="AA12" s="25" t="s">
        <v>103</v>
      </c>
      <c r="AB12" s="28">
        <v>15.5</v>
      </c>
      <c r="AC12" s="28" t="s">
        <v>214</v>
      </c>
      <c r="AD12" s="29"/>
      <c r="AE12" s="29"/>
      <c r="AF12" s="29"/>
      <c r="AG12" s="29"/>
      <c r="AH12" s="29"/>
      <c r="AI12" s="29"/>
      <c r="AJ12" s="25" t="s">
        <v>215</v>
      </c>
      <c r="AK12" s="25" t="s">
        <v>216</v>
      </c>
      <c r="AL12" s="27">
        <v>41785</v>
      </c>
      <c r="AM12" s="27">
        <v>41790</v>
      </c>
      <c r="AN12" s="25" t="s">
        <v>96</v>
      </c>
      <c r="AO12" s="25" t="s">
        <v>203</v>
      </c>
      <c r="AP12" s="25" t="s">
        <v>217</v>
      </c>
      <c r="AQ12" s="25" t="s">
        <v>218</v>
      </c>
    </row>
    <row r="13" spans="1:43" s="30" customFormat="1" ht="18" customHeight="1" x14ac:dyDescent="0.2">
      <c r="A13"/>
      <c r="B13" s="25" t="s">
        <v>98</v>
      </c>
      <c r="C13" s="25" t="s">
        <v>168</v>
      </c>
      <c r="D13" s="26" t="str">
        <f t="shared" si="0"/>
        <v>000001449025</v>
      </c>
      <c r="E13" s="25" t="s">
        <v>93</v>
      </c>
      <c r="F13" s="25" t="s">
        <v>107</v>
      </c>
      <c r="G13" s="25" t="s">
        <v>108</v>
      </c>
      <c r="H13" s="25" t="s">
        <v>165</v>
      </c>
      <c r="I13" s="25" t="s">
        <v>100</v>
      </c>
      <c r="J13" s="25"/>
      <c r="K13" s="25" t="s">
        <v>101</v>
      </c>
      <c r="L13" s="25" t="s">
        <v>102</v>
      </c>
      <c r="M13" s="25"/>
      <c r="N13" s="25" t="s">
        <v>109</v>
      </c>
      <c r="O13" s="25" t="s">
        <v>121</v>
      </c>
      <c r="P13" s="25" t="s">
        <v>121</v>
      </c>
      <c r="Q13" s="27">
        <v>41800</v>
      </c>
      <c r="R13" s="25" t="s">
        <v>118</v>
      </c>
      <c r="S13" s="25" t="s">
        <v>213</v>
      </c>
      <c r="T13" s="25" t="s">
        <v>121</v>
      </c>
      <c r="U13" s="25" t="s">
        <v>121</v>
      </c>
      <c r="V13" s="25" t="s">
        <v>121</v>
      </c>
      <c r="W13" s="25"/>
      <c r="X13" s="25" t="s">
        <v>121</v>
      </c>
      <c r="Y13" s="25" t="s">
        <v>121</v>
      </c>
      <c r="Z13" s="25" t="s">
        <v>120</v>
      </c>
      <c r="AA13" s="25" t="s">
        <v>103</v>
      </c>
      <c r="AB13" s="28">
        <v>15.5</v>
      </c>
      <c r="AC13" s="28" t="s">
        <v>214</v>
      </c>
      <c r="AD13" s="29"/>
      <c r="AE13" s="29"/>
      <c r="AF13" s="29"/>
      <c r="AG13" s="29"/>
      <c r="AH13" s="29"/>
      <c r="AI13" s="29"/>
      <c r="AJ13" s="25" t="s">
        <v>215</v>
      </c>
      <c r="AK13" s="25" t="s">
        <v>216</v>
      </c>
      <c r="AL13" s="27">
        <v>41800</v>
      </c>
      <c r="AM13" s="27">
        <v>41800</v>
      </c>
      <c r="AN13" s="25" t="s">
        <v>96</v>
      </c>
      <c r="AO13" s="25" t="s">
        <v>211</v>
      </c>
      <c r="AP13" s="25" t="s">
        <v>217</v>
      </c>
      <c r="AQ13" s="25" t="s">
        <v>218</v>
      </c>
    </row>
    <row r="14" spans="1:43" s="30" customFormat="1" ht="18" customHeight="1" x14ac:dyDescent="0.2">
      <c r="A14"/>
      <c r="B14" s="25" t="s">
        <v>98</v>
      </c>
      <c r="C14" s="25" t="s">
        <v>169</v>
      </c>
      <c r="D14" s="26" t="str">
        <f t="shared" si="0"/>
        <v>000001449026</v>
      </c>
      <c r="E14" s="25" t="s">
        <v>93</v>
      </c>
      <c r="F14" s="25" t="s">
        <v>107</v>
      </c>
      <c r="G14" s="25" t="s">
        <v>108</v>
      </c>
      <c r="H14" s="25" t="s">
        <v>165</v>
      </c>
      <c r="I14" s="25" t="s">
        <v>100</v>
      </c>
      <c r="J14" s="25"/>
      <c r="K14" s="25" t="s">
        <v>101</v>
      </c>
      <c r="L14" s="25" t="s">
        <v>102</v>
      </c>
      <c r="M14" s="25"/>
      <c r="N14" s="25" t="s">
        <v>109</v>
      </c>
      <c r="O14" s="25" t="s">
        <v>120</v>
      </c>
      <c r="P14" s="25" t="s">
        <v>120</v>
      </c>
      <c r="Q14" s="27">
        <v>41821</v>
      </c>
      <c r="R14" s="25" t="s">
        <v>212</v>
      </c>
      <c r="S14" s="25" t="s">
        <v>213</v>
      </c>
      <c r="T14" s="25" t="s">
        <v>120</v>
      </c>
      <c r="U14" s="25" t="s">
        <v>120</v>
      </c>
      <c r="V14" s="25" t="s">
        <v>121</v>
      </c>
      <c r="W14" s="25"/>
      <c r="X14" s="25" t="s">
        <v>121</v>
      </c>
      <c r="Y14" s="25" t="s">
        <v>121</v>
      </c>
      <c r="Z14" s="25" t="s">
        <v>120</v>
      </c>
      <c r="AA14" s="25" t="s">
        <v>103</v>
      </c>
      <c r="AB14" s="28">
        <v>15.5</v>
      </c>
      <c r="AC14" s="28" t="s">
        <v>214</v>
      </c>
      <c r="AD14" s="29"/>
      <c r="AE14" s="29"/>
      <c r="AF14" s="29"/>
      <c r="AG14" s="29"/>
      <c r="AH14" s="29"/>
      <c r="AI14" s="29"/>
      <c r="AJ14" s="25" t="s">
        <v>215</v>
      </c>
      <c r="AK14" s="25" t="s">
        <v>216</v>
      </c>
      <c r="AL14" s="27">
        <v>41821</v>
      </c>
      <c r="AM14" s="27">
        <v>41832</v>
      </c>
      <c r="AN14" s="25" t="s">
        <v>96</v>
      </c>
      <c r="AO14" s="25" t="s">
        <v>203</v>
      </c>
      <c r="AP14" s="25" t="s">
        <v>217</v>
      </c>
      <c r="AQ14" s="25" t="s">
        <v>218</v>
      </c>
    </row>
    <row r="15" spans="1:43" s="30" customFormat="1" ht="18" customHeight="1" x14ac:dyDescent="0.2">
      <c r="A15"/>
      <c r="B15" s="25" t="s">
        <v>98</v>
      </c>
      <c r="C15" s="25" t="s">
        <v>170</v>
      </c>
      <c r="D15" s="26" t="str">
        <f t="shared" si="0"/>
        <v>000001449027</v>
      </c>
      <c r="E15" s="25" t="s">
        <v>93</v>
      </c>
      <c r="F15" s="25" t="s">
        <v>107</v>
      </c>
      <c r="G15" s="25" t="s">
        <v>108</v>
      </c>
      <c r="H15" s="25" t="s">
        <v>165</v>
      </c>
      <c r="I15" s="25" t="s">
        <v>100</v>
      </c>
      <c r="J15" s="25"/>
      <c r="K15" s="25" t="s">
        <v>101</v>
      </c>
      <c r="L15" s="25" t="s">
        <v>102</v>
      </c>
      <c r="M15" s="25"/>
      <c r="N15" s="25" t="s">
        <v>109</v>
      </c>
      <c r="O15" s="25" t="s">
        <v>120</v>
      </c>
      <c r="P15" s="25" t="s">
        <v>120</v>
      </c>
      <c r="Q15" s="27">
        <v>41821</v>
      </c>
      <c r="R15" s="25" t="s">
        <v>118</v>
      </c>
      <c r="S15" s="25" t="s">
        <v>213</v>
      </c>
      <c r="T15" s="25" t="s">
        <v>120</v>
      </c>
      <c r="U15" s="25" t="s">
        <v>120</v>
      </c>
      <c r="V15" s="25" t="s">
        <v>121</v>
      </c>
      <c r="W15" s="25"/>
      <c r="X15" s="25" t="s">
        <v>121</v>
      </c>
      <c r="Y15" s="25" t="s">
        <v>121</v>
      </c>
      <c r="Z15" s="25" t="s">
        <v>121</v>
      </c>
      <c r="AA15" s="25" t="s">
        <v>103</v>
      </c>
      <c r="AB15" s="28">
        <v>15.5</v>
      </c>
      <c r="AC15" s="28" t="s">
        <v>214</v>
      </c>
      <c r="AD15" s="29"/>
      <c r="AE15" s="29"/>
      <c r="AF15" s="29"/>
      <c r="AG15" s="29"/>
      <c r="AH15" s="29"/>
      <c r="AI15" s="29"/>
      <c r="AJ15" s="25" t="s">
        <v>215</v>
      </c>
      <c r="AK15" s="25" t="s">
        <v>216</v>
      </c>
      <c r="AL15" s="27">
        <v>41827</v>
      </c>
      <c r="AM15" s="27">
        <v>41853</v>
      </c>
      <c r="AN15" s="25" t="s">
        <v>96</v>
      </c>
      <c r="AO15" s="25" t="s">
        <v>211</v>
      </c>
      <c r="AP15" s="25" t="s">
        <v>217</v>
      </c>
      <c r="AQ15" s="25" t="s">
        <v>218</v>
      </c>
    </row>
    <row r="16" spans="1:43" s="30" customFormat="1" ht="18" customHeight="1" x14ac:dyDescent="0.2">
      <c r="A16"/>
      <c r="B16" s="25" t="s">
        <v>98</v>
      </c>
      <c r="C16" s="25" t="s">
        <v>171</v>
      </c>
      <c r="D16" s="26" t="str">
        <f t="shared" si="0"/>
        <v>000001449028</v>
      </c>
      <c r="E16" s="25" t="s">
        <v>93</v>
      </c>
      <c r="F16" s="25" t="s">
        <v>107</v>
      </c>
      <c r="G16" s="25" t="s">
        <v>108</v>
      </c>
      <c r="H16" s="25" t="s">
        <v>165</v>
      </c>
      <c r="I16" s="25" t="s">
        <v>100</v>
      </c>
      <c r="J16" s="25"/>
      <c r="K16" s="25" t="s">
        <v>101</v>
      </c>
      <c r="L16" s="25" t="s">
        <v>102</v>
      </c>
      <c r="M16" s="25"/>
      <c r="N16" s="25" t="s">
        <v>109</v>
      </c>
      <c r="O16" s="25" t="s">
        <v>120</v>
      </c>
      <c r="P16" s="25" t="s">
        <v>120</v>
      </c>
      <c r="Q16" s="27">
        <v>41855</v>
      </c>
      <c r="R16" s="25" t="s">
        <v>118</v>
      </c>
      <c r="S16" s="25" t="s">
        <v>213</v>
      </c>
      <c r="T16" s="25" t="s">
        <v>120</v>
      </c>
      <c r="U16" s="25" t="s">
        <v>120</v>
      </c>
      <c r="V16" s="25" t="s">
        <v>121</v>
      </c>
      <c r="W16" s="25"/>
      <c r="X16" s="25" t="s">
        <v>121</v>
      </c>
      <c r="Y16" s="25" t="s">
        <v>121</v>
      </c>
      <c r="Z16" s="25" t="s">
        <v>121</v>
      </c>
      <c r="AA16" s="25" t="s">
        <v>103</v>
      </c>
      <c r="AB16" s="28">
        <v>17.5</v>
      </c>
      <c r="AC16" s="28" t="s">
        <v>214</v>
      </c>
      <c r="AD16" s="29"/>
      <c r="AE16" s="29"/>
      <c r="AF16" s="29"/>
      <c r="AG16" s="29"/>
      <c r="AH16" s="29"/>
      <c r="AI16" s="29"/>
      <c r="AJ16" s="25" t="s">
        <v>215</v>
      </c>
      <c r="AK16" s="25" t="s">
        <v>216</v>
      </c>
      <c r="AL16" s="27">
        <v>41855</v>
      </c>
      <c r="AM16" s="27">
        <v>41880</v>
      </c>
      <c r="AN16" s="25" t="s">
        <v>96</v>
      </c>
      <c r="AO16" s="25" t="s">
        <v>203</v>
      </c>
      <c r="AP16" s="25" t="s">
        <v>217</v>
      </c>
      <c r="AQ16" s="25" t="s">
        <v>218</v>
      </c>
    </row>
    <row r="17" spans="1:43" s="30" customFormat="1" ht="18" customHeight="1" x14ac:dyDescent="0.2">
      <c r="A17"/>
      <c r="B17" s="25" t="s">
        <v>98</v>
      </c>
      <c r="C17" s="25" t="s">
        <v>172</v>
      </c>
      <c r="D17" s="26" t="str">
        <f t="shared" si="0"/>
        <v>000001449029</v>
      </c>
      <c r="E17" s="25" t="s">
        <v>93</v>
      </c>
      <c r="F17" s="25" t="s">
        <v>107</v>
      </c>
      <c r="G17" s="25" t="s">
        <v>108</v>
      </c>
      <c r="H17" s="25" t="s">
        <v>165</v>
      </c>
      <c r="I17" s="25" t="s">
        <v>100</v>
      </c>
      <c r="J17" s="25"/>
      <c r="K17" s="25" t="s">
        <v>101</v>
      </c>
      <c r="L17" s="25" t="s">
        <v>102</v>
      </c>
      <c r="M17" s="25"/>
      <c r="N17" s="25" t="s">
        <v>109</v>
      </c>
      <c r="O17" s="25" t="s">
        <v>120</v>
      </c>
      <c r="P17" s="25" t="s">
        <v>120</v>
      </c>
      <c r="Q17" s="27">
        <v>41855</v>
      </c>
      <c r="R17" s="25" t="s">
        <v>117</v>
      </c>
      <c r="S17" s="25" t="s">
        <v>213</v>
      </c>
      <c r="T17" s="25" t="s">
        <v>120</v>
      </c>
      <c r="U17" s="25" t="s">
        <v>120</v>
      </c>
      <c r="V17" s="25" t="s">
        <v>220</v>
      </c>
      <c r="W17" s="25"/>
      <c r="X17" s="25" t="s">
        <v>220</v>
      </c>
      <c r="Y17" s="25" t="s">
        <v>220</v>
      </c>
      <c r="Z17" s="25" t="s">
        <v>220</v>
      </c>
      <c r="AA17" s="25" t="s">
        <v>103</v>
      </c>
      <c r="AB17" s="28">
        <v>17.5</v>
      </c>
      <c r="AC17" s="28" t="s">
        <v>214</v>
      </c>
      <c r="AD17" s="29"/>
      <c r="AE17" s="29"/>
      <c r="AF17" s="29"/>
      <c r="AG17" s="29"/>
      <c r="AH17" s="29"/>
      <c r="AI17" s="29"/>
      <c r="AJ17" s="25" t="s">
        <v>215</v>
      </c>
      <c r="AK17" s="25" t="s">
        <v>216</v>
      </c>
      <c r="AL17" s="27">
        <v>41876</v>
      </c>
      <c r="AM17" s="27">
        <v>41894</v>
      </c>
      <c r="AN17" s="25" t="s">
        <v>96</v>
      </c>
      <c r="AO17" s="25" t="s">
        <v>211</v>
      </c>
      <c r="AP17" s="25" t="s">
        <v>217</v>
      </c>
      <c r="AQ17" s="25" t="s">
        <v>218</v>
      </c>
    </row>
    <row r="18" spans="1:43" s="30" customFormat="1" ht="18" customHeight="1" x14ac:dyDescent="0.2">
      <c r="A18"/>
      <c r="B18" s="25" t="s">
        <v>98</v>
      </c>
      <c r="C18" s="25" t="s">
        <v>173</v>
      </c>
      <c r="D18" s="26" t="str">
        <f t="shared" si="0"/>
        <v>000001449030</v>
      </c>
      <c r="E18" s="25" t="s">
        <v>93</v>
      </c>
      <c r="F18" s="25" t="s">
        <v>107</v>
      </c>
      <c r="G18" s="25" t="s">
        <v>108</v>
      </c>
      <c r="H18" s="25" t="s">
        <v>165</v>
      </c>
      <c r="I18" s="25" t="s">
        <v>100</v>
      </c>
      <c r="J18" s="25"/>
      <c r="K18" s="25" t="s">
        <v>101</v>
      </c>
      <c r="L18" s="25" t="s">
        <v>102</v>
      </c>
      <c r="M18" s="25"/>
      <c r="N18" s="25" t="s">
        <v>109</v>
      </c>
      <c r="O18" s="25" t="s">
        <v>120</v>
      </c>
      <c r="P18" s="25" t="s">
        <v>120</v>
      </c>
      <c r="Q18" s="27">
        <v>41920</v>
      </c>
      <c r="R18" s="25" t="s">
        <v>118</v>
      </c>
      <c r="S18" s="25" t="s">
        <v>213</v>
      </c>
      <c r="T18" s="25" t="s">
        <v>120</v>
      </c>
      <c r="U18" s="25" t="s">
        <v>120</v>
      </c>
      <c r="V18" s="25" t="s">
        <v>121</v>
      </c>
      <c r="W18" s="25"/>
      <c r="X18" s="25" t="s">
        <v>121</v>
      </c>
      <c r="Y18" s="25" t="s">
        <v>121</v>
      </c>
      <c r="Z18" s="25" t="s">
        <v>121</v>
      </c>
      <c r="AA18" s="25" t="s">
        <v>103</v>
      </c>
      <c r="AB18" s="28">
        <v>30</v>
      </c>
      <c r="AC18" s="28" t="s">
        <v>214</v>
      </c>
      <c r="AD18" s="29"/>
      <c r="AE18" s="29"/>
      <c r="AF18" s="29"/>
      <c r="AG18" s="29"/>
      <c r="AH18" s="29"/>
      <c r="AI18" s="29"/>
      <c r="AJ18" s="25" t="s">
        <v>215</v>
      </c>
      <c r="AK18" s="25" t="s">
        <v>216</v>
      </c>
      <c r="AL18" s="27">
        <v>41920</v>
      </c>
      <c r="AM18" s="27">
        <v>41930</v>
      </c>
      <c r="AN18" s="25" t="s">
        <v>96</v>
      </c>
      <c r="AO18" s="25" t="s">
        <v>203</v>
      </c>
      <c r="AP18" s="25" t="s">
        <v>217</v>
      </c>
      <c r="AQ18" s="25" t="s">
        <v>218</v>
      </c>
    </row>
    <row r="19" spans="1:43" s="30" customFormat="1" ht="18" customHeight="1" x14ac:dyDescent="0.2">
      <c r="A19"/>
      <c r="B19" s="25" t="s">
        <v>98</v>
      </c>
      <c r="C19" s="25" t="s">
        <v>174</v>
      </c>
      <c r="D19" s="26" t="str">
        <f t="shared" si="0"/>
        <v>000001449031</v>
      </c>
      <c r="E19" s="25" t="s">
        <v>93</v>
      </c>
      <c r="F19" s="25" t="s">
        <v>107</v>
      </c>
      <c r="G19" s="25" t="s">
        <v>108</v>
      </c>
      <c r="H19" s="25" t="s">
        <v>165</v>
      </c>
      <c r="I19" s="25" t="s">
        <v>100</v>
      </c>
      <c r="J19" s="25"/>
      <c r="K19" s="25" t="s">
        <v>101</v>
      </c>
      <c r="L19" s="25" t="s">
        <v>102</v>
      </c>
      <c r="M19" s="25"/>
      <c r="N19" s="25" t="s">
        <v>109</v>
      </c>
      <c r="O19" s="25" t="s">
        <v>121</v>
      </c>
      <c r="P19" s="25" t="s">
        <v>121</v>
      </c>
      <c r="Q19" s="27">
        <v>41907</v>
      </c>
      <c r="R19" s="25" t="s">
        <v>119</v>
      </c>
      <c r="S19" s="25" t="s">
        <v>213</v>
      </c>
      <c r="T19" s="25" t="s">
        <v>121</v>
      </c>
      <c r="U19" s="25" t="s">
        <v>121</v>
      </c>
      <c r="V19" s="25" t="s">
        <v>120</v>
      </c>
      <c r="W19" s="25"/>
      <c r="X19" s="25" t="s">
        <v>120</v>
      </c>
      <c r="Y19" s="25" t="s">
        <v>120</v>
      </c>
      <c r="Z19" s="25" t="s">
        <v>121</v>
      </c>
      <c r="AA19" s="25" t="s">
        <v>103</v>
      </c>
      <c r="AB19" s="28">
        <v>15.45</v>
      </c>
      <c r="AC19" s="28" t="s">
        <v>214</v>
      </c>
      <c r="AD19" s="29"/>
      <c r="AE19" s="29"/>
      <c r="AF19" s="29"/>
      <c r="AG19" s="29"/>
      <c r="AH19" s="29"/>
      <c r="AI19" s="29"/>
      <c r="AJ19" s="25" t="s">
        <v>215</v>
      </c>
      <c r="AK19" s="25" t="s">
        <v>216</v>
      </c>
      <c r="AL19" s="27">
        <v>41907</v>
      </c>
      <c r="AM19" s="27">
        <v>41918</v>
      </c>
      <c r="AN19" s="25" t="s">
        <v>96</v>
      </c>
      <c r="AO19" s="25" t="s">
        <v>211</v>
      </c>
      <c r="AP19" s="25" t="s">
        <v>217</v>
      </c>
      <c r="AQ19" s="25" t="s">
        <v>218</v>
      </c>
    </row>
    <row r="20" spans="1:43" s="30" customFormat="1" ht="18" customHeight="1" x14ac:dyDescent="0.2">
      <c r="A20"/>
      <c r="B20" s="25" t="s">
        <v>98</v>
      </c>
      <c r="C20" s="25" t="s">
        <v>175</v>
      </c>
      <c r="D20" s="26" t="str">
        <f t="shared" si="0"/>
        <v>000001449032</v>
      </c>
      <c r="E20" s="25" t="s">
        <v>93</v>
      </c>
      <c r="F20" s="25" t="s">
        <v>107</v>
      </c>
      <c r="G20" s="25" t="s">
        <v>108</v>
      </c>
      <c r="H20" s="25" t="s">
        <v>165</v>
      </c>
      <c r="I20" s="25" t="s">
        <v>100</v>
      </c>
      <c r="J20" s="25"/>
      <c r="K20" s="25" t="s">
        <v>101</v>
      </c>
      <c r="L20" s="25" t="s">
        <v>102</v>
      </c>
      <c r="M20" s="25"/>
      <c r="N20" s="25" t="s">
        <v>109</v>
      </c>
      <c r="O20" s="25" t="s">
        <v>121</v>
      </c>
      <c r="P20" s="25" t="s">
        <v>121</v>
      </c>
      <c r="Q20" s="27">
        <v>41932</v>
      </c>
      <c r="R20" s="25" t="s">
        <v>118</v>
      </c>
      <c r="S20" s="25" t="s">
        <v>213</v>
      </c>
      <c r="T20" s="25" t="s">
        <v>121</v>
      </c>
      <c r="U20" s="25" t="s">
        <v>121</v>
      </c>
      <c r="V20" s="25" t="s">
        <v>120</v>
      </c>
      <c r="W20" s="25"/>
      <c r="X20" s="25" t="s">
        <v>120</v>
      </c>
      <c r="Y20" s="25" t="s">
        <v>120</v>
      </c>
      <c r="Z20" s="25" t="s">
        <v>220</v>
      </c>
      <c r="AA20" s="25" t="s">
        <v>103</v>
      </c>
      <c r="AB20" s="28">
        <v>27</v>
      </c>
      <c r="AC20" s="28" t="s">
        <v>214</v>
      </c>
      <c r="AD20" s="29"/>
      <c r="AE20" s="29"/>
      <c r="AF20" s="29"/>
      <c r="AG20" s="29"/>
      <c r="AH20" s="29"/>
      <c r="AI20" s="29"/>
      <c r="AJ20" s="25" t="s">
        <v>215</v>
      </c>
      <c r="AK20" s="25" t="s">
        <v>216</v>
      </c>
      <c r="AL20" s="27">
        <v>41932</v>
      </c>
      <c r="AM20" s="27"/>
      <c r="AN20" s="25" t="s">
        <v>96</v>
      </c>
      <c r="AO20" s="25" t="s">
        <v>203</v>
      </c>
      <c r="AP20" s="25" t="s">
        <v>217</v>
      </c>
      <c r="AQ20" s="25" t="s">
        <v>218</v>
      </c>
    </row>
    <row r="21" spans="1:43" s="30" customFormat="1" ht="18" customHeight="1" x14ac:dyDescent="0.2">
      <c r="A21"/>
      <c r="B21" s="25" t="s">
        <v>176</v>
      </c>
      <c r="C21" s="25" t="s">
        <v>77</v>
      </c>
      <c r="D21" s="26" t="str">
        <f t="shared" si="0"/>
        <v>000001459002</v>
      </c>
      <c r="E21" s="25" t="s">
        <v>62</v>
      </c>
      <c r="F21" s="25" t="s">
        <v>107</v>
      </c>
      <c r="G21" s="25" t="s">
        <v>108</v>
      </c>
      <c r="H21" s="25" t="s">
        <v>165</v>
      </c>
      <c r="I21" s="25" t="s">
        <v>221</v>
      </c>
      <c r="J21" s="25" t="s">
        <v>222</v>
      </c>
      <c r="K21" s="25" t="s">
        <v>72</v>
      </c>
      <c r="L21" s="25" t="s">
        <v>223</v>
      </c>
      <c r="M21" s="25"/>
      <c r="N21" s="25" t="s">
        <v>224</v>
      </c>
      <c r="O21" s="25" t="s">
        <v>220</v>
      </c>
      <c r="P21" s="25" t="s">
        <v>121</v>
      </c>
      <c r="Q21" s="27">
        <v>35996</v>
      </c>
      <c r="R21" s="25" t="s">
        <v>118</v>
      </c>
      <c r="S21" s="25" t="s">
        <v>225</v>
      </c>
      <c r="T21" s="25" t="s">
        <v>121</v>
      </c>
      <c r="U21" s="25" t="s">
        <v>226</v>
      </c>
      <c r="V21" s="25" t="s">
        <v>227</v>
      </c>
      <c r="W21" s="25"/>
      <c r="X21" s="25" t="s">
        <v>228</v>
      </c>
      <c r="Y21" s="25"/>
      <c r="Z21" s="25" t="s">
        <v>227</v>
      </c>
      <c r="AA21" s="25" t="s">
        <v>66</v>
      </c>
      <c r="AB21" s="28">
        <v>17.5</v>
      </c>
      <c r="AC21" s="28" t="s">
        <v>200</v>
      </c>
      <c r="AD21" s="29"/>
      <c r="AE21" s="29"/>
      <c r="AF21" s="29"/>
      <c r="AG21" s="29"/>
      <c r="AH21" s="29"/>
      <c r="AI21" s="29"/>
      <c r="AJ21" s="25" t="s">
        <v>201</v>
      </c>
      <c r="AK21" s="25" t="s">
        <v>202</v>
      </c>
      <c r="AL21" s="27">
        <v>37135</v>
      </c>
      <c r="AM21" s="27"/>
      <c r="AN21" s="25" t="s">
        <v>67</v>
      </c>
      <c r="AO21" s="25" t="s">
        <v>229</v>
      </c>
      <c r="AP21" s="25" t="s">
        <v>69</v>
      </c>
      <c r="AQ21" s="25" t="s">
        <v>204</v>
      </c>
    </row>
    <row r="22" spans="1:43" s="30" customFormat="1" ht="18" customHeight="1" x14ac:dyDescent="0.2">
      <c r="A22"/>
      <c r="B22" s="25" t="s">
        <v>176</v>
      </c>
      <c r="C22" s="25" t="s">
        <v>77</v>
      </c>
      <c r="D22" s="26" t="str">
        <f t="shared" si="0"/>
        <v>000001459002</v>
      </c>
      <c r="E22" s="25" t="s">
        <v>62</v>
      </c>
      <c r="F22" s="25" t="s">
        <v>107</v>
      </c>
      <c r="G22" s="25" t="s">
        <v>108</v>
      </c>
      <c r="H22" s="25" t="s">
        <v>165</v>
      </c>
      <c r="I22" s="25" t="s">
        <v>221</v>
      </c>
      <c r="J22" s="25" t="s">
        <v>222</v>
      </c>
      <c r="K22" s="25" t="s">
        <v>72</v>
      </c>
      <c r="L22" s="25" t="s">
        <v>223</v>
      </c>
      <c r="M22" s="25"/>
      <c r="N22" s="25" t="s">
        <v>224</v>
      </c>
      <c r="O22" s="25" t="s">
        <v>121</v>
      </c>
      <c r="P22" s="25" t="s">
        <v>120</v>
      </c>
      <c r="Q22" s="27">
        <v>35996</v>
      </c>
      <c r="R22" s="25" t="s">
        <v>118</v>
      </c>
      <c r="S22" s="25" t="s">
        <v>225</v>
      </c>
      <c r="T22" s="25" t="s">
        <v>120</v>
      </c>
      <c r="U22" s="25" t="s">
        <v>226</v>
      </c>
      <c r="V22" s="25" t="s">
        <v>227</v>
      </c>
      <c r="W22" s="25"/>
      <c r="X22" s="25" t="s">
        <v>228</v>
      </c>
      <c r="Y22" s="25"/>
      <c r="Z22" s="25" t="s">
        <v>227</v>
      </c>
      <c r="AA22" s="25" t="s">
        <v>66</v>
      </c>
      <c r="AB22" s="28">
        <v>17.5</v>
      </c>
      <c r="AC22" s="28" t="s">
        <v>200</v>
      </c>
      <c r="AD22" s="29"/>
      <c r="AE22" s="29"/>
      <c r="AF22" s="29"/>
      <c r="AG22" s="29"/>
      <c r="AH22" s="29"/>
      <c r="AI22" s="29"/>
      <c r="AJ22" s="25" t="s">
        <v>201</v>
      </c>
      <c r="AK22" s="25" t="s">
        <v>202</v>
      </c>
      <c r="AL22" s="27">
        <v>37135</v>
      </c>
      <c r="AM22" s="27"/>
      <c r="AN22" s="25" t="s">
        <v>67</v>
      </c>
      <c r="AO22" s="25" t="s">
        <v>229</v>
      </c>
      <c r="AP22" s="25" t="s">
        <v>69</v>
      </c>
      <c r="AQ22" s="25" t="s">
        <v>204</v>
      </c>
    </row>
    <row r="23" spans="1:43" s="30" customFormat="1" ht="18" customHeight="1" x14ac:dyDescent="0.2">
      <c r="A23"/>
      <c r="B23" s="25" t="s">
        <v>176</v>
      </c>
      <c r="C23" s="25" t="s">
        <v>77</v>
      </c>
      <c r="D23" s="26" t="str">
        <f t="shared" si="0"/>
        <v>000001459002</v>
      </c>
      <c r="E23" s="25" t="s">
        <v>62</v>
      </c>
      <c r="F23" s="25" t="s">
        <v>107</v>
      </c>
      <c r="G23" s="25" t="s">
        <v>108</v>
      </c>
      <c r="H23" s="25" t="s">
        <v>165</v>
      </c>
      <c r="I23" s="25" t="s">
        <v>221</v>
      </c>
      <c r="J23" s="25" t="s">
        <v>222</v>
      </c>
      <c r="K23" s="25" t="s">
        <v>72</v>
      </c>
      <c r="L23" s="25" t="s">
        <v>223</v>
      </c>
      <c r="M23" s="25"/>
      <c r="N23" s="25" t="s">
        <v>224</v>
      </c>
      <c r="O23" s="25" t="s">
        <v>120</v>
      </c>
      <c r="P23" s="25" t="s">
        <v>120</v>
      </c>
      <c r="Q23" s="27">
        <v>35996</v>
      </c>
      <c r="R23" s="25" t="s">
        <v>117</v>
      </c>
      <c r="S23" s="25" t="s">
        <v>225</v>
      </c>
      <c r="T23" s="25" t="s">
        <v>120</v>
      </c>
      <c r="U23" s="25" t="s">
        <v>226</v>
      </c>
      <c r="V23" s="25" t="s">
        <v>227</v>
      </c>
      <c r="W23" s="25"/>
      <c r="X23" s="25" t="s">
        <v>228</v>
      </c>
      <c r="Y23" s="25"/>
      <c r="Z23" s="25" t="s">
        <v>227</v>
      </c>
      <c r="AA23" s="25" t="s">
        <v>66</v>
      </c>
      <c r="AB23" s="28">
        <v>35</v>
      </c>
      <c r="AC23" s="28" t="s">
        <v>200</v>
      </c>
      <c r="AD23" s="29"/>
      <c r="AE23" s="29"/>
      <c r="AF23" s="29"/>
      <c r="AG23" s="29"/>
      <c r="AH23" s="29"/>
      <c r="AI23" s="29"/>
      <c r="AJ23" s="25" t="s">
        <v>201</v>
      </c>
      <c r="AK23" s="25" t="s">
        <v>202</v>
      </c>
      <c r="AL23" s="27">
        <v>37135</v>
      </c>
      <c r="AM23" s="27"/>
      <c r="AN23" s="25" t="s">
        <v>67</v>
      </c>
      <c r="AO23" s="25" t="s">
        <v>229</v>
      </c>
      <c r="AP23" s="25" t="s">
        <v>69</v>
      </c>
      <c r="AQ23" s="25" t="s">
        <v>204</v>
      </c>
    </row>
    <row r="24" spans="1:43" s="30" customFormat="1" ht="18" customHeight="1" x14ac:dyDescent="0.2">
      <c r="A24"/>
      <c r="B24" s="25" t="s">
        <v>176</v>
      </c>
      <c r="C24" s="25" t="s">
        <v>77</v>
      </c>
      <c r="D24" s="26" t="str">
        <f t="shared" si="0"/>
        <v>000001459002</v>
      </c>
      <c r="E24" s="25" t="s">
        <v>62</v>
      </c>
      <c r="F24" s="25" t="s">
        <v>107</v>
      </c>
      <c r="G24" s="25" t="s">
        <v>108</v>
      </c>
      <c r="H24" s="25" t="s">
        <v>165</v>
      </c>
      <c r="I24" s="25" t="s">
        <v>221</v>
      </c>
      <c r="J24" s="25" t="s">
        <v>222</v>
      </c>
      <c r="K24" s="25" t="s">
        <v>72</v>
      </c>
      <c r="L24" s="25" t="s">
        <v>223</v>
      </c>
      <c r="M24" s="25"/>
      <c r="N24" s="25" t="s">
        <v>224</v>
      </c>
      <c r="O24" s="25" t="s">
        <v>120</v>
      </c>
      <c r="P24" s="25" t="s">
        <v>120</v>
      </c>
      <c r="Q24" s="27">
        <v>35996</v>
      </c>
      <c r="R24" s="25" t="s">
        <v>118</v>
      </c>
      <c r="S24" s="25" t="s">
        <v>225</v>
      </c>
      <c r="T24" s="25" t="s">
        <v>120</v>
      </c>
      <c r="U24" s="25" t="s">
        <v>120</v>
      </c>
      <c r="V24" s="25" t="s">
        <v>227</v>
      </c>
      <c r="W24" s="25"/>
      <c r="X24" s="25" t="s">
        <v>228</v>
      </c>
      <c r="Y24" s="25"/>
      <c r="Z24" s="25" t="s">
        <v>227</v>
      </c>
      <c r="AA24" s="25" t="s">
        <v>66</v>
      </c>
      <c r="AB24" s="28">
        <v>35</v>
      </c>
      <c r="AC24" s="28" t="s">
        <v>200</v>
      </c>
      <c r="AD24" s="29"/>
      <c r="AE24" s="29"/>
      <c r="AF24" s="29"/>
      <c r="AG24" s="29"/>
      <c r="AH24" s="29"/>
      <c r="AI24" s="29"/>
      <c r="AJ24" s="25" t="s">
        <v>201</v>
      </c>
      <c r="AK24" s="25" t="s">
        <v>202</v>
      </c>
      <c r="AL24" s="27">
        <v>37135</v>
      </c>
      <c r="AM24" s="27"/>
      <c r="AN24" s="25" t="s">
        <v>67</v>
      </c>
      <c r="AO24" s="25" t="s">
        <v>229</v>
      </c>
      <c r="AP24" s="25" t="s">
        <v>69</v>
      </c>
      <c r="AQ24" s="25" t="s">
        <v>204</v>
      </c>
    </row>
    <row r="25" spans="1:43" s="30" customFormat="1" ht="18" customHeight="1" x14ac:dyDescent="0.2">
      <c r="A25"/>
      <c r="B25" s="25" t="s">
        <v>177</v>
      </c>
      <c r="C25" s="25" t="s">
        <v>178</v>
      </c>
      <c r="D25" s="26" t="str">
        <f t="shared" si="0"/>
        <v>000001479009</v>
      </c>
      <c r="E25" s="25" t="s">
        <v>62</v>
      </c>
      <c r="F25" s="25" t="s">
        <v>107</v>
      </c>
      <c r="G25" s="25" t="s">
        <v>108</v>
      </c>
      <c r="H25" s="25" t="s">
        <v>165</v>
      </c>
      <c r="I25" s="25" t="s">
        <v>83</v>
      </c>
      <c r="J25" s="25"/>
      <c r="K25" s="25" t="s">
        <v>101</v>
      </c>
      <c r="L25" s="25" t="s">
        <v>230</v>
      </c>
      <c r="M25" s="25"/>
      <c r="N25" s="25" t="s">
        <v>231</v>
      </c>
      <c r="O25" s="25" t="s">
        <v>120</v>
      </c>
      <c r="P25" s="25" t="s">
        <v>121</v>
      </c>
      <c r="Q25" s="27">
        <v>38930</v>
      </c>
      <c r="R25" s="25" t="s">
        <v>119</v>
      </c>
      <c r="S25" s="25" t="s">
        <v>206</v>
      </c>
      <c r="T25" s="25" t="s">
        <v>120</v>
      </c>
      <c r="U25" s="25" t="s">
        <v>120</v>
      </c>
      <c r="V25" s="25"/>
      <c r="W25" s="25"/>
      <c r="X25" s="25"/>
      <c r="Y25" s="25"/>
      <c r="Z25" s="25" t="s">
        <v>227</v>
      </c>
      <c r="AA25" s="25" t="s">
        <v>74</v>
      </c>
      <c r="AB25" s="28">
        <v>35</v>
      </c>
      <c r="AC25" s="28" t="s">
        <v>208</v>
      </c>
      <c r="AD25" s="29"/>
      <c r="AE25" s="29"/>
      <c r="AF25" s="29"/>
      <c r="AG25" s="29"/>
      <c r="AH25" s="29"/>
      <c r="AI25" s="29"/>
      <c r="AJ25" s="25" t="s">
        <v>201</v>
      </c>
      <c r="AK25" s="25" t="s">
        <v>202</v>
      </c>
      <c r="AL25" s="27">
        <v>38930</v>
      </c>
      <c r="AM25" s="27">
        <v>41639</v>
      </c>
      <c r="AN25" s="25" t="s">
        <v>67</v>
      </c>
      <c r="AO25" s="25" t="s">
        <v>232</v>
      </c>
      <c r="AP25" s="25" t="s">
        <v>69</v>
      </c>
      <c r="AQ25" s="25" t="s">
        <v>204</v>
      </c>
    </row>
    <row r="26" spans="1:43" s="30" customFormat="1" ht="18" customHeight="1" x14ac:dyDescent="0.2">
      <c r="A26"/>
      <c r="B26" s="25" t="s">
        <v>179</v>
      </c>
      <c r="C26" s="25" t="s">
        <v>61</v>
      </c>
      <c r="D26" s="26" t="str">
        <f t="shared" si="0"/>
        <v>000001499001</v>
      </c>
      <c r="E26" s="25" t="s">
        <v>62</v>
      </c>
      <c r="F26" s="25" t="s">
        <v>107</v>
      </c>
      <c r="G26" s="25" t="s">
        <v>108</v>
      </c>
      <c r="H26" s="25" t="s">
        <v>165</v>
      </c>
      <c r="I26" s="25" t="s">
        <v>233</v>
      </c>
      <c r="J26" s="25"/>
      <c r="K26" s="25" t="s">
        <v>72</v>
      </c>
      <c r="L26" s="25" t="s">
        <v>234</v>
      </c>
      <c r="M26" s="25"/>
      <c r="N26" s="25" t="s">
        <v>235</v>
      </c>
      <c r="O26" s="25" t="s">
        <v>120</v>
      </c>
      <c r="P26" s="25" t="s">
        <v>120</v>
      </c>
      <c r="Q26" s="27">
        <v>40910</v>
      </c>
      <c r="R26" s="25" t="s">
        <v>118</v>
      </c>
      <c r="S26" s="25" t="s">
        <v>236</v>
      </c>
      <c r="T26" s="25" t="s">
        <v>120</v>
      </c>
      <c r="U26" s="25" t="s">
        <v>121</v>
      </c>
      <c r="V26" s="25"/>
      <c r="W26" s="25"/>
      <c r="X26" s="25" t="s">
        <v>121</v>
      </c>
      <c r="Y26" s="25" t="s">
        <v>227</v>
      </c>
      <c r="Z26" s="25" t="s">
        <v>227</v>
      </c>
      <c r="AA26" s="25" t="s">
        <v>74</v>
      </c>
      <c r="AB26" s="28">
        <v>35</v>
      </c>
      <c r="AC26" s="28" t="s">
        <v>208</v>
      </c>
      <c r="AD26" s="29"/>
      <c r="AE26" s="29"/>
      <c r="AF26" s="29"/>
      <c r="AG26" s="29"/>
      <c r="AH26" s="29"/>
      <c r="AI26" s="29"/>
      <c r="AJ26" s="25" t="s">
        <v>201</v>
      </c>
      <c r="AK26" s="25" t="s">
        <v>202</v>
      </c>
      <c r="AL26" s="27">
        <v>40910</v>
      </c>
      <c r="AM26" s="27"/>
      <c r="AN26" s="25" t="s">
        <v>67</v>
      </c>
      <c r="AO26" s="25" t="s">
        <v>237</v>
      </c>
      <c r="AP26" s="25" t="s">
        <v>69</v>
      </c>
      <c r="AQ26" s="25" t="s">
        <v>204</v>
      </c>
    </row>
    <row r="27" spans="1:43" s="30" customFormat="1" ht="18" customHeight="1" x14ac:dyDescent="0.2">
      <c r="A27"/>
      <c r="B27" s="25" t="s">
        <v>180</v>
      </c>
      <c r="C27" s="25" t="s">
        <v>181</v>
      </c>
      <c r="D27" s="26" t="str">
        <f t="shared" si="0"/>
        <v>000001509007</v>
      </c>
      <c r="E27" s="25" t="s">
        <v>62</v>
      </c>
      <c r="F27" s="25" t="s">
        <v>107</v>
      </c>
      <c r="G27" s="25" t="s">
        <v>108</v>
      </c>
      <c r="H27" s="25" t="s">
        <v>165</v>
      </c>
      <c r="I27" s="25" t="s">
        <v>238</v>
      </c>
      <c r="J27" s="25"/>
      <c r="K27" s="25" t="s">
        <v>72</v>
      </c>
      <c r="L27" s="25" t="s">
        <v>239</v>
      </c>
      <c r="M27" s="25"/>
      <c r="N27" s="25" t="s">
        <v>240</v>
      </c>
      <c r="O27" s="25" t="s">
        <v>121</v>
      </c>
      <c r="P27" s="25" t="s">
        <v>120</v>
      </c>
      <c r="Q27" s="27">
        <v>41645</v>
      </c>
      <c r="R27" s="25" t="s">
        <v>117</v>
      </c>
      <c r="S27" s="25" t="s">
        <v>213</v>
      </c>
      <c r="T27" s="25" t="s">
        <v>121</v>
      </c>
      <c r="U27" s="25" t="s">
        <v>121</v>
      </c>
      <c r="V27" s="25" t="s">
        <v>120</v>
      </c>
      <c r="W27" s="25"/>
      <c r="X27" s="25" t="s">
        <v>120</v>
      </c>
      <c r="Y27" s="25" t="s">
        <v>227</v>
      </c>
      <c r="Z27" s="25" t="s">
        <v>227</v>
      </c>
      <c r="AA27" s="25" t="s">
        <v>103</v>
      </c>
      <c r="AB27" s="28">
        <v>31</v>
      </c>
      <c r="AC27" s="28" t="s">
        <v>214</v>
      </c>
      <c r="AD27" s="29"/>
      <c r="AE27" s="29"/>
      <c r="AF27" s="29"/>
      <c r="AG27" s="29"/>
      <c r="AH27" s="29"/>
      <c r="AI27" s="29"/>
      <c r="AJ27" s="25" t="s">
        <v>215</v>
      </c>
      <c r="AK27" s="25" t="s">
        <v>216</v>
      </c>
      <c r="AL27" s="27">
        <v>41645</v>
      </c>
      <c r="AM27" s="27">
        <v>41657</v>
      </c>
      <c r="AN27" s="25" t="s">
        <v>67</v>
      </c>
      <c r="AO27" s="25" t="s">
        <v>241</v>
      </c>
      <c r="AP27" s="25" t="s">
        <v>217</v>
      </c>
      <c r="AQ27" s="25" t="s">
        <v>218</v>
      </c>
    </row>
    <row r="28" spans="1:43" s="30" customFormat="1" ht="18" customHeight="1" x14ac:dyDescent="0.2">
      <c r="A28"/>
      <c r="B28" s="25" t="s">
        <v>180</v>
      </c>
      <c r="C28" s="25" t="s">
        <v>182</v>
      </c>
      <c r="D28" s="26" t="str">
        <f t="shared" si="0"/>
        <v>000001509008</v>
      </c>
      <c r="E28" s="25" t="s">
        <v>62</v>
      </c>
      <c r="F28" s="25" t="s">
        <v>107</v>
      </c>
      <c r="G28" s="25" t="s">
        <v>108</v>
      </c>
      <c r="H28" s="25" t="s">
        <v>165</v>
      </c>
      <c r="I28" s="25" t="s">
        <v>238</v>
      </c>
      <c r="J28" s="25"/>
      <c r="K28" s="25" t="s">
        <v>72</v>
      </c>
      <c r="L28" s="25" t="s">
        <v>239</v>
      </c>
      <c r="M28" s="25"/>
      <c r="N28" s="25" t="s">
        <v>240</v>
      </c>
      <c r="O28" s="25" t="s">
        <v>220</v>
      </c>
      <c r="P28" s="25" t="s">
        <v>120</v>
      </c>
      <c r="Q28" s="27">
        <v>41701</v>
      </c>
      <c r="R28" s="25" t="s">
        <v>118</v>
      </c>
      <c r="S28" s="25" t="s">
        <v>213</v>
      </c>
      <c r="T28" s="25" t="s">
        <v>121</v>
      </c>
      <c r="U28" s="25" t="s">
        <v>226</v>
      </c>
      <c r="V28" s="25" t="s">
        <v>120</v>
      </c>
      <c r="W28" s="25"/>
      <c r="X28" s="25" t="s">
        <v>120</v>
      </c>
      <c r="Y28" s="25" t="s">
        <v>227</v>
      </c>
      <c r="Z28" s="25" t="s">
        <v>227</v>
      </c>
      <c r="AA28" s="25" t="s">
        <v>103</v>
      </c>
      <c r="AB28" s="28">
        <v>31</v>
      </c>
      <c r="AC28" s="28" t="s">
        <v>214</v>
      </c>
      <c r="AD28" s="29"/>
      <c r="AE28" s="29"/>
      <c r="AF28" s="29"/>
      <c r="AG28" s="29"/>
      <c r="AH28" s="29"/>
      <c r="AI28" s="29"/>
      <c r="AJ28" s="25" t="s">
        <v>215</v>
      </c>
      <c r="AK28" s="25" t="s">
        <v>216</v>
      </c>
      <c r="AL28" s="27">
        <v>41701</v>
      </c>
      <c r="AM28" s="27">
        <v>41713</v>
      </c>
      <c r="AN28" s="25" t="s">
        <v>67</v>
      </c>
      <c r="AO28" s="25" t="s">
        <v>241</v>
      </c>
      <c r="AP28" s="25" t="s">
        <v>217</v>
      </c>
      <c r="AQ28" s="25" t="s">
        <v>218</v>
      </c>
    </row>
    <row r="29" spans="1:43" s="30" customFormat="1" ht="18" customHeight="1" x14ac:dyDescent="0.2">
      <c r="A29"/>
      <c r="B29" s="25" t="s">
        <v>180</v>
      </c>
      <c r="C29" s="25" t="s">
        <v>178</v>
      </c>
      <c r="D29" s="26" t="str">
        <f t="shared" si="0"/>
        <v>000001509009</v>
      </c>
      <c r="E29" s="25" t="s">
        <v>62</v>
      </c>
      <c r="F29" s="25" t="s">
        <v>107</v>
      </c>
      <c r="G29" s="25" t="s">
        <v>108</v>
      </c>
      <c r="H29" s="25" t="s">
        <v>165</v>
      </c>
      <c r="I29" s="25" t="s">
        <v>238</v>
      </c>
      <c r="J29" s="25"/>
      <c r="K29" s="25" t="s">
        <v>72</v>
      </c>
      <c r="L29" s="25" t="s">
        <v>239</v>
      </c>
      <c r="M29" s="25"/>
      <c r="N29" s="25" t="s">
        <v>240</v>
      </c>
      <c r="O29" s="25" t="s">
        <v>121</v>
      </c>
      <c r="P29" s="25" t="s">
        <v>121</v>
      </c>
      <c r="Q29" s="27">
        <v>41855</v>
      </c>
      <c r="R29" s="25" t="s">
        <v>119</v>
      </c>
      <c r="S29" s="25" t="s">
        <v>213</v>
      </c>
      <c r="T29" s="25" t="s">
        <v>121</v>
      </c>
      <c r="U29" s="25" t="s">
        <v>226</v>
      </c>
      <c r="V29" s="25" t="s">
        <v>121</v>
      </c>
      <c r="W29" s="25"/>
      <c r="X29" s="25" t="s">
        <v>228</v>
      </c>
      <c r="Y29" s="25" t="s">
        <v>227</v>
      </c>
      <c r="Z29" s="25" t="s">
        <v>121</v>
      </c>
      <c r="AA29" s="25" t="s">
        <v>103</v>
      </c>
      <c r="AB29" s="28">
        <v>31</v>
      </c>
      <c r="AC29" s="28" t="s">
        <v>214</v>
      </c>
      <c r="AD29" s="29"/>
      <c r="AE29" s="29"/>
      <c r="AF29" s="29"/>
      <c r="AG29" s="29"/>
      <c r="AH29" s="29"/>
      <c r="AI29" s="29"/>
      <c r="AJ29" s="25" t="s">
        <v>215</v>
      </c>
      <c r="AK29" s="25" t="s">
        <v>216</v>
      </c>
      <c r="AL29" s="27">
        <v>41855</v>
      </c>
      <c r="AM29" s="27">
        <v>41874</v>
      </c>
      <c r="AN29" s="25" t="s">
        <v>67</v>
      </c>
      <c r="AO29" s="25" t="s">
        <v>241</v>
      </c>
      <c r="AP29" s="25" t="s">
        <v>217</v>
      </c>
      <c r="AQ29" s="25" t="s">
        <v>218</v>
      </c>
    </row>
    <row r="30" spans="1:43" s="30" customFormat="1" ht="18" customHeight="1" x14ac:dyDescent="0.2">
      <c r="A30"/>
      <c r="B30" s="25" t="s">
        <v>183</v>
      </c>
      <c r="C30" s="25" t="s">
        <v>61</v>
      </c>
      <c r="D30" s="26" t="str">
        <f t="shared" si="0"/>
        <v>000001529001</v>
      </c>
      <c r="E30" s="25" t="s">
        <v>93</v>
      </c>
      <c r="F30" s="25" t="s">
        <v>107</v>
      </c>
      <c r="G30" s="25" t="s">
        <v>108</v>
      </c>
      <c r="H30" s="25" t="s">
        <v>165</v>
      </c>
      <c r="I30" s="25" t="s">
        <v>242</v>
      </c>
      <c r="J30" s="25"/>
      <c r="K30" s="25" t="s">
        <v>72</v>
      </c>
      <c r="L30" s="25" t="s">
        <v>243</v>
      </c>
      <c r="M30" s="25"/>
      <c r="N30" s="25" t="s">
        <v>244</v>
      </c>
      <c r="O30" s="25" t="s">
        <v>120</v>
      </c>
      <c r="P30" s="25" t="s">
        <v>120</v>
      </c>
      <c r="Q30" s="27">
        <v>40917</v>
      </c>
      <c r="R30" s="25" t="s">
        <v>118</v>
      </c>
      <c r="S30" s="25" t="s">
        <v>245</v>
      </c>
      <c r="T30" s="25" t="s">
        <v>121</v>
      </c>
      <c r="U30" s="25" t="s">
        <v>226</v>
      </c>
      <c r="V30" s="25" t="s">
        <v>121</v>
      </c>
      <c r="W30" s="25"/>
      <c r="X30" s="25" t="s">
        <v>246</v>
      </c>
      <c r="Y30" s="25"/>
      <c r="Z30" s="25" t="s">
        <v>121</v>
      </c>
      <c r="AA30" s="25" t="s">
        <v>247</v>
      </c>
      <c r="AB30" s="28">
        <v>35</v>
      </c>
      <c r="AC30" s="28" t="s">
        <v>200</v>
      </c>
      <c r="AD30" s="29"/>
      <c r="AE30" s="29"/>
      <c r="AF30" s="29"/>
      <c r="AG30" s="29"/>
      <c r="AH30" s="29"/>
      <c r="AI30" s="29"/>
      <c r="AJ30" s="25" t="s">
        <v>248</v>
      </c>
      <c r="AK30" s="25" t="s">
        <v>249</v>
      </c>
      <c r="AL30" s="27">
        <v>40917</v>
      </c>
      <c r="AM30" s="27">
        <v>40977</v>
      </c>
      <c r="AN30" s="25" t="s">
        <v>96</v>
      </c>
      <c r="AO30" s="25" t="s">
        <v>250</v>
      </c>
      <c r="AP30" s="25" t="s">
        <v>217</v>
      </c>
      <c r="AQ30" s="25" t="s">
        <v>204</v>
      </c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C30"/>
  <sheetViews>
    <sheetView topLeftCell="Q1" workbookViewId="0">
      <selection activeCell="B1" sqref="B1:AC1048576"/>
    </sheetView>
  </sheetViews>
  <sheetFormatPr baseColWidth="10" defaultColWidth="11.54296875" defaultRowHeight="13.2" x14ac:dyDescent="0.25"/>
  <cols>
    <col min="1" max="12" width="11.54296875" style="12"/>
    <col min="13" max="13" width="11.54296875" style="14"/>
    <col min="14" max="15" width="11.54296875" style="13"/>
    <col min="16" max="16" width="11.54296875" style="12"/>
    <col min="17" max="18" width="11.54296875" style="13"/>
    <col min="19" max="19" width="11.54296875" style="12"/>
    <col min="20" max="21" width="11.54296875" style="13"/>
    <col min="22" max="22" width="11.54296875" style="12"/>
    <col min="23" max="25" width="11.54296875" style="13"/>
    <col min="26" max="26" width="11.54296875" style="12"/>
    <col min="27" max="28" width="11.54296875" style="13"/>
    <col min="29" max="16384" width="11.54296875" style="12"/>
  </cols>
  <sheetData>
    <row r="1" spans="2:29" s="11" customFormat="1" ht="65.25" customHeight="1" x14ac:dyDescent="0.25">
      <c r="B1" s="10" t="s">
        <v>0</v>
      </c>
      <c r="C1" s="10" t="s">
        <v>1</v>
      </c>
      <c r="D1" s="10" t="s">
        <v>137</v>
      </c>
      <c r="E1" s="10" t="s">
        <v>197</v>
      </c>
      <c r="F1" s="10" t="s">
        <v>198</v>
      </c>
      <c r="G1" s="10" t="s">
        <v>26</v>
      </c>
      <c r="H1" s="10" t="s">
        <v>22</v>
      </c>
      <c r="I1" s="10" t="s">
        <v>23</v>
      </c>
      <c r="J1" s="10" t="s">
        <v>12</v>
      </c>
      <c r="K1" s="10" t="s">
        <v>188</v>
      </c>
      <c r="L1" s="10" t="s">
        <v>193</v>
      </c>
      <c r="M1" s="10" t="s">
        <v>251</v>
      </c>
      <c r="N1" s="10" t="s">
        <v>252</v>
      </c>
      <c r="O1" s="10" t="s">
        <v>253</v>
      </c>
      <c r="P1" s="10" t="s">
        <v>254</v>
      </c>
      <c r="Q1" s="10" t="s">
        <v>255</v>
      </c>
      <c r="R1" s="10" t="s">
        <v>256</v>
      </c>
      <c r="S1" s="10" t="s">
        <v>257</v>
      </c>
      <c r="T1" s="10" t="s">
        <v>258</v>
      </c>
      <c r="U1" s="10" t="s">
        <v>259</v>
      </c>
      <c r="V1" s="10" t="s">
        <v>260</v>
      </c>
      <c r="W1" s="10" t="s">
        <v>55</v>
      </c>
      <c r="X1" s="10" t="s">
        <v>261</v>
      </c>
      <c r="Y1" s="10" t="s">
        <v>262</v>
      </c>
      <c r="Z1" s="10" t="s">
        <v>263</v>
      </c>
      <c r="AA1" s="10" t="s">
        <v>264</v>
      </c>
      <c r="AB1" s="10" t="s">
        <v>265</v>
      </c>
      <c r="AC1" s="10" t="s">
        <v>266</v>
      </c>
    </row>
    <row r="2" spans="2:29" s="20" customFormat="1" ht="18" customHeight="1" x14ac:dyDescent="0.2">
      <c r="B2" s="15" t="s">
        <v>60</v>
      </c>
      <c r="C2" s="15" t="s">
        <v>61</v>
      </c>
      <c r="D2" s="15" t="s">
        <v>165</v>
      </c>
      <c r="E2" s="15" t="s">
        <v>204</v>
      </c>
      <c r="F2" s="15" t="s">
        <v>205</v>
      </c>
      <c r="G2" s="15" t="s">
        <v>69</v>
      </c>
      <c r="H2" s="16">
        <v>35828</v>
      </c>
      <c r="I2" s="16"/>
      <c r="J2" s="15" t="s">
        <v>267</v>
      </c>
      <c r="K2" s="15"/>
      <c r="L2" s="15" t="s">
        <v>268</v>
      </c>
      <c r="M2" s="17">
        <v>35828</v>
      </c>
      <c r="N2" s="18">
        <v>29</v>
      </c>
      <c r="O2" s="18">
        <v>26</v>
      </c>
      <c r="P2" s="19">
        <v>3</v>
      </c>
      <c r="Q2" s="18"/>
      <c r="R2" s="18">
        <v>0</v>
      </c>
      <c r="S2" s="19">
        <v>0</v>
      </c>
      <c r="T2" s="18">
        <v>22</v>
      </c>
      <c r="U2" s="18">
        <v>12</v>
      </c>
      <c r="V2" s="19">
        <v>10</v>
      </c>
      <c r="W2" s="18">
        <v>1</v>
      </c>
      <c r="X2" s="18"/>
      <c r="Y2" s="18"/>
      <c r="Z2" s="19"/>
      <c r="AA2" s="18">
        <v>32</v>
      </c>
      <c r="AB2" s="18">
        <v>32</v>
      </c>
      <c r="AC2" s="19">
        <v>0</v>
      </c>
    </row>
    <row r="3" spans="2:29" s="20" customFormat="1" ht="18" customHeight="1" x14ac:dyDescent="0.2">
      <c r="B3" s="15" t="s">
        <v>70</v>
      </c>
      <c r="C3" s="15" t="s">
        <v>61</v>
      </c>
      <c r="D3" s="15" t="s">
        <v>165</v>
      </c>
      <c r="E3" s="15" t="s">
        <v>204</v>
      </c>
      <c r="F3" s="15" t="s">
        <v>205</v>
      </c>
      <c r="G3" s="15" t="s">
        <v>69</v>
      </c>
      <c r="H3" s="16">
        <v>35856</v>
      </c>
      <c r="I3" s="16"/>
      <c r="J3" s="15" t="s">
        <v>267</v>
      </c>
      <c r="K3" s="15" t="s">
        <v>269</v>
      </c>
      <c r="L3" s="15" t="s">
        <v>268</v>
      </c>
      <c r="M3" s="17">
        <v>35856</v>
      </c>
      <c r="N3" s="18">
        <v>29</v>
      </c>
      <c r="O3" s="18">
        <v>0.5</v>
      </c>
      <c r="P3" s="19">
        <v>28.5</v>
      </c>
      <c r="Q3" s="18">
        <v>29.5</v>
      </c>
      <c r="R3" s="18">
        <v>29.5</v>
      </c>
      <c r="S3" s="19">
        <v>0</v>
      </c>
      <c r="T3" s="18">
        <v>22</v>
      </c>
      <c r="U3" s="18">
        <v>15</v>
      </c>
      <c r="V3" s="19">
        <v>7</v>
      </c>
      <c r="W3" s="18">
        <v>1</v>
      </c>
      <c r="X3" s="18"/>
      <c r="Y3" s="18"/>
      <c r="Z3" s="19"/>
      <c r="AA3" s="18">
        <v>39</v>
      </c>
      <c r="AB3" s="18">
        <v>20</v>
      </c>
      <c r="AC3" s="19">
        <v>19</v>
      </c>
    </row>
    <row r="4" spans="2:29" s="20" customFormat="1" ht="18" customHeight="1" x14ac:dyDescent="0.2">
      <c r="B4" s="15" t="s">
        <v>76</v>
      </c>
      <c r="C4" s="15" t="s">
        <v>77</v>
      </c>
      <c r="D4" s="15" t="s">
        <v>165</v>
      </c>
      <c r="E4" s="15" t="s">
        <v>204</v>
      </c>
      <c r="F4" s="15" t="s">
        <v>205</v>
      </c>
      <c r="G4" s="15" t="s">
        <v>69</v>
      </c>
      <c r="H4" s="16">
        <v>36617</v>
      </c>
      <c r="I4" s="16"/>
      <c r="J4" s="15" t="s">
        <v>267</v>
      </c>
      <c r="K4" s="15" t="s">
        <v>269</v>
      </c>
      <c r="L4" s="15" t="s">
        <v>268</v>
      </c>
      <c r="M4" s="17">
        <v>35886</v>
      </c>
      <c r="N4" s="18">
        <v>29</v>
      </c>
      <c r="O4" s="18">
        <v>28</v>
      </c>
      <c r="P4" s="19">
        <v>1</v>
      </c>
      <c r="Q4" s="18">
        <v>4</v>
      </c>
      <c r="R4" s="18">
        <v>4</v>
      </c>
      <c r="S4" s="19">
        <v>0</v>
      </c>
      <c r="T4" s="18">
        <v>22</v>
      </c>
      <c r="U4" s="18">
        <v>22</v>
      </c>
      <c r="V4" s="19">
        <v>0</v>
      </c>
      <c r="W4" s="18">
        <v>1</v>
      </c>
      <c r="X4" s="18"/>
      <c r="Y4" s="18"/>
      <c r="Z4" s="19"/>
      <c r="AA4" s="18">
        <v>3</v>
      </c>
      <c r="AB4" s="18"/>
      <c r="AC4" s="19">
        <v>3</v>
      </c>
    </row>
    <row r="5" spans="2:29" s="20" customFormat="1" ht="18" customHeight="1" x14ac:dyDescent="0.2">
      <c r="B5" s="15" t="s">
        <v>82</v>
      </c>
      <c r="C5" s="15" t="s">
        <v>77</v>
      </c>
      <c r="D5" s="15" t="s">
        <v>165</v>
      </c>
      <c r="E5" s="15" t="s">
        <v>204</v>
      </c>
      <c r="F5" s="15" t="s">
        <v>205</v>
      </c>
      <c r="G5" s="15" t="s">
        <v>69</v>
      </c>
      <c r="H5" s="16">
        <v>36923</v>
      </c>
      <c r="I5" s="16"/>
      <c r="J5" s="15" t="s">
        <v>267</v>
      </c>
      <c r="K5" s="15" t="s">
        <v>269</v>
      </c>
      <c r="L5" s="15" t="s">
        <v>270</v>
      </c>
      <c r="M5" s="17">
        <v>35899</v>
      </c>
      <c r="N5" s="18">
        <v>29</v>
      </c>
      <c r="O5" s="18">
        <v>26</v>
      </c>
      <c r="P5" s="19">
        <v>3</v>
      </c>
      <c r="Q5" s="18">
        <v>3.5</v>
      </c>
      <c r="R5" s="18">
        <v>3.5</v>
      </c>
      <c r="S5" s="19">
        <v>0</v>
      </c>
      <c r="T5" s="18">
        <v>22</v>
      </c>
      <c r="U5" s="18">
        <v>22</v>
      </c>
      <c r="V5" s="19">
        <v>0</v>
      </c>
      <c r="W5" s="18">
        <v>1</v>
      </c>
      <c r="X5" s="18"/>
      <c r="Y5" s="18"/>
      <c r="Z5" s="19"/>
      <c r="AA5" s="18">
        <v>30.5</v>
      </c>
      <c r="AB5" s="18">
        <v>15</v>
      </c>
      <c r="AC5" s="19">
        <v>15.5</v>
      </c>
    </row>
    <row r="6" spans="2:29" s="20" customFormat="1" ht="18" customHeight="1" x14ac:dyDescent="0.2">
      <c r="B6" s="15" t="s">
        <v>86</v>
      </c>
      <c r="C6" s="15" t="s">
        <v>87</v>
      </c>
      <c r="D6" s="15" t="s">
        <v>165</v>
      </c>
      <c r="E6" s="15" t="s">
        <v>204</v>
      </c>
      <c r="F6" s="15" t="s">
        <v>205</v>
      </c>
      <c r="G6" s="15" t="s">
        <v>69</v>
      </c>
      <c r="H6" s="16">
        <v>37257</v>
      </c>
      <c r="I6" s="16"/>
      <c r="J6" s="15" t="s">
        <v>267</v>
      </c>
      <c r="K6" s="15" t="s">
        <v>269</v>
      </c>
      <c r="L6" s="15" t="s">
        <v>268</v>
      </c>
      <c r="M6" s="17">
        <v>36941</v>
      </c>
      <c r="N6" s="18">
        <v>29</v>
      </c>
      <c r="O6" s="18">
        <v>29</v>
      </c>
      <c r="P6" s="19">
        <v>0</v>
      </c>
      <c r="Q6" s="18">
        <v>1</v>
      </c>
      <c r="R6" s="18">
        <v>1</v>
      </c>
      <c r="S6" s="19">
        <v>0</v>
      </c>
      <c r="T6" s="18">
        <v>22</v>
      </c>
      <c r="U6" s="18">
        <v>19</v>
      </c>
      <c r="V6" s="19">
        <v>3</v>
      </c>
      <c r="W6" s="18">
        <v>1</v>
      </c>
      <c r="X6" s="18"/>
      <c r="Y6" s="18"/>
      <c r="Z6" s="19"/>
      <c r="AA6" s="18">
        <v>25</v>
      </c>
      <c r="AB6" s="18">
        <v>17</v>
      </c>
      <c r="AC6" s="19">
        <v>8</v>
      </c>
    </row>
    <row r="7" spans="2:29" s="20" customFormat="1" ht="18" customHeight="1" x14ac:dyDescent="0.2">
      <c r="B7" s="15" t="s">
        <v>92</v>
      </c>
      <c r="C7" s="15" t="s">
        <v>77</v>
      </c>
      <c r="D7" s="15" t="s">
        <v>165</v>
      </c>
      <c r="E7" s="15" t="s">
        <v>204</v>
      </c>
      <c r="F7" s="15" t="s">
        <v>205</v>
      </c>
      <c r="G7" s="15" t="s">
        <v>69</v>
      </c>
      <c r="H7" s="16">
        <v>37773</v>
      </c>
      <c r="I7" s="16"/>
      <c r="J7" s="15" t="s">
        <v>267</v>
      </c>
      <c r="K7" s="15" t="s">
        <v>269</v>
      </c>
      <c r="L7" s="15" t="s">
        <v>268</v>
      </c>
      <c r="M7" s="17">
        <v>35982</v>
      </c>
      <c r="N7" s="18">
        <v>29</v>
      </c>
      <c r="O7" s="18">
        <v>7</v>
      </c>
      <c r="P7" s="19">
        <v>22</v>
      </c>
      <c r="Q7" s="18">
        <v>21</v>
      </c>
      <c r="R7" s="18">
        <v>21</v>
      </c>
      <c r="S7" s="19">
        <v>0</v>
      </c>
      <c r="T7" s="18">
        <v>22</v>
      </c>
      <c r="U7" s="18">
        <v>17.5</v>
      </c>
      <c r="V7" s="19">
        <v>4.5</v>
      </c>
      <c r="W7" s="18">
        <v>1</v>
      </c>
      <c r="X7" s="18"/>
      <c r="Y7" s="18"/>
      <c r="Z7" s="19"/>
      <c r="AA7" s="18">
        <v>27</v>
      </c>
      <c r="AB7" s="18"/>
      <c r="AC7" s="19">
        <v>27</v>
      </c>
    </row>
    <row r="8" spans="2:29" s="20" customFormat="1" ht="18" customHeight="1" x14ac:dyDescent="0.2">
      <c r="B8" s="15" t="s">
        <v>98</v>
      </c>
      <c r="C8" s="15" t="s">
        <v>175</v>
      </c>
      <c r="D8" s="15" t="s">
        <v>165</v>
      </c>
      <c r="E8" s="15" t="s">
        <v>218</v>
      </c>
      <c r="F8" s="15" t="s">
        <v>219</v>
      </c>
      <c r="G8" s="15" t="s">
        <v>217</v>
      </c>
      <c r="H8" s="16">
        <v>41932</v>
      </c>
      <c r="I8" s="16"/>
      <c r="J8" s="15" t="s">
        <v>267</v>
      </c>
      <c r="K8" s="15" t="s">
        <v>269</v>
      </c>
      <c r="L8" s="15" t="s">
        <v>271</v>
      </c>
      <c r="M8" s="17">
        <v>41932</v>
      </c>
      <c r="N8" s="18">
        <v>7</v>
      </c>
      <c r="O8" s="18"/>
      <c r="P8" s="19">
        <v>7</v>
      </c>
      <c r="Q8" s="18"/>
      <c r="R8" s="18"/>
      <c r="S8" s="19"/>
      <c r="T8" s="18"/>
      <c r="U8" s="18"/>
      <c r="V8" s="19"/>
      <c r="W8" s="18"/>
      <c r="X8" s="18"/>
      <c r="Y8" s="18"/>
      <c r="Z8" s="19"/>
      <c r="AA8" s="18"/>
      <c r="AB8" s="18"/>
      <c r="AC8" s="19"/>
    </row>
    <row r="9" spans="2:29" s="20" customFormat="1" ht="18" customHeight="1" x14ac:dyDescent="0.2">
      <c r="B9" s="15" t="s">
        <v>176</v>
      </c>
      <c r="C9" s="15" t="s">
        <v>77</v>
      </c>
      <c r="D9" s="15" t="s">
        <v>165</v>
      </c>
      <c r="E9" s="15" t="s">
        <v>204</v>
      </c>
      <c r="F9" s="15" t="s">
        <v>205</v>
      </c>
      <c r="G9" s="15" t="s">
        <v>69</v>
      </c>
      <c r="H9" s="16">
        <v>37135</v>
      </c>
      <c r="I9" s="16"/>
      <c r="J9" s="15" t="s">
        <v>272</v>
      </c>
      <c r="K9" s="15" t="s">
        <v>269</v>
      </c>
      <c r="L9" s="15" t="s">
        <v>270</v>
      </c>
      <c r="M9" s="17">
        <v>35996</v>
      </c>
      <c r="N9" s="18">
        <v>29</v>
      </c>
      <c r="O9" s="18">
        <v>14</v>
      </c>
      <c r="P9" s="19">
        <v>15</v>
      </c>
      <c r="Q9" s="18">
        <v>6</v>
      </c>
      <c r="R9" s="18">
        <v>6</v>
      </c>
      <c r="S9" s="19">
        <v>0</v>
      </c>
      <c r="T9" s="18">
        <v>22</v>
      </c>
      <c r="U9" s="18">
        <v>11</v>
      </c>
      <c r="V9" s="19">
        <v>11</v>
      </c>
      <c r="W9" s="18">
        <v>1</v>
      </c>
      <c r="X9" s="18"/>
      <c r="Y9" s="18"/>
      <c r="Z9" s="19"/>
      <c r="AA9" s="18">
        <v>77.5</v>
      </c>
      <c r="AB9" s="18">
        <v>77.5</v>
      </c>
      <c r="AC9" s="19">
        <v>0</v>
      </c>
    </row>
    <row r="10" spans="2:29" s="20" customFormat="1" ht="18" customHeight="1" x14ac:dyDescent="0.2">
      <c r="B10" s="15" t="s">
        <v>179</v>
      </c>
      <c r="C10" s="15" t="s">
        <v>61</v>
      </c>
      <c r="D10" s="15" t="s">
        <v>165</v>
      </c>
      <c r="E10" s="15" t="s">
        <v>204</v>
      </c>
      <c r="F10" s="15" t="s">
        <v>205</v>
      </c>
      <c r="G10" s="15" t="s">
        <v>69</v>
      </c>
      <c r="H10" s="16">
        <v>40910</v>
      </c>
      <c r="I10" s="16"/>
      <c r="J10" s="15" t="s">
        <v>273</v>
      </c>
      <c r="K10" s="15"/>
      <c r="L10" s="15" t="s">
        <v>271</v>
      </c>
      <c r="M10" s="17">
        <v>40910</v>
      </c>
      <c r="N10" s="18">
        <v>29</v>
      </c>
      <c r="O10" s="18">
        <v>18</v>
      </c>
      <c r="P10" s="19">
        <v>11</v>
      </c>
      <c r="Q10" s="18">
        <v>16.5</v>
      </c>
      <c r="R10" s="18">
        <v>16.5</v>
      </c>
      <c r="S10" s="19">
        <v>0</v>
      </c>
      <c r="T10" s="18">
        <v>22</v>
      </c>
      <c r="U10" s="18"/>
      <c r="V10" s="19">
        <v>22</v>
      </c>
      <c r="W10" s="18">
        <v>1</v>
      </c>
      <c r="X10" s="18"/>
      <c r="Y10" s="18"/>
      <c r="Z10" s="19"/>
      <c r="AA10" s="18">
        <v>38</v>
      </c>
      <c r="AB10" s="18"/>
      <c r="AC10" s="19">
        <v>38</v>
      </c>
    </row>
    <row r="11" spans="2:29" s="20" customFormat="1" ht="18" customHeight="1" x14ac:dyDescent="0.2">
      <c r="B11" s="15" t="s">
        <v>184</v>
      </c>
      <c r="C11" s="15" t="s">
        <v>61</v>
      </c>
      <c r="D11" s="15" t="s">
        <v>165</v>
      </c>
      <c r="E11" s="15" t="s">
        <v>204</v>
      </c>
      <c r="F11" s="15" t="s">
        <v>205</v>
      </c>
      <c r="G11" s="15" t="s">
        <v>69</v>
      </c>
      <c r="H11" s="16">
        <v>40911</v>
      </c>
      <c r="I11" s="16">
        <v>42039</v>
      </c>
      <c r="J11" s="15" t="s">
        <v>274</v>
      </c>
      <c r="K11" s="15" t="s">
        <v>269</v>
      </c>
      <c r="L11" s="15" t="s">
        <v>271</v>
      </c>
      <c r="M11" s="17">
        <v>40911</v>
      </c>
      <c r="N11" s="18">
        <v>25</v>
      </c>
      <c r="O11" s="18">
        <v>25</v>
      </c>
      <c r="P11" s="19">
        <v>0</v>
      </c>
      <c r="Q11" s="18">
        <v>1</v>
      </c>
      <c r="R11" s="18">
        <v>1</v>
      </c>
      <c r="S11" s="19">
        <v>0</v>
      </c>
      <c r="T11" s="18">
        <v>22</v>
      </c>
      <c r="U11" s="18">
        <v>22</v>
      </c>
      <c r="V11" s="19">
        <v>0</v>
      </c>
      <c r="W11" s="18">
        <v>0</v>
      </c>
      <c r="X11" s="18"/>
      <c r="Y11" s="18"/>
      <c r="Z11" s="19"/>
      <c r="AA11" s="18">
        <v>1.5</v>
      </c>
      <c r="AB11" s="18"/>
      <c r="AC11" s="19">
        <v>1.5</v>
      </c>
    </row>
    <row r="12" spans="2:29" s="20" customFormat="1" ht="18" customHeight="1" x14ac:dyDescent="0.2">
      <c r="B12" s="15" t="s">
        <v>275</v>
      </c>
      <c r="C12" s="15" t="s">
        <v>77</v>
      </c>
      <c r="D12" s="15" t="s">
        <v>165</v>
      </c>
      <c r="E12" s="15" t="s">
        <v>204</v>
      </c>
      <c r="F12" s="15" t="s">
        <v>205</v>
      </c>
      <c r="G12" s="15" t="s">
        <v>69</v>
      </c>
      <c r="H12" s="16">
        <v>36951</v>
      </c>
      <c r="I12" s="16"/>
      <c r="J12" s="15" t="s">
        <v>274</v>
      </c>
      <c r="K12" s="15" t="s">
        <v>269</v>
      </c>
      <c r="L12" s="15" t="s">
        <v>271</v>
      </c>
      <c r="M12" s="17">
        <v>36063</v>
      </c>
      <c r="N12" s="18">
        <v>29</v>
      </c>
      <c r="O12" s="18">
        <v>29</v>
      </c>
      <c r="P12" s="19">
        <v>0</v>
      </c>
      <c r="Q12" s="18">
        <v>1</v>
      </c>
      <c r="R12" s="18">
        <v>1</v>
      </c>
      <c r="S12" s="19">
        <v>0</v>
      </c>
      <c r="T12" s="18">
        <v>22</v>
      </c>
      <c r="U12" s="18">
        <v>21</v>
      </c>
      <c r="V12" s="19">
        <v>1</v>
      </c>
      <c r="W12" s="18">
        <v>1</v>
      </c>
      <c r="X12" s="18"/>
      <c r="Y12" s="18"/>
      <c r="Z12" s="19"/>
      <c r="AA12" s="18">
        <v>2.5</v>
      </c>
      <c r="AB12" s="18"/>
      <c r="AC12" s="19">
        <v>2.5</v>
      </c>
    </row>
    <row r="13" spans="2:29" s="20" customFormat="1" ht="18" customHeight="1" x14ac:dyDescent="0.2">
      <c r="B13" s="15" t="s">
        <v>276</v>
      </c>
      <c r="C13" s="15" t="s">
        <v>61</v>
      </c>
      <c r="D13" s="15" t="s">
        <v>165</v>
      </c>
      <c r="E13" s="15" t="s">
        <v>277</v>
      </c>
      <c r="F13" s="15" t="s">
        <v>278</v>
      </c>
      <c r="G13" s="15" t="s">
        <v>69</v>
      </c>
      <c r="H13" s="16">
        <v>40924</v>
      </c>
      <c r="I13" s="16"/>
      <c r="J13" s="15" t="s">
        <v>274</v>
      </c>
      <c r="K13" s="15" t="s">
        <v>269</v>
      </c>
      <c r="L13" s="15" t="s">
        <v>271</v>
      </c>
      <c r="M13" s="17">
        <v>40924</v>
      </c>
      <c r="N13" s="18">
        <v>35</v>
      </c>
      <c r="O13" s="18">
        <v>30</v>
      </c>
      <c r="P13" s="19">
        <v>5</v>
      </c>
      <c r="Q13" s="18">
        <v>6</v>
      </c>
      <c r="R13" s="18">
        <v>6</v>
      </c>
      <c r="S13" s="19">
        <v>0</v>
      </c>
      <c r="T13" s="18"/>
      <c r="U13" s="18"/>
      <c r="V13" s="19"/>
      <c r="W13" s="18">
        <v>1</v>
      </c>
      <c r="X13" s="18">
        <v>11</v>
      </c>
      <c r="Y13" s="18">
        <v>5</v>
      </c>
      <c r="Z13" s="19">
        <v>6</v>
      </c>
      <c r="AA13" s="18">
        <v>15.5</v>
      </c>
      <c r="AB13" s="18"/>
      <c r="AC13" s="19">
        <v>15.5</v>
      </c>
    </row>
    <row r="14" spans="2:29" s="20" customFormat="1" ht="18" customHeight="1" x14ac:dyDescent="0.2">
      <c r="B14" s="15" t="s">
        <v>279</v>
      </c>
      <c r="C14" s="15" t="s">
        <v>61</v>
      </c>
      <c r="D14" s="15" t="s">
        <v>165</v>
      </c>
      <c r="E14" s="15" t="s">
        <v>204</v>
      </c>
      <c r="F14" s="15" t="s">
        <v>278</v>
      </c>
      <c r="G14" s="15" t="s">
        <v>69</v>
      </c>
      <c r="H14" s="16">
        <v>36130</v>
      </c>
      <c r="I14" s="16"/>
      <c r="J14" s="15" t="s">
        <v>274</v>
      </c>
      <c r="K14" s="15"/>
      <c r="L14" s="15" t="s">
        <v>270</v>
      </c>
      <c r="M14" s="17">
        <v>36130</v>
      </c>
      <c r="N14" s="18">
        <v>29</v>
      </c>
      <c r="O14" s="18">
        <v>15</v>
      </c>
      <c r="P14" s="19">
        <v>14</v>
      </c>
      <c r="Q14" s="18">
        <v>10</v>
      </c>
      <c r="R14" s="18">
        <v>10</v>
      </c>
      <c r="S14" s="19">
        <v>0</v>
      </c>
      <c r="T14" s="18">
        <v>6</v>
      </c>
      <c r="U14" s="18">
        <v>6</v>
      </c>
      <c r="V14" s="19">
        <v>0</v>
      </c>
      <c r="W14" s="18">
        <v>1</v>
      </c>
      <c r="X14" s="18"/>
      <c r="Y14" s="18"/>
      <c r="Z14" s="19"/>
      <c r="AA14" s="18">
        <v>12</v>
      </c>
      <c r="AB14" s="18">
        <v>6</v>
      </c>
      <c r="AC14" s="19">
        <v>6</v>
      </c>
    </row>
    <row r="15" spans="2:29" s="20" customFormat="1" ht="18" customHeight="1" x14ac:dyDescent="0.2">
      <c r="B15" s="15" t="s">
        <v>280</v>
      </c>
      <c r="C15" s="15" t="s">
        <v>87</v>
      </c>
      <c r="D15" s="15" t="s">
        <v>165</v>
      </c>
      <c r="E15" s="15" t="s">
        <v>218</v>
      </c>
      <c r="F15" s="15" t="s">
        <v>219</v>
      </c>
      <c r="G15" s="15" t="s">
        <v>217</v>
      </c>
      <c r="H15" s="16">
        <v>41614</v>
      </c>
      <c r="I15" s="16"/>
      <c r="J15" s="15" t="s">
        <v>274</v>
      </c>
      <c r="K15" s="15" t="s">
        <v>269</v>
      </c>
      <c r="L15" s="15" t="s">
        <v>281</v>
      </c>
      <c r="M15" s="17">
        <v>41582</v>
      </c>
      <c r="N15" s="18">
        <v>10</v>
      </c>
      <c r="O15" s="18">
        <v>1</v>
      </c>
      <c r="P15" s="19">
        <v>9</v>
      </c>
      <c r="Q15" s="18">
        <v>0</v>
      </c>
      <c r="R15" s="18"/>
      <c r="S15" s="19">
        <v>0</v>
      </c>
      <c r="T15" s="18"/>
      <c r="U15" s="18"/>
      <c r="V15" s="19"/>
      <c r="W15" s="18"/>
      <c r="X15" s="18"/>
      <c r="Y15" s="18"/>
      <c r="Z15" s="19"/>
      <c r="AA15" s="18"/>
      <c r="AB15" s="18"/>
      <c r="AC15" s="19"/>
    </row>
    <row r="16" spans="2:29" s="20" customFormat="1" ht="18" customHeight="1" x14ac:dyDescent="0.2">
      <c r="B16" s="15" t="s">
        <v>282</v>
      </c>
      <c r="C16" s="15" t="s">
        <v>77</v>
      </c>
      <c r="D16" s="15" t="s">
        <v>165</v>
      </c>
      <c r="E16" s="15" t="s">
        <v>283</v>
      </c>
      <c r="F16" s="15" t="s">
        <v>278</v>
      </c>
      <c r="G16" s="15" t="s">
        <v>69</v>
      </c>
      <c r="H16" s="16">
        <v>36465</v>
      </c>
      <c r="I16" s="16"/>
      <c r="J16" s="15" t="s">
        <v>274</v>
      </c>
      <c r="K16" s="15" t="s">
        <v>269</v>
      </c>
      <c r="L16" s="15" t="s">
        <v>281</v>
      </c>
      <c r="M16" s="17">
        <v>36171</v>
      </c>
      <c r="N16" s="18">
        <v>35</v>
      </c>
      <c r="O16" s="18">
        <v>12</v>
      </c>
      <c r="P16" s="19">
        <v>23</v>
      </c>
      <c r="Q16" s="18">
        <v>22</v>
      </c>
      <c r="R16" s="18">
        <v>22</v>
      </c>
      <c r="S16" s="19">
        <v>0</v>
      </c>
      <c r="T16" s="18">
        <v>4</v>
      </c>
      <c r="U16" s="18">
        <v>1.5</v>
      </c>
      <c r="V16" s="19">
        <v>2.5</v>
      </c>
      <c r="W16" s="18">
        <v>1</v>
      </c>
      <c r="X16" s="18"/>
      <c r="Y16" s="18"/>
      <c r="Z16" s="19"/>
      <c r="AA16" s="18">
        <v>18</v>
      </c>
      <c r="AB16" s="18"/>
      <c r="AC16" s="19">
        <v>18</v>
      </c>
    </row>
    <row r="17" spans="2:29" s="20" customFormat="1" ht="18" customHeight="1" x14ac:dyDescent="0.2">
      <c r="B17" s="15" t="s">
        <v>284</v>
      </c>
      <c r="C17" s="15" t="s">
        <v>77</v>
      </c>
      <c r="D17" s="15" t="s">
        <v>165</v>
      </c>
      <c r="E17" s="15" t="s">
        <v>204</v>
      </c>
      <c r="F17" s="15" t="s">
        <v>205</v>
      </c>
      <c r="G17" s="15" t="s">
        <v>69</v>
      </c>
      <c r="H17" s="16">
        <v>40057</v>
      </c>
      <c r="I17" s="16"/>
      <c r="J17" s="15" t="s">
        <v>274</v>
      </c>
      <c r="K17" s="15"/>
      <c r="L17" s="15" t="s">
        <v>281</v>
      </c>
      <c r="M17" s="17">
        <v>40057</v>
      </c>
      <c r="N17" s="18">
        <v>29</v>
      </c>
      <c r="O17" s="18">
        <v>7</v>
      </c>
      <c r="P17" s="19">
        <v>22</v>
      </c>
      <c r="Q17" s="18">
        <v>20</v>
      </c>
      <c r="R17" s="18">
        <v>20</v>
      </c>
      <c r="S17" s="19">
        <v>0</v>
      </c>
      <c r="T17" s="18">
        <v>22</v>
      </c>
      <c r="U17" s="18">
        <v>10</v>
      </c>
      <c r="V17" s="19">
        <v>12</v>
      </c>
      <c r="W17" s="18">
        <v>1</v>
      </c>
      <c r="X17" s="18"/>
      <c r="Y17" s="18"/>
      <c r="Z17" s="19"/>
      <c r="AA17" s="18">
        <v>82.5</v>
      </c>
      <c r="AB17" s="18"/>
      <c r="AC17" s="19">
        <v>82.5</v>
      </c>
    </row>
    <row r="18" spans="2:29" s="20" customFormat="1" ht="18" customHeight="1" x14ac:dyDescent="0.2">
      <c r="B18" s="15" t="s">
        <v>285</v>
      </c>
      <c r="C18" s="15" t="s">
        <v>61</v>
      </c>
      <c r="D18" s="15" t="s">
        <v>165</v>
      </c>
      <c r="E18" s="15" t="s">
        <v>204</v>
      </c>
      <c r="F18" s="15" t="s">
        <v>205</v>
      </c>
      <c r="G18" s="15" t="s">
        <v>69</v>
      </c>
      <c r="H18" s="16">
        <v>36199</v>
      </c>
      <c r="I18" s="16"/>
      <c r="J18" s="15" t="s">
        <v>274</v>
      </c>
      <c r="K18" s="15" t="s">
        <v>269</v>
      </c>
      <c r="L18" s="15" t="s">
        <v>268</v>
      </c>
      <c r="M18" s="17">
        <v>36199</v>
      </c>
      <c r="N18" s="18">
        <v>29</v>
      </c>
      <c r="O18" s="18"/>
      <c r="P18" s="19">
        <v>29</v>
      </c>
      <c r="Q18" s="18">
        <v>34.5</v>
      </c>
      <c r="R18" s="18">
        <v>25</v>
      </c>
      <c r="S18" s="19">
        <v>9.5</v>
      </c>
      <c r="T18" s="18">
        <v>22</v>
      </c>
      <c r="U18" s="18">
        <v>11</v>
      </c>
      <c r="V18" s="19">
        <v>11</v>
      </c>
      <c r="W18" s="18">
        <v>1</v>
      </c>
      <c r="X18" s="18"/>
      <c r="Y18" s="18"/>
      <c r="Z18" s="19"/>
      <c r="AA18" s="18">
        <v>21.5</v>
      </c>
      <c r="AB18" s="18"/>
      <c r="AC18" s="19">
        <v>21.5</v>
      </c>
    </row>
    <row r="19" spans="2:29" s="20" customFormat="1" ht="18" customHeight="1" x14ac:dyDescent="0.2">
      <c r="B19" s="15" t="s">
        <v>286</v>
      </c>
      <c r="C19" s="15" t="s">
        <v>61</v>
      </c>
      <c r="D19" s="15" t="s">
        <v>165</v>
      </c>
      <c r="E19" s="15" t="s">
        <v>204</v>
      </c>
      <c r="F19" s="15" t="s">
        <v>205</v>
      </c>
      <c r="G19" s="15" t="s">
        <v>69</v>
      </c>
      <c r="H19" s="16">
        <v>40931</v>
      </c>
      <c r="I19" s="16"/>
      <c r="J19" s="15" t="s">
        <v>274</v>
      </c>
      <c r="K19" s="15" t="s">
        <v>269</v>
      </c>
      <c r="L19" s="15" t="s">
        <v>268</v>
      </c>
      <c r="M19" s="17">
        <v>40931</v>
      </c>
      <c r="N19" s="18">
        <v>29</v>
      </c>
      <c r="O19" s="18">
        <v>24</v>
      </c>
      <c r="P19" s="19">
        <v>5</v>
      </c>
      <c r="Q19" s="18">
        <v>3</v>
      </c>
      <c r="R19" s="18">
        <v>3</v>
      </c>
      <c r="S19" s="19">
        <v>0</v>
      </c>
      <c r="T19" s="18">
        <v>22</v>
      </c>
      <c r="U19" s="18">
        <v>18</v>
      </c>
      <c r="V19" s="19">
        <v>4</v>
      </c>
      <c r="W19" s="18">
        <v>1</v>
      </c>
      <c r="X19" s="18"/>
      <c r="Y19" s="18"/>
      <c r="Z19" s="19"/>
      <c r="AA19" s="18">
        <v>20</v>
      </c>
      <c r="AB19" s="18"/>
      <c r="AC19" s="19">
        <v>20</v>
      </c>
    </row>
    <row r="20" spans="2:29" s="20" customFormat="1" ht="18" customHeight="1" x14ac:dyDescent="0.2">
      <c r="B20" s="15" t="s">
        <v>287</v>
      </c>
      <c r="C20" s="15" t="s">
        <v>172</v>
      </c>
      <c r="D20" s="15" t="s">
        <v>165</v>
      </c>
      <c r="E20" s="15" t="s">
        <v>204</v>
      </c>
      <c r="F20" s="15" t="s">
        <v>205</v>
      </c>
      <c r="G20" s="15" t="s">
        <v>69</v>
      </c>
      <c r="H20" s="16">
        <v>41445</v>
      </c>
      <c r="I20" s="16"/>
      <c r="J20" s="15" t="s">
        <v>274</v>
      </c>
      <c r="K20" s="15" t="s">
        <v>269</v>
      </c>
      <c r="L20" s="15" t="s">
        <v>270</v>
      </c>
      <c r="M20" s="17">
        <v>41413</v>
      </c>
      <c r="N20" s="18">
        <v>-11</v>
      </c>
      <c r="O20" s="18"/>
      <c r="P20" s="19">
        <v>-11</v>
      </c>
      <c r="Q20" s="18">
        <v>0</v>
      </c>
      <c r="R20" s="18"/>
      <c r="S20" s="19">
        <v>0</v>
      </c>
      <c r="T20" s="18"/>
      <c r="U20" s="18"/>
      <c r="V20" s="19"/>
      <c r="W20" s="18"/>
      <c r="X20" s="18"/>
      <c r="Y20" s="18"/>
      <c r="Z20" s="19"/>
      <c r="AA20" s="18"/>
      <c r="AB20" s="18"/>
      <c r="AC20" s="19"/>
    </row>
    <row r="21" spans="2:29" s="20" customFormat="1" ht="18" customHeight="1" x14ac:dyDescent="0.2">
      <c r="B21" s="15" t="s">
        <v>288</v>
      </c>
      <c r="C21" s="15" t="s">
        <v>61</v>
      </c>
      <c r="D21" s="15" t="s">
        <v>165</v>
      </c>
      <c r="E21" s="15" t="s">
        <v>204</v>
      </c>
      <c r="F21" s="15" t="s">
        <v>205</v>
      </c>
      <c r="G21" s="15" t="s">
        <v>69</v>
      </c>
      <c r="H21" s="16">
        <v>40945</v>
      </c>
      <c r="I21" s="16"/>
      <c r="J21" s="15" t="s">
        <v>267</v>
      </c>
      <c r="K21" s="15" t="s">
        <v>269</v>
      </c>
      <c r="L21" s="15" t="s">
        <v>271</v>
      </c>
      <c r="M21" s="17">
        <v>40945</v>
      </c>
      <c r="N21" s="18">
        <v>35</v>
      </c>
      <c r="O21" s="18">
        <v>33</v>
      </c>
      <c r="P21" s="19">
        <v>2</v>
      </c>
      <c r="Q21" s="18"/>
      <c r="R21" s="18">
        <v>0</v>
      </c>
      <c r="S21" s="19">
        <v>0</v>
      </c>
      <c r="T21" s="18"/>
      <c r="U21" s="18"/>
      <c r="V21" s="19"/>
      <c r="W21" s="18"/>
      <c r="X21" s="18">
        <v>11</v>
      </c>
      <c r="Y21" s="18">
        <v>8</v>
      </c>
      <c r="Z21" s="19">
        <v>3</v>
      </c>
      <c r="AA21" s="18">
        <v>3.64</v>
      </c>
      <c r="AB21" s="18"/>
      <c r="AC21" s="19">
        <v>3.64</v>
      </c>
    </row>
    <row r="22" spans="2:29" s="20" customFormat="1" ht="18" customHeight="1" x14ac:dyDescent="0.2">
      <c r="B22" s="15" t="s">
        <v>289</v>
      </c>
      <c r="C22" s="15" t="s">
        <v>290</v>
      </c>
      <c r="D22" s="15" t="s">
        <v>165</v>
      </c>
      <c r="E22" s="15" t="s">
        <v>277</v>
      </c>
      <c r="F22" s="15" t="s">
        <v>278</v>
      </c>
      <c r="G22" s="15" t="s">
        <v>69</v>
      </c>
      <c r="H22" s="16">
        <v>39532</v>
      </c>
      <c r="I22" s="16"/>
      <c r="J22" s="15" t="s">
        <v>272</v>
      </c>
      <c r="K22" s="15" t="s">
        <v>269</v>
      </c>
      <c r="L22" s="15" t="s">
        <v>270</v>
      </c>
      <c r="M22" s="17">
        <v>39532</v>
      </c>
      <c r="N22" s="18"/>
      <c r="O22" s="18"/>
      <c r="P22" s="19"/>
      <c r="Q22" s="18"/>
      <c r="R22" s="18"/>
      <c r="S22" s="19"/>
      <c r="T22" s="18">
        <v>1</v>
      </c>
      <c r="U22" s="18"/>
      <c r="V22" s="19">
        <v>1</v>
      </c>
      <c r="W22" s="18"/>
      <c r="X22" s="18"/>
      <c r="Y22" s="18"/>
      <c r="Z22" s="19"/>
      <c r="AA22" s="18"/>
      <c r="AB22" s="18"/>
      <c r="AC22" s="19"/>
    </row>
    <row r="23" spans="2:29" s="20" customFormat="1" ht="18" customHeight="1" x14ac:dyDescent="0.2">
      <c r="B23" s="15" t="s">
        <v>289</v>
      </c>
      <c r="C23" s="15" t="s">
        <v>290</v>
      </c>
      <c r="D23" s="15" t="s">
        <v>165</v>
      </c>
      <c r="E23" s="15" t="s">
        <v>204</v>
      </c>
      <c r="F23" s="15" t="s">
        <v>278</v>
      </c>
      <c r="G23" s="15" t="s">
        <v>69</v>
      </c>
      <c r="H23" s="16">
        <v>39532</v>
      </c>
      <c r="I23" s="16"/>
      <c r="J23" s="15" t="s">
        <v>273</v>
      </c>
      <c r="K23" s="15"/>
      <c r="L23" s="15" t="s">
        <v>271</v>
      </c>
      <c r="M23" s="17">
        <v>39532</v>
      </c>
      <c r="N23" s="18">
        <v>29</v>
      </c>
      <c r="O23" s="18">
        <v>26</v>
      </c>
      <c r="P23" s="19">
        <v>3</v>
      </c>
      <c r="Q23" s="18">
        <v>1</v>
      </c>
      <c r="R23" s="18">
        <v>1</v>
      </c>
      <c r="S23" s="19">
        <v>0</v>
      </c>
      <c r="T23" s="18">
        <v>3</v>
      </c>
      <c r="U23" s="18">
        <v>3</v>
      </c>
      <c r="V23" s="19">
        <v>0</v>
      </c>
      <c r="W23" s="18">
        <v>1</v>
      </c>
      <c r="X23" s="18"/>
      <c r="Y23" s="18"/>
      <c r="Z23" s="19"/>
      <c r="AA23" s="18">
        <v>1</v>
      </c>
      <c r="AB23" s="18"/>
      <c r="AC23" s="19">
        <v>1</v>
      </c>
    </row>
    <row r="24" spans="2:29" s="20" customFormat="1" ht="18" customHeight="1" x14ac:dyDescent="0.2">
      <c r="B24" s="15" t="s">
        <v>291</v>
      </c>
      <c r="C24" s="15" t="s">
        <v>182</v>
      </c>
      <c r="D24" s="15" t="s">
        <v>165</v>
      </c>
      <c r="E24" s="15" t="s">
        <v>218</v>
      </c>
      <c r="F24" s="15" t="s">
        <v>219</v>
      </c>
      <c r="G24" s="15" t="s">
        <v>217</v>
      </c>
      <c r="H24" s="16">
        <v>41632</v>
      </c>
      <c r="I24" s="16"/>
      <c r="J24" s="15" t="s">
        <v>274</v>
      </c>
      <c r="K24" s="15" t="s">
        <v>269</v>
      </c>
      <c r="L24" s="15" t="s">
        <v>271</v>
      </c>
      <c r="M24" s="17">
        <v>41520</v>
      </c>
      <c r="N24" s="18">
        <v>29</v>
      </c>
      <c r="O24" s="18">
        <v>28.5</v>
      </c>
      <c r="P24" s="19">
        <v>0.5</v>
      </c>
      <c r="Q24" s="18"/>
      <c r="R24" s="18">
        <v>0</v>
      </c>
      <c r="S24" s="19">
        <v>0</v>
      </c>
      <c r="T24" s="18"/>
      <c r="U24" s="18"/>
      <c r="V24" s="19"/>
      <c r="W24" s="18">
        <v>1</v>
      </c>
      <c r="X24" s="18"/>
      <c r="Y24" s="18"/>
      <c r="Z24" s="19"/>
      <c r="AA24" s="18"/>
      <c r="AB24" s="18"/>
      <c r="AC24" s="19"/>
    </row>
    <row r="25" spans="2:29" s="20" customFormat="1" ht="18" customHeight="1" x14ac:dyDescent="0.2">
      <c r="B25" s="15" t="s">
        <v>292</v>
      </c>
      <c r="C25" s="15" t="s">
        <v>293</v>
      </c>
      <c r="D25" s="15" t="s">
        <v>165</v>
      </c>
      <c r="E25" s="15" t="s">
        <v>283</v>
      </c>
      <c r="F25" s="15" t="s">
        <v>278</v>
      </c>
      <c r="G25" s="15" t="s">
        <v>69</v>
      </c>
      <c r="H25" s="16">
        <v>41039</v>
      </c>
      <c r="I25" s="16"/>
      <c r="J25" s="15" t="s">
        <v>274</v>
      </c>
      <c r="K25" s="15" t="s">
        <v>269</v>
      </c>
      <c r="L25" s="15" t="s">
        <v>271</v>
      </c>
      <c r="M25" s="17">
        <v>41001</v>
      </c>
      <c r="N25" s="18">
        <v>35</v>
      </c>
      <c r="O25" s="18">
        <v>36</v>
      </c>
      <c r="P25" s="19">
        <v>-1</v>
      </c>
      <c r="Q25" s="18"/>
      <c r="R25" s="18">
        <v>0</v>
      </c>
      <c r="S25" s="19">
        <v>0</v>
      </c>
      <c r="T25" s="18"/>
      <c r="U25" s="18"/>
      <c r="V25" s="19"/>
      <c r="W25" s="18"/>
      <c r="X25" s="18"/>
      <c r="Y25" s="18"/>
      <c r="Z25" s="19"/>
      <c r="AA25" s="18"/>
      <c r="AB25" s="18"/>
      <c r="AC25" s="19"/>
    </row>
    <row r="26" spans="2:29" s="20" customFormat="1" ht="18" customHeight="1" x14ac:dyDescent="0.2">
      <c r="B26" s="15" t="s">
        <v>294</v>
      </c>
      <c r="C26" s="15" t="s">
        <v>61</v>
      </c>
      <c r="D26" s="15" t="s">
        <v>165</v>
      </c>
      <c r="E26" s="15" t="s">
        <v>204</v>
      </c>
      <c r="F26" s="15" t="s">
        <v>205</v>
      </c>
      <c r="G26" s="15" t="s">
        <v>69</v>
      </c>
      <c r="H26" s="16">
        <v>40980</v>
      </c>
      <c r="I26" s="16"/>
      <c r="J26" s="15" t="s">
        <v>272</v>
      </c>
      <c r="K26" s="15" t="s">
        <v>269</v>
      </c>
      <c r="L26" s="15" t="s">
        <v>270</v>
      </c>
      <c r="M26" s="17">
        <v>40980</v>
      </c>
      <c r="N26" s="18">
        <v>9.5</v>
      </c>
      <c r="O26" s="18"/>
      <c r="P26" s="19">
        <v>9.5</v>
      </c>
      <c r="Q26" s="18">
        <v>11</v>
      </c>
      <c r="R26" s="18">
        <v>7</v>
      </c>
      <c r="S26" s="19">
        <v>4</v>
      </c>
      <c r="T26" s="18">
        <v>0</v>
      </c>
      <c r="U26" s="18"/>
      <c r="V26" s="19">
        <v>0</v>
      </c>
      <c r="W26" s="18">
        <v>0</v>
      </c>
      <c r="X26" s="18"/>
      <c r="Y26" s="18"/>
      <c r="Z26" s="19"/>
      <c r="AA26" s="18">
        <v>3</v>
      </c>
      <c r="AB26" s="18"/>
      <c r="AC26" s="19">
        <v>3</v>
      </c>
    </row>
    <row r="27" spans="2:29" s="20" customFormat="1" ht="18" customHeight="1" x14ac:dyDescent="0.2">
      <c r="B27" s="15" t="s">
        <v>295</v>
      </c>
      <c r="C27" s="15" t="s">
        <v>77</v>
      </c>
      <c r="D27" s="15" t="s">
        <v>165</v>
      </c>
      <c r="E27" s="15" t="s">
        <v>204</v>
      </c>
      <c r="F27" s="15" t="s">
        <v>205</v>
      </c>
      <c r="G27" s="15" t="s">
        <v>69</v>
      </c>
      <c r="H27" s="16">
        <v>41078</v>
      </c>
      <c r="I27" s="16"/>
      <c r="J27" s="15" t="s">
        <v>273</v>
      </c>
      <c r="K27" s="15"/>
      <c r="L27" s="15" t="s">
        <v>271</v>
      </c>
      <c r="M27" s="17">
        <v>40980</v>
      </c>
      <c r="N27" s="18">
        <v>24</v>
      </c>
      <c r="O27" s="18">
        <v>21.5</v>
      </c>
      <c r="P27" s="19">
        <v>2.5</v>
      </c>
      <c r="Q27" s="18">
        <v>7</v>
      </c>
      <c r="R27" s="18">
        <v>7</v>
      </c>
      <c r="S27" s="19">
        <v>0</v>
      </c>
      <c r="T27" s="18"/>
      <c r="U27" s="18"/>
      <c r="V27" s="19"/>
      <c r="W27" s="18">
        <v>0</v>
      </c>
      <c r="X27" s="18"/>
      <c r="Y27" s="18"/>
      <c r="Z27" s="19"/>
      <c r="AA27" s="18">
        <v>0.5</v>
      </c>
      <c r="AB27" s="18"/>
      <c r="AC27" s="19">
        <v>0.5</v>
      </c>
    </row>
    <row r="28" spans="2:29" s="20" customFormat="1" ht="18" customHeight="1" x14ac:dyDescent="0.2">
      <c r="B28" s="15" t="s">
        <v>296</v>
      </c>
      <c r="C28" s="15" t="s">
        <v>297</v>
      </c>
      <c r="D28" s="15" t="s">
        <v>165</v>
      </c>
      <c r="E28" s="15" t="s">
        <v>204</v>
      </c>
      <c r="F28" s="15" t="s">
        <v>205</v>
      </c>
      <c r="G28" s="15" t="s">
        <v>69</v>
      </c>
      <c r="H28" s="16">
        <v>36557</v>
      </c>
      <c r="I28" s="16"/>
      <c r="J28" s="15" t="s">
        <v>274</v>
      </c>
      <c r="K28" s="15" t="s">
        <v>269</v>
      </c>
      <c r="L28" s="15" t="s">
        <v>271</v>
      </c>
      <c r="M28" s="17">
        <v>36529</v>
      </c>
      <c r="N28" s="18">
        <v>29</v>
      </c>
      <c r="O28" s="18">
        <v>22</v>
      </c>
      <c r="P28" s="19">
        <v>7</v>
      </c>
      <c r="Q28" s="18">
        <v>8.5</v>
      </c>
      <c r="R28" s="18">
        <v>8.5</v>
      </c>
      <c r="S28" s="19">
        <v>0</v>
      </c>
      <c r="T28" s="18">
        <v>11</v>
      </c>
      <c r="U28" s="18">
        <v>3.5</v>
      </c>
      <c r="V28" s="19">
        <v>7.5</v>
      </c>
      <c r="W28" s="18">
        <v>1</v>
      </c>
      <c r="X28" s="18"/>
      <c r="Y28" s="18"/>
      <c r="Z28" s="19"/>
      <c r="AA28" s="18">
        <v>76.5</v>
      </c>
      <c r="AB28" s="18">
        <v>76.5</v>
      </c>
      <c r="AC28" s="19">
        <v>0</v>
      </c>
    </row>
    <row r="29" spans="2:29" s="20" customFormat="1" ht="18" customHeight="1" x14ac:dyDescent="0.2">
      <c r="B29" s="15" t="s">
        <v>298</v>
      </c>
      <c r="C29" s="15" t="s">
        <v>77</v>
      </c>
      <c r="D29" s="15" t="s">
        <v>165</v>
      </c>
      <c r="E29" s="15" t="s">
        <v>204</v>
      </c>
      <c r="F29" s="15" t="s">
        <v>205</v>
      </c>
      <c r="G29" s="15" t="s">
        <v>69</v>
      </c>
      <c r="H29" s="16">
        <v>36472</v>
      </c>
      <c r="I29" s="16"/>
      <c r="J29" s="15" t="s">
        <v>274</v>
      </c>
      <c r="K29" s="15" t="s">
        <v>269</v>
      </c>
      <c r="L29" s="15" t="s">
        <v>271</v>
      </c>
      <c r="M29" s="17">
        <v>36472</v>
      </c>
      <c r="N29" s="18">
        <v>24</v>
      </c>
      <c r="O29" s="18">
        <v>1.5</v>
      </c>
      <c r="P29" s="19">
        <v>22.5</v>
      </c>
      <c r="Q29" s="18">
        <v>27</v>
      </c>
      <c r="R29" s="18">
        <v>27</v>
      </c>
      <c r="S29" s="19">
        <v>0</v>
      </c>
      <c r="T29" s="18"/>
      <c r="U29" s="18"/>
      <c r="V29" s="19"/>
      <c r="W29" s="18">
        <v>1</v>
      </c>
      <c r="X29" s="18"/>
      <c r="Y29" s="18"/>
      <c r="Z29" s="19"/>
      <c r="AA29" s="18">
        <v>4.5</v>
      </c>
      <c r="AB29" s="18"/>
      <c r="AC29" s="19">
        <v>4.5</v>
      </c>
    </row>
    <row r="30" spans="2:29" s="20" customFormat="1" ht="18" customHeight="1" x14ac:dyDescent="0.2">
      <c r="B30" s="15" t="s">
        <v>299</v>
      </c>
      <c r="C30" s="15" t="s">
        <v>61</v>
      </c>
      <c r="D30" s="15" t="s">
        <v>165</v>
      </c>
      <c r="E30" s="15" t="s">
        <v>204</v>
      </c>
      <c r="F30" s="15" t="s">
        <v>205</v>
      </c>
      <c r="G30" s="15" t="s">
        <v>69</v>
      </c>
      <c r="H30" s="16">
        <v>36423</v>
      </c>
      <c r="I30" s="16"/>
      <c r="J30" s="15" t="s">
        <v>274</v>
      </c>
      <c r="K30" s="15" t="s">
        <v>269</v>
      </c>
      <c r="L30" s="15" t="s">
        <v>270</v>
      </c>
      <c r="M30" s="17">
        <v>36423</v>
      </c>
      <c r="N30" s="18">
        <v>29</v>
      </c>
      <c r="O30" s="18">
        <v>22.5</v>
      </c>
      <c r="P30" s="19">
        <v>6.5</v>
      </c>
      <c r="Q30" s="18">
        <v>7.5</v>
      </c>
      <c r="R30" s="18">
        <v>7.5</v>
      </c>
      <c r="S30" s="19">
        <v>0</v>
      </c>
      <c r="T30" s="18">
        <v>5</v>
      </c>
      <c r="U30" s="18">
        <v>5</v>
      </c>
      <c r="V30" s="19">
        <v>0</v>
      </c>
      <c r="W30" s="18">
        <v>1</v>
      </c>
      <c r="X30" s="18"/>
      <c r="Y30" s="18"/>
      <c r="Z30" s="19"/>
      <c r="AA30" s="18"/>
      <c r="AB30" s="18"/>
      <c r="AC30" s="19"/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Mod emp</vt:lpstr>
      <vt:lpstr>Result voulu</vt:lpstr>
      <vt:lpstr>Rapp entete</vt:lpstr>
      <vt:lpstr>trav</vt:lpstr>
      <vt:lpstr>Feuil6</vt:lpstr>
      <vt:lpstr>Req1</vt:lpstr>
      <vt:lpstr>Req2</vt:lpstr>
      <vt:lpstr>Req3</vt:lpstr>
      <vt:lpstr>Basfin</vt:lpstr>
      <vt:lpstr>Req1 (2)</vt:lpstr>
      <vt:lpstr>Req2 (2)</vt:lpstr>
      <vt:lpstr>Req3 (2)</vt:lpstr>
      <vt:lpstr>EntFinale</vt:lpstr>
      <vt:lpstr>EntReq1</vt:lpstr>
      <vt:lpstr>EntReq2</vt:lpstr>
      <vt:lpstr>EntReq3</vt:lpstr>
      <vt:lpstr>MATRELQ1</vt:lpstr>
      <vt:lpstr>MATRELQ3</vt:lpstr>
    </vt:vector>
  </TitlesOfParts>
  <Company>Habitat76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 CAMARA</dc:creator>
  <cp:lastModifiedBy>André BOSCHI</cp:lastModifiedBy>
  <cp:lastPrinted>2015-02-19T13:28:54Z</cp:lastPrinted>
  <dcterms:created xsi:type="dcterms:W3CDTF">2015-02-18T13:26:42Z</dcterms:created>
  <dcterms:modified xsi:type="dcterms:W3CDTF">2015-02-19T21:23:34Z</dcterms:modified>
</cp:coreProperties>
</file>