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hidePivotFieldList="1" defaultThemeVersion="124226"/>
  <bookViews>
    <workbookView xWindow="0" yWindow="120" windowWidth="15195" windowHeight="8700" tabRatio="773" activeTab="1"/>
  </bookViews>
  <sheets>
    <sheet name="Mouvements" sheetId="1" r:id="rId1"/>
    <sheet name="Traitement données" sheetId="5" r:id="rId2"/>
  </sheets>
  <calcPr calcId="125725"/>
</workbook>
</file>

<file path=xl/calcChain.xml><?xml version="1.0" encoding="utf-8"?>
<calcChain xmlns="http://schemas.openxmlformats.org/spreadsheetml/2006/main">
  <c r="G79" i="1"/>
  <c r="F79"/>
  <c r="H79"/>
  <c r="G78"/>
  <c r="F78"/>
  <c r="H78"/>
  <c r="G77"/>
  <c r="F77"/>
  <c r="H77"/>
  <c r="G76"/>
  <c r="G76" i="5"/>
  <c r="L76" s="1"/>
  <c r="F76" i="1"/>
  <c r="H76"/>
  <c r="G75"/>
  <c r="F75"/>
  <c r="H75"/>
  <c r="G74"/>
  <c r="G74" i="5"/>
  <c r="L74"/>
  <c r="F74" i="1"/>
  <c r="H74"/>
  <c r="G73"/>
  <c r="F73"/>
  <c r="H73"/>
  <c r="G72"/>
  <c r="G72" i="5"/>
  <c r="L72"/>
  <c r="F72" i="1"/>
  <c r="H72"/>
  <c r="G71"/>
  <c r="F71"/>
  <c r="H71"/>
  <c r="G70"/>
  <c r="G70" i="5"/>
  <c r="L70"/>
  <c r="F70" i="1"/>
  <c r="H70"/>
  <c r="G69"/>
  <c r="F69"/>
  <c r="H69"/>
  <c r="G68"/>
  <c r="G68" i="5"/>
  <c r="L68"/>
  <c r="F68" i="1"/>
  <c r="H68"/>
  <c r="G67"/>
  <c r="F67"/>
  <c r="H67"/>
  <c r="G66"/>
  <c r="F66"/>
  <c r="H66"/>
  <c r="G65"/>
  <c r="F65"/>
  <c r="H65"/>
  <c r="G64"/>
  <c r="G64" i="5"/>
  <c r="L64"/>
  <c r="F64" i="1"/>
  <c r="H64"/>
  <c r="G63"/>
  <c r="F63"/>
  <c r="H63"/>
  <c r="G62"/>
  <c r="F62"/>
  <c r="H62"/>
  <c r="G61"/>
  <c r="F61"/>
  <c r="H61"/>
  <c r="G60"/>
  <c r="G60" i="5"/>
  <c r="L60"/>
  <c r="M60" s="1"/>
  <c r="F60" i="1"/>
  <c r="H60"/>
  <c r="G59"/>
  <c r="F59"/>
  <c r="H59"/>
  <c r="G58"/>
  <c r="F58"/>
  <c r="H58"/>
  <c r="G57"/>
  <c r="F57"/>
  <c r="H57"/>
  <c r="G56"/>
  <c r="F56"/>
  <c r="H56"/>
  <c r="G55"/>
  <c r="F55"/>
  <c r="H55"/>
  <c r="G54"/>
  <c r="F54"/>
  <c r="H54"/>
  <c r="G53"/>
  <c r="F53"/>
  <c r="H53"/>
  <c r="G52"/>
  <c r="G52" i="5"/>
  <c r="L52"/>
  <c r="M52" s="1"/>
  <c r="F52" i="1"/>
  <c r="H52"/>
  <c r="G51"/>
  <c r="F51"/>
  <c r="H51"/>
  <c r="G50"/>
  <c r="H50"/>
  <c r="F50"/>
  <c r="G49"/>
  <c r="F49"/>
  <c r="H49"/>
  <c r="G48"/>
  <c r="H48"/>
  <c r="F48"/>
  <c r="G47"/>
  <c r="F47"/>
  <c r="H47"/>
  <c r="G46"/>
  <c r="H46"/>
  <c r="F46"/>
  <c r="G45"/>
  <c r="F45"/>
  <c r="H45"/>
  <c r="G44"/>
  <c r="H44"/>
  <c r="F44"/>
  <c r="G43"/>
  <c r="F43"/>
  <c r="H43"/>
  <c r="G42"/>
  <c r="H42"/>
  <c r="F42"/>
  <c r="G41"/>
  <c r="F41"/>
  <c r="H41"/>
  <c r="G40"/>
  <c r="H40"/>
  <c r="F40"/>
  <c r="G39"/>
  <c r="F39"/>
  <c r="H39"/>
  <c r="G38"/>
  <c r="H38"/>
  <c r="F38"/>
  <c r="G37"/>
  <c r="F37"/>
  <c r="H37"/>
  <c r="G36"/>
  <c r="H36"/>
  <c r="F36"/>
  <c r="G35"/>
  <c r="F35"/>
  <c r="H35"/>
  <c r="G34"/>
  <c r="H34"/>
  <c r="F34"/>
  <c r="G33"/>
  <c r="F33"/>
  <c r="H33"/>
  <c r="G32"/>
  <c r="H32"/>
  <c r="F32"/>
  <c r="G31"/>
  <c r="F31"/>
  <c r="H31"/>
  <c r="G30"/>
  <c r="H30"/>
  <c r="F30"/>
  <c r="G29"/>
  <c r="F29"/>
  <c r="H29"/>
  <c r="G28"/>
  <c r="H28"/>
  <c r="F28"/>
  <c r="G27"/>
  <c r="F27"/>
  <c r="H27"/>
  <c r="G26"/>
  <c r="H26"/>
  <c r="F26"/>
  <c r="G25"/>
  <c r="F25"/>
  <c r="H25"/>
  <c r="G24"/>
  <c r="H24"/>
  <c r="F24"/>
  <c r="G23"/>
  <c r="F23"/>
  <c r="H23"/>
  <c r="G22"/>
  <c r="H22"/>
  <c r="F22"/>
  <c r="G21"/>
  <c r="F21"/>
  <c r="H21"/>
  <c r="G20"/>
  <c r="H20"/>
  <c r="F20"/>
  <c r="H19"/>
  <c r="H18"/>
  <c r="H15"/>
  <c r="H14"/>
  <c r="H13"/>
  <c r="H12"/>
  <c r="H11"/>
  <c r="G11"/>
  <c r="H10"/>
  <c r="G10"/>
  <c r="H9"/>
  <c r="H8"/>
  <c r="H7"/>
  <c r="H6"/>
  <c r="H5"/>
  <c r="H4"/>
  <c r="H3"/>
  <c r="H2"/>
  <c r="G46" i="5"/>
  <c r="L46"/>
  <c r="M46" s="1"/>
  <c r="G40"/>
  <c r="L40" s="1"/>
  <c r="G41"/>
  <c r="L41" s="1"/>
  <c r="M41" s="1"/>
  <c r="G42"/>
  <c r="L42"/>
  <c r="G43"/>
  <c r="L43"/>
  <c r="G48"/>
  <c r="L48"/>
  <c r="G49"/>
  <c r="L49" s="1"/>
  <c r="G54"/>
  <c r="L54" s="1"/>
  <c r="G55"/>
  <c r="L55" s="1"/>
  <c r="M55" s="1"/>
  <c r="G58"/>
  <c r="L58"/>
  <c r="M58" s="1"/>
  <c r="G59"/>
  <c r="L59" s="1"/>
  <c r="M59" s="1"/>
  <c r="G61"/>
  <c r="L61" s="1"/>
  <c r="M61" s="1"/>
  <c r="G65"/>
  <c r="L65" s="1"/>
  <c r="G69"/>
  <c r="L69" s="1"/>
  <c r="M69" s="1"/>
  <c r="G71"/>
  <c r="L71" s="1"/>
  <c r="M71"/>
  <c r="G73"/>
  <c r="L73" s="1"/>
  <c r="G75"/>
  <c r="L75" s="1"/>
  <c r="G14"/>
  <c r="L14"/>
  <c r="G15"/>
  <c r="L15"/>
  <c r="G16"/>
  <c r="L16"/>
  <c r="G17"/>
  <c r="L17" s="1"/>
  <c r="G18"/>
  <c r="L18"/>
  <c r="G19"/>
  <c r="L19"/>
  <c r="G20"/>
  <c r="L20"/>
  <c r="G21"/>
  <c r="L21"/>
  <c r="G22"/>
  <c r="L22"/>
  <c r="G23"/>
  <c r="L23"/>
  <c r="G24"/>
  <c r="L24"/>
  <c r="G25"/>
  <c r="L25"/>
  <c r="G26"/>
  <c r="L26"/>
  <c r="G27"/>
  <c r="L27"/>
  <c r="G28"/>
  <c r="L28"/>
  <c r="M28" s="1"/>
  <c r="G29"/>
  <c r="L29"/>
  <c r="M29" s="1"/>
  <c r="G30"/>
  <c r="L30" s="1"/>
  <c r="M30"/>
  <c r="G31"/>
  <c r="L31"/>
  <c r="M31" s="1"/>
  <c r="G32"/>
  <c r="L32"/>
  <c r="M32" s="1"/>
  <c r="G33"/>
  <c r="L33"/>
  <c r="M33" s="1"/>
  <c r="G34"/>
  <c r="L34" s="1"/>
  <c r="M34"/>
  <c r="G35"/>
  <c r="L35"/>
  <c r="G36"/>
  <c r="L36" s="1"/>
  <c r="M36"/>
  <c r="G37"/>
  <c r="L37"/>
  <c r="M37" s="1"/>
  <c r="G38"/>
  <c r="L38"/>
  <c r="G39"/>
  <c r="L39"/>
  <c r="G2"/>
  <c r="L2"/>
  <c r="G3"/>
  <c r="L3" s="1"/>
  <c r="G4"/>
  <c r="L4" s="1"/>
  <c r="G5"/>
  <c r="L5"/>
  <c r="G6"/>
  <c r="L6"/>
  <c r="G7"/>
  <c r="L7"/>
  <c r="G8"/>
  <c r="L8"/>
  <c r="G9"/>
  <c r="L9"/>
  <c r="G10"/>
  <c r="L10"/>
  <c r="G11"/>
  <c r="L11"/>
  <c r="G12"/>
  <c r="L12"/>
  <c r="G13"/>
  <c r="L13"/>
  <c r="D2"/>
  <c r="I2"/>
  <c r="D3"/>
  <c r="I3"/>
  <c r="D4"/>
  <c r="I4"/>
  <c r="D5"/>
  <c r="I5"/>
  <c r="D6"/>
  <c r="I6"/>
  <c r="D7"/>
  <c r="I7"/>
  <c r="D8"/>
  <c r="I8"/>
  <c r="D9"/>
  <c r="I9"/>
  <c r="D10"/>
  <c r="I10"/>
  <c r="D11"/>
  <c r="I11"/>
  <c r="D12"/>
  <c r="I12"/>
  <c r="D13"/>
  <c r="I13"/>
  <c r="D14"/>
  <c r="I14"/>
  <c r="D15"/>
  <c r="I15"/>
  <c r="D16"/>
  <c r="I16"/>
  <c r="D17"/>
  <c r="I17"/>
  <c r="D18"/>
  <c r="I18"/>
  <c r="D19"/>
  <c r="I19"/>
  <c r="D20"/>
  <c r="I20"/>
  <c r="D21"/>
  <c r="I21"/>
  <c r="D22"/>
  <c r="I22"/>
  <c r="D23"/>
  <c r="I23"/>
  <c r="D24"/>
  <c r="I24"/>
  <c r="D25"/>
  <c r="I25"/>
  <c r="D26"/>
  <c r="I26"/>
  <c r="D27"/>
  <c r="I27"/>
  <c r="D28"/>
  <c r="I28"/>
  <c r="D29"/>
  <c r="I29"/>
  <c r="D30"/>
  <c r="I30"/>
  <c r="D31"/>
  <c r="I31"/>
  <c r="D32"/>
  <c r="I32"/>
  <c r="D33"/>
  <c r="I33"/>
  <c r="D34"/>
  <c r="I34"/>
  <c r="D35"/>
  <c r="I35"/>
  <c r="D36"/>
  <c r="I36"/>
  <c r="D37"/>
  <c r="I37"/>
  <c r="D38"/>
  <c r="I38"/>
  <c r="D39"/>
  <c r="I39"/>
  <c r="D40"/>
  <c r="I40"/>
  <c r="D41"/>
  <c r="I41"/>
  <c r="D42"/>
  <c r="I42"/>
  <c r="D43"/>
  <c r="I43"/>
  <c r="D44"/>
  <c r="I44"/>
  <c r="D45"/>
  <c r="I45"/>
  <c r="D46"/>
  <c r="I46"/>
  <c r="D47"/>
  <c r="I47"/>
  <c r="D48"/>
  <c r="I48"/>
  <c r="D49"/>
  <c r="I49"/>
  <c r="D50"/>
  <c r="I50"/>
  <c r="D51"/>
  <c r="I51"/>
  <c r="D52"/>
  <c r="I52"/>
  <c r="D53"/>
  <c r="I53"/>
  <c r="D54"/>
  <c r="I54"/>
  <c r="D55"/>
  <c r="I55"/>
  <c r="D56"/>
  <c r="I56"/>
  <c r="D57"/>
  <c r="I57"/>
  <c r="D58"/>
  <c r="I58"/>
  <c r="D59"/>
  <c r="I59"/>
  <c r="D60"/>
  <c r="I60"/>
  <c r="D61"/>
  <c r="I61"/>
  <c r="D62"/>
  <c r="I62"/>
  <c r="D63"/>
  <c r="I63"/>
  <c r="D64"/>
  <c r="I64"/>
  <c r="D65"/>
  <c r="I65" s="1"/>
  <c r="D66"/>
  <c r="I66" s="1"/>
  <c r="F66" s="1"/>
  <c r="J66" s="1"/>
  <c r="D67"/>
  <c r="I67"/>
  <c r="D68"/>
  <c r="I68"/>
  <c r="D69"/>
  <c r="I69" s="1"/>
  <c r="D70"/>
  <c r="I70" s="1"/>
  <c r="D71"/>
  <c r="I71"/>
  <c r="D72"/>
  <c r="I72"/>
  <c r="D73"/>
  <c r="I73"/>
  <c r="D74"/>
  <c r="I74"/>
  <c r="D75"/>
  <c r="I75"/>
  <c r="D76"/>
  <c r="I76"/>
  <c r="A2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B29"/>
  <c r="C29"/>
  <c r="E29"/>
  <c r="B30"/>
  <c r="C30"/>
  <c r="B31"/>
  <c r="C31"/>
  <c r="B32"/>
  <c r="C32"/>
  <c r="B33"/>
  <c r="C33"/>
  <c r="B34"/>
  <c r="C34"/>
  <c r="B35"/>
  <c r="C35"/>
  <c r="B36"/>
  <c r="C36"/>
  <c r="B37"/>
  <c r="C37"/>
  <c r="B38"/>
  <c r="C38"/>
  <c r="B39"/>
  <c r="C39"/>
  <c r="B40"/>
  <c r="C40"/>
  <c r="B41"/>
  <c r="C41"/>
  <c r="B42"/>
  <c r="C42"/>
  <c r="B43"/>
  <c r="C43"/>
  <c r="B44"/>
  <c r="C44"/>
  <c r="B45"/>
  <c r="C45"/>
  <c r="B46"/>
  <c r="C46"/>
  <c r="B47"/>
  <c r="C47"/>
  <c r="B48"/>
  <c r="C48"/>
  <c r="B49"/>
  <c r="C49"/>
  <c r="B50"/>
  <c r="C50"/>
  <c r="B51"/>
  <c r="C51"/>
  <c r="B52"/>
  <c r="C52"/>
  <c r="B53"/>
  <c r="C53"/>
  <c r="B54"/>
  <c r="C54"/>
  <c r="B55"/>
  <c r="C55"/>
  <c r="B56"/>
  <c r="C56"/>
  <c r="B57"/>
  <c r="C57"/>
  <c r="B58"/>
  <c r="C58"/>
  <c r="B59"/>
  <c r="C59"/>
  <c r="B60"/>
  <c r="C60"/>
  <c r="B61"/>
  <c r="C61"/>
  <c r="B62"/>
  <c r="C62"/>
  <c r="B63"/>
  <c r="C63"/>
  <c r="B64"/>
  <c r="C64"/>
  <c r="B65"/>
  <c r="C65"/>
  <c r="B66"/>
  <c r="C66"/>
  <c r="B67"/>
  <c r="C67"/>
  <c r="B68"/>
  <c r="C68"/>
  <c r="B69"/>
  <c r="C69"/>
  <c r="B70"/>
  <c r="C70"/>
  <c r="B71"/>
  <c r="C71"/>
  <c r="B72"/>
  <c r="C72"/>
  <c r="B73"/>
  <c r="C73"/>
  <c r="B74"/>
  <c r="C74"/>
  <c r="B75"/>
  <c r="C75"/>
  <c r="B76"/>
  <c r="C76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B24"/>
  <c r="C24"/>
  <c r="E24"/>
  <c r="B25"/>
  <c r="C25"/>
  <c r="E25"/>
  <c r="B26"/>
  <c r="C26"/>
  <c r="E26"/>
  <c r="B27"/>
  <c r="C27"/>
  <c r="E27"/>
  <c r="B28"/>
  <c r="C28"/>
  <c r="E28"/>
  <c r="B19"/>
  <c r="C19"/>
  <c r="E19"/>
  <c r="B20"/>
  <c r="C20"/>
  <c r="E20"/>
  <c r="B21"/>
  <c r="C21"/>
  <c r="E21"/>
  <c r="B22"/>
  <c r="C22"/>
  <c r="E22"/>
  <c r="B23"/>
  <c r="C23"/>
  <c r="E23"/>
  <c r="E9"/>
  <c r="E10"/>
  <c r="E11"/>
  <c r="E12"/>
  <c r="E13"/>
  <c r="E14"/>
  <c r="E15"/>
  <c r="E16"/>
  <c r="E17"/>
  <c r="E18"/>
  <c r="C9"/>
  <c r="C10"/>
  <c r="C11"/>
  <c r="C12"/>
  <c r="C13"/>
  <c r="C14"/>
  <c r="C15"/>
  <c r="C16"/>
  <c r="C17"/>
  <c r="C18"/>
  <c r="B9"/>
  <c r="B11"/>
  <c r="B12"/>
  <c r="B13"/>
  <c r="B14"/>
  <c r="B15"/>
  <c r="B16"/>
  <c r="B17"/>
  <c r="B18"/>
  <c r="C3"/>
  <c r="C4"/>
  <c r="C5"/>
  <c r="C6"/>
  <c r="C7"/>
  <c r="C8"/>
  <c r="B3"/>
  <c r="B4"/>
  <c r="B5"/>
  <c r="B6"/>
  <c r="B7"/>
  <c r="B8"/>
  <c r="B10"/>
  <c r="E3"/>
  <c r="E4"/>
  <c r="E5"/>
  <c r="E6"/>
  <c r="E7"/>
  <c r="E8"/>
  <c r="E2"/>
  <c r="B2"/>
  <c r="C2"/>
  <c r="M9"/>
  <c r="M38"/>
  <c r="M27"/>
  <c r="G67"/>
  <c r="L67" s="1"/>
  <c r="G66"/>
  <c r="L66" s="1"/>
  <c r="M66"/>
  <c r="G63"/>
  <c r="L63"/>
  <c r="M63" s="1"/>
  <c r="G62"/>
  <c r="L62"/>
  <c r="G57"/>
  <c r="L57"/>
  <c r="M57" s="1"/>
  <c r="G56"/>
  <c r="L56" s="1"/>
  <c r="M56"/>
  <c r="G53"/>
  <c r="L53"/>
  <c r="M53" s="1"/>
  <c r="G51"/>
  <c r="L51"/>
  <c r="G50"/>
  <c r="L50"/>
  <c r="G47"/>
  <c r="L47"/>
  <c r="G45"/>
  <c r="L45" s="1"/>
  <c r="M45" s="1"/>
  <c r="G44"/>
  <c r="L44" s="1"/>
  <c r="F70" s="1"/>
  <c r="J70" s="1"/>
  <c r="K70" s="1"/>
  <c r="S18"/>
  <c r="F27"/>
  <c r="J27" s="1"/>
  <c r="F31"/>
  <c r="J31" s="1"/>
  <c r="K31" s="1"/>
  <c r="S46"/>
  <c r="F18"/>
  <c r="J18" s="1"/>
  <c r="K18" s="1"/>
  <c r="M67"/>
  <c r="S24"/>
  <c r="S25"/>
  <c r="F17"/>
  <c r="J17" s="1"/>
  <c r="F29"/>
  <c r="J29" s="1"/>
  <c r="F49"/>
  <c r="J49" s="1"/>
  <c r="K49" s="1"/>
  <c r="F73"/>
  <c r="J73" s="1"/>
  <c r="K73" s="1"/>
  <c r="F67"/>
  <c r="J67" s="1"/>
  <c r="K67" s="1"/>
  <c r="M12"/>
  <c r="S51"/>
  <c r="S6"/>
  <c r="S28"/>
  <c r="S65"/>
  <c r="S60"/>
  <c r="M54"/>
  <c r="M43"/>
  <c r="M70"/>
  <c r="S53"/>
  <c r="F50"/>
  <c r="J50" s="1"/>
  <c r="K50" s="1"/>
  <c r="F26"/>
  <c r="J26" s="1"/>
  <c r="K26" s="1"/>
  <c r="F20"/>
  <c r="J20" s="1"/>
  <c r="K20"/>
  <c r="F4"/>
  <c r="J4" s="1"/>
  <c r="K4"/>
  <c r="S10"/>
  <c r="S38"/>
  <c r="S31"/>
  <c r="F75"/>
  <c r="J75" s="1"/>
  <c r="K75" s="1"/>
  <c r="F57"/>
  <c r="J57" s="1"/>
  <c r="F53"/>
  <c r="J53" s="1"/>
  <c r="S33"/>
  <c r="S69"/>
  <c r="S32"/>
  <c r="S64"/>
  <c r="S7"/>
  <c r="S71"/>
  <c r="S62"/>
  <c r="F3"/>
  <c r="S26"/>
  <c r="S27"/>
  <c r="S34"/>
  <c r="S44"/>
  <c r="S57"/>
  <c r="M10"/>
  <c r="F63"/>
  <c r="J63" s="1"/>
  <c r="F35"/>
  <c r="J35" s="1"/>
  <c r="F19"/>
  <c r="J19" s="1"/>
  <c r="K19" s="1"/>
  <c r="F5"/>
  <c r="J5" s="1"/>
  <c r="K5" s="1"/>
  <c r="S5"/>
  <c r="S29"/>
  <c r="S19"/>
  <c r="S52"/>
  <c r="M64"/>
  <c r="M11"/>
  <c r="J3"/>
  <c r="M65"/>
  <c r="M62"/>
  <c r="M47" l="1"/>
  <c r="S47"/>
  <c r="S50"/>
  <c r="M2"/>
  <c r="S2"/>
  <c r="M39"/>
  <c r="S39"/>
  <c r="M35"/>
  <c r="S35"/>
  <c r="M48"/>
  <c r="S48"/>
  <c r="S42"/>
  <c r="M42"/>
  <c r="S40"/>
  <c r="M40"/>
  <c r="K27"/>
  <c r="S67"/>
  <c r="F76"/>
  <c r="J76" s="1"/>
  <c r="K76" s="1"/>
  <c r="F74"/>
  <c r="J74" s="1"/>
  <c r="K74" s="1"/>
  <c r="F71"/>
  <c r="J71" s="1"/>
  <c r="K71" s="1"/>
  <c r="F65"/>
  <c r="J65" s="1"/>
  <c r="K65" s="1"/>
  <c r="K66" s="1"/>
  <c r="F64"/>
  <c r="J64" s="1"/>
  <c r="K64" s="1"/>
  <c r="F61"/>
  <c r="J61" s="1"/>
  <c r="K61" s="1"/>
  <c r="F46"/>
  <c r="J46" s="1"/>
  <c r="F36"/>
  <c r="J36" s="1"/>
  <c r="F32"/>
  <c r="J32" s="1"/>
  <c r="K32" s="1"/>
  <c r="F30"/>
  <c r="J30" s="1"/>
  <c r="K30" s="1"/>
  <c r="F22"/>
  <c r="J22" s="1"/>
  <c r="K22" s="1"/>
  <c r="F16"/>
  <c r="J16" s="1"/>
  <c r="F15"/>
  <c r="J15" s="1"/>
  <c r="K15" s="1"/>
  <c r="F14"/>
  <c r="J14" s="1"/>
  <c r="K14" s="1"/>
  <c r="F13"/>
  <c r="J13" s="1"/>
  <c r="F12"/>
  <c r="J12" s="1"/>
  <c r="F11"/>
  <c r="J11" s="1"/>
  <c r="K11" s="1"/>
  <c r="S4"/>
  <c r="S23"/>
  <c r="S22"/>
  <c r="S21"/>
  <c r="S20"/>
  <c r="S17"/>
  <c r="S75"/>
  <c r="S54"/>
  <c r="S43"/>
  <c r="S76"/>
  <c r="S13"/>
  <c r="M13"/>
  <c r="M8"/>
  <c r="S8"/>
  <c r="M3"/>
  <c r="S3"/>
  <c r="M16"/>
  <c r="S16"/>
  <c r="M72"/>
  <c r="S72"/>
  <c r="F34"/>
  <c r="J34" s="1"/>
  <c r="F72"/>
  <c r="J72" s="1"/>
  <c r="K72" s="1"/>
  <c r="S68"/>
  <c r="S59"/>
  <c r="S37"/>
  <c r="S63"/>
  <c r="S45"/>
  <c r="F59"/>
  <c r="J59" s="1"/>
  <c r="F69"/>
  <c r="J69" s="1"/>
  <c r="F45"/>
  <c r="J45" s="1"/>
  <c r="F33"/>
  <c r="J33" s="1"/>
  <c r="K33" s="1"/>
  <c r="F21"/>
  <c r="J21" s="1"/>
  <c r="K21" s="1"/>
  <c r="F9"/>
  <c r="J9" s="1"/>
  <c r="S61"/>
  <c r="S56"/>
  <c r="F10"/>
  <c r="J10" s="1"/>
  <c r="K10" s="1"/>
  <c r="S55"/>
  <c r="F62"/>
  <c r="J62" s="1"/>
  <c r="K62" s="1"/>
  <c r="K63" s="1"/>
  <c r="S58"/>
  <c r="F38"/>
  <c r="J38" s="1"/>
  <c r="M44"/>
  <c r="S66"/>
  <c r="F68"/>
  <c r="J68" s="1"/>
  <c r="K68" s="1"/>
  <c r="F60"/>
  <c r="J60" s="1"/>
  <c r="F58"/>
  <c r="J58" s="1"/>
  <c r="F56"/>
  <c r="J56" s="1"/>
  <c r="F55"/>
  <c r="J55" s="1"/>
  <c r="F54"/>
  <c r="J54" s="1"/>
  <c r="F52"/>
  <c r="J52" s="1"/>
  <c r="K52" s="1"/>
  <c r="K53" s="1"/>
  <c r="F51"/>
  <c r="J51" s="1"/>
  <c r="K51" s="1"/>
  <c r="F48"/>
  <c r="J48" s="1"/>
  <c r="F47"/>
  <c r="J47" s="1"/>
  <c r="F44"/>
  <c r="J44" s="1"/>
  <c r="F43"/>
  <c r="J43" s="1"/>
  <c r="F42"/>
  <c r="J42" s="1"/>
  <c r="K42" s="1"/>
  <c r="F41"/>
  <c r="J41" s="1"/>
  <c r="F40"/>
  <c r="J40" s="1"/>
  <c r="K40" s="1"/>
  <c r="F39"/>
  <c r="J39" s="1"/>
  <c r="K39" s="1"/>
  <c r="F37"/>
  <c r="J37" s="1"/>
  <c r="F28"/>
  <c r="J28" s="1"/>
  <c r="K28" s="1"/>
  <c r="K29" s="1"/>
  <c r="F25"/>
  <c r="J25" s="1"/>
  <c r="K25" s="1"/>
  <c r="F24"/>
  <c r="J24" s="1"/>
  <c r="K24" s="1"/>
  <c r="F23"/>
  <c r="J23" s="1"/>
  <c r="K23" s="1"/>
  <c r="F8"/>
  <c r="J8" s="1"/>
  <c r="F7"/>
  <c r="J7" s="1"/>
  <c r="K7" s="1"/>
  <c r="F6"/>
  <c r="J6" s="1"/>
  <c r="K6" s="1"/>
  <c r="F2"/>
  <c r="S12"/>
  <c r="S11"/>
  <c r="S9"/>
  <c r="M4"/>
  <c r="S36"/>
  <c r="S30"/>
  <c r="M17"/>
  <c r="S15"/>
  <c r="S14"/>
  <c r="M75"/>
  <c r="S73"/>
  <c r="S49"/>
  <c r="S41"/>
  <c r="M68"/>
  <c r="S70"/>
  <c r="M76"/>
  <c r="M73" l="1"/>
  <c r="M49"/>
  <c r="M18"/>
  <c r="K8"/>
  <c r="K41"/>
  <c r="K43"/>
  <c r="K54"/>
  <c r="K12"/>
  <c r="K16"/>
  <c r="K17" s="1"/>
  <c r="M5"/>
  <c r="O4"/>
  <c r="N4" s="1"/>
  <c r="O76"/>
  <c r="N76" s="1"/>
  <c r="O60"/>
  <c r="N60" s="1"/>
  <c r="O44"/>
  <c r="N44" s="1"/>
  <c r="O28"/>
  <c r="N28" s="1"/>
  <c r="O9"/>
  <c r="N9" s="1"/>
  <c r="O67"/>
  <c r="N67" s="1"/>
  <c r="O51"/>
  <c r="N51" s="1"/>
  <c r="O35"/>
  <c r="N35" s="1"/>
  <c r="O19"/>
  <c r="N19" s="1"/>
  <c r="O6"/>
  <c r="N6" s="1"/>
  <c r="O2"/>
  <c r="N2" s="1"/>
  <c r="O39"/>
  <c r="N39" s="1"/>
  <c r="O16"/>
  <c r="N16" s="1"/>
  <c r="O32"/>
  <c r="N32" s="1"/>
  <c r="O23"/>
  <c r="N23" s="1"/>
  <c r="O72"/>
  <c r="N72" s="1"/>
  <c r="O40"/>
  <c r="N40" s="1"/>
  <c r="O5"/>
  <c r="N5" s="1"/>
  <c r="O47"/>
  <c r="N47" s="1"/>
  <c r="O15"/>
  <c r="N15" s="1"/>
  <c r="O66"/>
  <c r="N66" s="1"/>
  <c r="O50"/>
  <c r="N50" s="1"/>
  <c r="O34"/>
  <c r="N34" s="1"/>
  <c r="O18"/>
  <c r="N18" s="1"/>
  <c r="O73"/>
  <c r="N73" s="1"/>
  <c r="O57"/>
  <c r="N57" s="1"/>
  <c r="O41"/>
  <c r="N41" s="1"/>
  <c r="O25"/>
  <c r="N25" s="1"/>
  <c r="O11"/>
  <c r="N11" s="1"/>
  <c r="O54"/>
  <c r="N54" s="1"/>
  <c r="O68"/>
  <c r="N68" s="1"/>
  <c r="O52"/>
  <c r="N52" s="1"/>
  <c r="O36"/>
  <c r="N36" s="1"/>
  <c r="O20"/>
  <c r="N20" s="1"/>
  <c r="O75"/>
  <c r="N75" s="1"/>
  <c r="O59"/>
  <c r="N59" s="1"/>
  <c r="O43"/>
  <c r="N43" s="1"/>
  <c r="O27"/>
  <c r="N27" s="1"/>
  <c r="O12"/>
  <c r="N12" s="1"/>
  <c r="O48"/>
  <c r="N48" s="1"/>
  <c r="O10"/>
  <c r="N10" s="1"/>
  <c r="O64"/>
  <c r="N64" s="1"/>
  <c r="O55"/>
  <c r="N55" s="1"/>
  <c r="O56"/>
  <c r="N56" s="1"/>
  <c r="O63"/>
  <c r="N63" s="1"/>
  <c r="O74"/>
  <c r="N74" s="1"/>
  <c r="O58"/>
  <c r="N58" s="1"/>
  <c r="O26"/>
  <c r="N26" s="1"/>
  <c r="O65"/>
  <c r="N65" s="1"/>
  <c r="O33"/>
  <c r="N33" s="1"/>
  <c r="O62"/>
  <c r="N62" s="1"/>
  <c r="O3"/>
  <c r="N3" s="1"/>
  <c r="O46"/>
  <c r="N46" s="1"/>
  <c r="O14"/>
  <c r="N14" s="1"/>
  <c r="O61"/>
  <c r="N61" s="1"/>
  <c r="O45"/>
  <c r="N45" s="1"/>
  <c r="O29"/>
  <c r="N29" s="1"/>
  <c r="O13"/>
  <c r="N13" s="1"/>
  <c r="J2"/>
  <c r="K2" s="1"/>
  <c r="K3" s="1"/>
  <c r="O71"/>
  <c r="N71" s="1"/>
  <c r="O24"/>
  <c r="N24" s="1"/>
  <c r="O31"/>
  <c r="N31" s="1"/>
  <c r="O42"/>
  <c r="N42" s="1"/>
  <c r="O7"/>
  <c r="N7" s="1"/>
  <c r="O49"/>
  <c r="N49" s="1"/>
  <c r="O17"/>
  <c r="N17" s="1"/>
  <c r="O38"/>
  <c r="N38" s="1"/>
  <c r="O22"/>
  <c r="N22" s="1"/>
  <c r="O70"/>
  <c r="N70" s="1"/>
  <c r="O30"/>
  <c r="N30" s="1"/>
  <c r="O69"/>
  <c r="N69" s="1"/>
  <c r="O53"/>
  <c r="N53" s="1"/>
  <c r="O37"/>
  <c r="N37" s="1"/>
  <c r="O21"/>
  <c r="N21" s="1"/>
  <c r="O8"/>
  <c r="N8" s="1"/>
  <c r="M14"/>
  <c r="K44"/>
  <c r="K45" s="1"/>
  <c r="K46" s="1"/>
  <c r="K47" s="1"/>
  <c r="K48" s="1"/>
  <c r="K55"/>
  <c r="K56" s="1"/>
  <c r="K57" s="1"/>
  <c r="K58" s="1"/>
  <c r="K59" s="1"/>
  <c r="K60" s="1"/>
  <c r="K9"/>
  <c r="K69"/>
  <c r="K34"/>
  <c r="K35" s="1"/>
  <c r="K36" s="1"/>
  <c r="K37" s="1"/>
  <c r="K38" s="1"/>
  <c r="K13"/>
  <c r="M15" l="1"/>
  <c r="R21"/>
  <c r="P21"/>
  <c r="R53"/>
  <c r="P53"/>
  <c r="P30"/>
  <c r="R30"/>
  <c r="R22"/>
  <c r="P22"/>
  <c r="P17"/>
  <c r="R17"/>
  <c r="P7"/>
  <c r="R7"/>
  <c r="R31"/>
  <c r="P31"/>
  <c r="P71"/>
  <c r="P13"/>
  <c r="R13"/>
  <c r="P45"/>
  <c r="R45"/>
  <c r="R14"/>
  <c r="P14"/>
  <c r="P3"/>
  <c r="R3"/>
  <c r="R33"/>
  <c r="P33"/>
  <c r="P26"/>
  <c r="R26"/>
  <c r="R74"/>
  <c r="P74"/>
  <c r="R56"/>
  <c r="P56"/>
  <c r="P64"/>
  <c r="R64"/>
  <c r="P48"/>
  <c r="R48"/>
  <c r="R27"/>
  <c r="P27"/>
  <c r="R59"/>
  <c r="P59"/>
  <c r="R20"/>
  <c r="P20"/>
  <c r="R52"/>
  <c r="P52"/>
  <c r="R54"/>
  <c r="P54"/>
  <c r="P25"/>
  <c r="R25"/>
  <c r="R57"/>
  <c r="P57"/>
  <c r="R18"/>
  <c r="P18"/>
  <c r="P50"/>
  <c r="R50"/>
  <c r="P15"/>
  <c r="R15"/>
  <c r="P5"/>
  <c r="R5"/>
  <c r="P72"/>
  <c r="R72"/>
  <c r="R32"/>
  <c r="P32"/>
  <c r="R39"/>
  <c r="P39"/>
  <c r="P6"/>
  <c r="R6"/>
  <c r="P35"/>
  <c r="R35"/>
  <c r="P67"/>
  <c r="R67"/>
  <c r="R28"/>
  <c r="P28"/>
  <c r="R60"/>
  <c r="P60"/>
  <c r="R4"/>
  <c r="P4"/>
  <c r="M19"/>
  <c r="M74"/>
  <c r="P8"/>
  <c r="R8"/>
  <c r="R37"/>
  <c r="P37"/>
  <c r="R69"/>
  <c r="P69"/>
  <c r="P70"/>
  <c r="R70"/>
  <c r="P38"/>
  <c r="R38"/>
  <c r="P49"/>
  <c r="R49"/>
  <c r="R42"/>
  <c r="P42"/>
  <c r="R24"/>
  <c r="P24"/>
  <c r="R29"/>
  <c r="P29"/>
  <c r="R61"/>
  <c r="P61"/>
  <c r="R46"/>
  <c r="P46"/>
  <c r="P62"/>
  <c r="R62"/>
  <c r="R65"/>
  <c r="P65"/>
  <c r="P58"/>
  <c r="R58"/>
  <c r="P63"/>
  <c r="R63"/>
  <c r="R55"/>
  <c r="P55"/>
  <c r="R10"/>
  <c r="P10"/>
  <c r="P12"/>
  <c r="R12"/>
  <c r="R43"/>
  <c r="P43"/>
  <c r="R75"/>
  <c r="P75"/>
  <c r="P36"/>
  <c r="R36"/>
  <c r="P68"/>
  <c r="R68"/>
  <c r="R11"/>
  <c r="P11"/>
  <c r="R41"/>
  <c r="P41"/>
  <c r="R73"/>
  <c r="P73"/>
  <c r="P34"/>
  <c r="R34"/>
  <c r="P66"/>
  <c r="R66"/>
  <c r="R47"/>
  <c r="P47"/>
  <c r="P40"/>
  <c r="R40"/>
  <c r="R23"/>
  <c r="P23"/>
  <c r="P16"/>
  <c r="R16"/>
  <c r="P2"/>
  <c r="R2"/>
  <c r="R19"/>
  <c r="P19"/>
  <c r="R51"/>
  <c r="P51"/>
  <c r="P9"/>
  <c r="R9"/>
  <c r="R44"/>
  <c r="P44"/>
  <c r="P76"/>
  <c r="R76"/>
  <c r="M6"/>
  <c r="M50"/>
  <c r="M51" l="1"/>
  <c r="M7"/>
  <c r="M20"/>
  <c r="S74"/>
  <c r="U74" l="1"/>
  <c r="U41"/>
  <c r="U49"/>
  <c r="U15"/>
  <c r="U36"/>
  <c r="U12"/>
  <c r="U66"/>
  <c r="U61"/>
  <c r="U59"/>
  <c r="U13"/>
  <c r="U75"/>
  <c r="U22"/>
  <c r="U40"/>
  <c r="U50"/>
  <c r="U53"/>
  <c r="U38"/>
  <c r="U29"/>
  <c r="U33"/>
  <c r="U2"/>
  <c r="U10"/>
  <c r="U34"/>
  <c r="U24"/>
  <c r="U28"/>
  <c r="U62"/>
  <c r="U31"/>
  <c r="U5"/>
  <c r="U44"/>
  <c r="U65"/>
  <c r="U73"/>
  <c r="U58"/>
  <c r="U56"/>
  <c r="U37"/>
  <c r="U16"/>
  <c r="U8"/>
  <c r="U54"/>
  <c r="U21"/>
  <c r="U48"/>
  <c r="U39"/>
  <c r="U57"/>
  <c r="U14"/>
  <c r="U11"/>
  <c r="U9"/>
  <c r="U63"/>
  <c r="U43"/>
  <c r="U20"/>
  <c r="U4"/>
  <c r="U67"/>
  <c r="U42"/>
  <c r="U64"/>
  <c r="U18"/>
  <c r="U6"/>
  <c r="U27"/>
  <c r="U46"/>
  <c r="U25"/>
  <c r="U60"/>
  <c r="U69"/>
  <c r="U26"/>
  <c r="U52"/>
  <c r="U19"/>
  <c r="U71"/>
  <c r="U51"/>
  <c r="U32"/>
  <c r="U70"/>
  <c r="U30"/>
  <c r="U55"/>
  <c r="U45"/>
  <c r="U68"/>
  <c r="U72"/>
  <c r="U3"/>
  <c r="U76"/>
  <c r="U17"/>
  <c r="U23"/>
  <c r="U35"/>
  <c r="U47"/>
  <c r="U7"/>
  <c r="R71"/>
  <c r="M21"/>
  <c r="M22" l="1"/>
  <c r="T71"/>
  <c r="T76"/>
  <c r="T2"/>
  <c r="H1" s="1"/>
  <c r="T40"/>
  <c r="T34"/>
  <c r="T36"/>
  <c r="T63"/>
  <c r="T62"/>
  <c r="T38"/>
  <c r="T8"/>
  <c r="T35"/>
  <c r="T72"/>
  <c r="T15"/>
  <c r="T25"/>
  <c r="T64"/>
  <c r="T3"/>
  <c r="T13"/>
  <c r="T17"/>
  <c r="T44"/>
  <c r="T19"/>
  <c r="T23"/>
  <c r="T73"/>
  <c r="T11"/>
  <c r="T43"/>
  <c r="T55"/>
  <c r="T46"/>
  <c r="T29"/>
  <c r="T42"/>
  <c r="T37"/>
  <c r="T4"/>
  <c r="T28"/>
  <c r="T32"/>
  <c r="T57"/>
  <c r="T52"/>
  <c r="T59"/>
  <c r="T56"/>
  <c r="T33"/>
  <c r="T31"/>
  <c r="T53"/>
  <c r="T22"/>
  <c r="T9"/>
  <c r="T16"/>
  <c r="T66"/>
  <c r="T68"/>
  <c r="T12"/>
  <c r="T58"/>
  <c r="T49"/>
  <c r="T70"/>
  <c r="T67"/>
  <c r="T6"/>
  <c r="T5"/>
  <c r="T50"/>
  <c r="T48"/>
  <c r="T26"/>
  <c r="T45"/>
  <c r="T7"/>
  <c r="T30"/>
  <c r="T51"/>
  <c r="T47"/>
  <c r="T41"/>
  <c r="T75"/>
  <c r="T10"/>
  <c r="T65"/>
  <c r="T61"/>
  <c r="T24"/>
  <c r="T69"/>
  <c r="T60"/>
  <c r="T39"/>
  <c r="T18"/>
  <c r="T54"/>
  <c r="T20"/>
  <c r="T27"/>
  <c r="T74"/>
  <c r="T14"/>
  <c r="T21"/>
  <c r="M23" l="1"/>
  <c r="M24" l="1"/>
  <c r="M25" l="1"/>
  <c r="M26" l="1"/>
  <c r="Q25"/>
  <c r="Q23"/>
  <c r="Q14"/>
  <c r="Q51"/>
  <c r="Q49"/>
  <c r="Q21"/>
  <c r="Q74"/>
  <c r="Q7"/>
  <c r="Q73"/>
  <c r="Q20"/>
  <c r="Q15"/>
  <c r="Q19"/>
  <c r="Q18"/>
  <c r="Q26" l="1"/>
  <c r="Q11"/>
  <c r="Q39"/>
  <c r="Q55"/>
  <c r="Q41"/>
  <c r="Q75"/>
  <c r="Q48"/>
  <c r="Q8"/>
  <c r="Q35"/>
  <c r="Q42"/>
  <c r="Q68"/>
  <c r="Q16"/>
  <c r="Q3"/>
  <c r="Q40"/>
  <c r="Q76"/>
  <c r="Q44"/>
  <c r="Q17"/>
  <c r="Q47"/>
  <c r="Q61"/>
  <c r="Q54"/>
  <c r="Q32"/>
  <c r="Q34"/>
  <c r="Q45"/>
  <c r="Q38"/>
  <c r="Q10"/>
  <c r="Q29"/>
  <c r="Q58"/>
  <c r="Q4"/>
  <c r="Q6"/>
  <c r="Q46"/>
  <c r="Q70"/>
  <c r="Q69"/>
  <c r="Q36"/>
  <c r="Q12"/>
  <c r="Q63"/>
  <c r="Q60"/>
  <c r="Q37"/>
  <c r="Q67"/>
  <c r="Q2"/>
  <c r="Q27"/>
  <c r="Q13"/>
  <c r="Q52"/>
  <c r="Q71"/>
  <c r="Q5"/>
  <c r="Q57"/>
  <c r="Q50"/>
  <c r="Q56"/>
  <c r="Q43"/>
  <c r="Q59"/>
  <c r="Q28"/>
  <c r="Q72"/>
  <c r="Q24"/>
  <c r="Q62"/>
  <c r="Q30"/>
  <c r="Q53"/>
  <c r="Q66"/>
  <c r="Q64"/>
  <c r="Q22"/>
  <c r="Q33"/>
  <c r="Q31"/>
  <c r="Q9"/>
  <c r="Q65"/>
</calcChain>
</file>

<file path=xl/sharedStrings.xml><?xml version="1.0" encoding="utf-8"?>
<sst xmlns="http://schemas.openxmlformats.org/spreadsheetml/2006/main" count="171" uniqueCount="19">
  <si>
    <t>DATE JOUR</t>
  </si>
  <si>
    <t>CLIENT CONTREPARTIE</t>
  </si>
  <si>
    <t>NOM DU FOND</t>
  </si>
  <si>
    <t>sous</t>
  </si>
  <si>
    <t>rachat</t>
  </si>
  <si>
    <t>CUMUL SOUSCRIPTION</t>
  </si>
  <si>
    <t>CUMUL RACHAT</t>
  </si>
  <si>
    <t>MONTANT</t>
  </si>
  <si>
    <t>DATE</t>
  </si>
  <si>
    <t>Nom du fond</t>
  </si>
  <si>
    <t>Part Sous</t>
  </si>
  <si>
    <t>Part Rachat</t>
  </si>
  <si>
    <t>Cumul Sous</t>
  </si>
  <si>
    <t>Cumul Rachat</t>
  </si>
  <si>
    <t>Nom Contrepartie</t>
  </si>
  <si>
    <t>Client A</t>
  </si>
  <si>
    <t>Client B</t>
  </si>
  <si>
    <t>Produit A</t>
  </si>
  <si>
    <t>Produit B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</si>
</sst>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5">
    <font>
      <sz val="10"/>
      <name val="Arial"/>
    </font>
    <font>
      <sz val="10"/>
      <name val="Arial"/>
    </font>
    <font>
      <sz val="8"/>
      <name val="Arial"/>
    </font>
    <font>
      <b/>
      <sz val="10"/>
      <name val="Arial"/>
      <family val="2"/>
    </font>
    <font>
      <sz val="10"/>
      <name val="Barclays Serif"/>
      <family val="2"/>
    </font>
  </fonts>
  <fills count="4">
    <fill>
      <patternFill patternType="none"/>
    </fill>
    <fill>
      <patternFill patternType="gray125"/>
    </fill>
    <fill>
      <patternFill patternType="solid">
        <fgColor indexed="4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23">
    <xf numFmtId="0" fontId="0" fillId="0" borderId="0" xfId="0"/>
    <xf numFmtId="0" fontId="3" fillId="2" borderId="1" xfId="0" applyFont="1" applyFill="1" applyBorder="1"/>
    <xf numFmtId="0" fontId="3" fillId="2" borderId="2" xfId="0" applyFont="1" applyFill="1" applyBorder="1"/>
    <xf numFmtId="3" fontId="4" fillId="0" borderId="0" xfId="2" applyNumberFormat="1" applyFont="1" applyBorder="1" applyAlignment="1">
      <alignment horizontal="left" vertical="center" wrapText="1"/>
    </xf>
    <xf numFmtId="3" fontId="4" fillId="0" borderId="0" xfId="0" applyNumberFormat="1" applyFont="1" applyBorder="1" applyAlignment="1">
      <alignment horizontal="left"/>
    </xf>
    <xf numFmtId="3" fontId="4" fillId="0" borderId="0" xfId="2" applyNumberFormat="1" applyFont="1" applyBorder="1" applyAlignment="1">
      <alignment horizontal="left" vertical="center"/>
    </xf>
    <xf numFmtId="3" fontId="4" fillId="0" borderId="0" xfId="0" applyNumberFormat="1" applyFont="1" applyBorder="1" applyAlignment="1">
      <alignment horizontal="left" vertical="center"/>
    </xf>
    <xf numFmtId="3" fontId="4" fillId="0" borderId="0" xfId="0" applyNumberFormat="1" applyFont="1" applyFill="1" applyBorder="1" applyAlignment="1">
      <alignment horizontal="left" vertical="center"/>
    </xf>
    <xf numFmtId="3" fontId="4" fillId="0" borderId="0" xfId="2" applyNumberFormat="1" applyFont="1" applyFill="1" applyBorder="1" applyAlignment="1">
      <alignment horizontal="left" vertical="center"/>
    </xf>
    <xf numFmtId="0" fontId="0" fillId="0" borderId="0" xfId="0" applyBorder="1" applyAlignment="1">
      <alignment horizontal="left"/>
    </xf>
    <xf numFmtId="14" fontId="0" fillId="0" borderId="0" xfId="0" applyNumberFormat="1"/>
    <xf numFmtId="43" fontId="0" fillId="0" borderId="0" xfId="2" applyFont="1"/>
    <xf numFmtId="43" fontId="0" fillId="0" borderId="0" xfId="0" applyNumberFormat="1"/>
    <xf numFmtId="0" fontId="4" fillId="0" borderId="0" xfId="0" applyFont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0" fillId="0" borderId="0" xfId="0" applyFill="1" applyBorder="1"/>
    <xf numFmtId="14" fontId="0" fillId="0" borderId="0" xfId="0" applyNumberFormat="1" applyFill="1" applyBorder="1"/>
    <xf numFmtId="43" fontId="3" fillId="2" borderId="2" xfId="2" applyFont="1" applyFill="1" applyBorder="1" applyAlignment="1">
      <alignment horizontal="center"/>
    </xf>
    <xf numFmtId="43" fontId="3" fillId="2" borderId="3" xfId="2" applyFont="1" applyFill="1" applyBorder="1" applyAlignment="1">
      <alignment horizontal="center"/>
    </xf>
    <xf numFmtId="43" fontId="0" fillId="0" borderId="0" xfId="2" applyFont="1" applyFill="1" applyBorder="1"/>
    <xf numFmtId="0" fontId="3" fillId="2" borderId="4" xfId="0" applyFont="1" applyFill="1" applyBorder="1"/>
    <xf numFmtId="43" fontId="0" fillId="3" borderId="5" xfId="0" applyNumberFormat="1" applyFill="1" applyBorder="1" applyAlignment="1">
      <alignment horizontal="left"/>
    </xf>
  </cellXfs>
  <cellStyles count="3">
    <cellStyle name="Euro" xfId="1"/>
    <cellStyle name="Milliers" xfId="2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65536"/>
  <sheetViews>
    <sheetView zoomScale="70" workbookViewId="0">
      <selection activeCell="K9" sqref="K9"/>
    </sheetView>
  </sheetViews>
  <sheetFormatPr baseColWidth="10" defaultRowHeight="12.75"/>
  <cols>
    <col min="1" max="1" width="14.42578125" bestFit="1" customWidth="1"/>
    <col min="2" max="2" width="28.7109375" bestFit="1" customWidth="1"/>
    <col min="3" max="3" width="35.7109375" bestFit="1" customWidth="1"/>
    <col min="4" max="4" width="9.28515625" style="11" bestFit="1" customWidth="1"/>
    <col min="5" max="5" width="10" style="11" bestFit="1" customWidth="1"/>
    <col min="6" max="6" width="27.42578125" style="11" bestFit="1" customWidth="1"/>
    <col min="7" max="7" width="20.140625" style="11" bestFit="1" customWidth="1"/>
    <col min="8" max="8" width="15.42578125" style="11" bestFit="1" customWidth="1"/>
    <col min="9" max="9" width="15.42578125" customWidth="1"/>
    <col min="10" max="10" width="10.140625" bestFit="1" customWidth="1"/>
    <col min="11" max="13" width="10.5703125" bestFit="1" customWidth="1"/>
    <col min="14" max="14" width="10.28515625" bestFit="1" customWidth="1"/>
    <col min="15" max="15" width="9.5703125" bestFit="1" customWidth="1"/>
    <col min="16" max="16" width="15.42578125" bestFit="1" customWidth="1"/>
    <col min="17" max="19" width="14.42578125" bestFit="1" customWidth="1"/>
    <col min="20" max="20" width="15.5703125" customWidth="1"/>
    <col min="25" max="27" width="14.42578125" bestFit="1" customWidth="1"/>
  </cols>
  <sheetData>
    <row r="1" spans="1:19" ht="13.5" thickBot="1">
      <c r="A1" s="14" t="s">
        <v>0</v>
      </c>
      <c r="B1" s="15" t="s">
        <v>1</v>
      </c>
      <c r="C1" s="15" t="s">
        <v>2</v>
      </c>
      <c r="D1" s="18" t="s">
        <v>3</v>
      </c>
      <c r="E1" s="18" t="s">
        <v>4</v>
      </c>
      <c r="F1" s="18" t="s">
        <v>5</v>
      </c>
      <c r="G1" s="18" t="s">
        <v>6</v>
      </c>
      <c r="H1" s="19" t="s">
        <v>7</v>
      </c>
      <c r="J1" s="10"/>
      <c r="L1" s="13"/>
      <c r="M1" s="13"/>
      <c r="N1" s="13"/>
      <c r="P1" s="16"/>
      <c r="Q1" s="17"/>
      <c r="R1" s="16"/>
      <c r="S1" s="16"/>
    </row>
    <row r="2" spans="1:19">
      <c r="A2" s="10">
        <v>40179</v>
      </c>
      <c r="B2" s="13" t="s">
        <v>15</v>
      </c>
      <c r="C2" s="13" t="s">
        <v>17</v>
      </c>
      <c r="D2" s="11">
        <v>60</v>
      </c>
      <c r="F2" s="11">
        <v>4800000</v>
      </c>
      <c r="G2" s="11">
        <v>0</v>
      </c>
      <c r="H2" s="11">
        <f t="shared" ref="H2:H15" si="0">G2+F2</f>
        <v>4800000</v>
      </c>
      <c r="J2" s="10"/>
      <c r="K2" s="10"/>
      <c r="L2" s="13"/>
      <c r="M2" s="13"/>
      <c r="N2" s="11"/>
      <c r="O2" s="11"/>
      <c r="P2" s="11"/>
      <c r="Q2" s="11"/>
      <c r="R2" s="11"/>
      <c r="S2" s="16"/>
    </row>
    <row r="3" spans="1:19">
      <c r="A3" s="10">
        <v>40179</v>
      </c>
      <c r="B3" s="13" t="s">
        <v>16</v>
      </c>
      <c r="C3" s="13" t="s">
        <v>18</v>
      </c>
      <c r="D3" s="11">
        <v>60</v>
      </c>
      <c r="F3" s="11">
        <v>4800000</v>
      </c>
      <c r="G3" s="11">
        <v>0</v>
      </c>
      <c r="H3" s="11">
        <f t="shared" si="0"/>
        <v>4800000</v>
      </c>
      <c r="J3" s="10"/>
      <c r="K3" s="10"/>
      <c r="L3" s="13"/>
      <c r="M3" s="13"/>
      <c r="N3" s="11"/>
      <c r="O3" s="11"/>
      <c r="P3" s="11"/>
      <c r="Q3" s="11"/>
      <c r="R3" s="11"/>
      <c r="S3" s="16"/>
    </row>
    <row r="4" spans="1:19">
      <c r="A4" s="10">
        <v>40217</v>
      </c>
      <c r="B4" s="13" t="s">
        <v>15</v>
      </c>
      <c r="C4" s="13" t="s">
        <v>17</v>
      </c>
      <c r="E4" s="11">
        <v>20</v>
      </c>
      <c r="F4" s="11">
        <v>0</v>
      </c>
      <c r="G4" s="11">
        <v>1600000</v>
      </c>
      <c r="H4" s="11">
        <f t="shared" si="0"/>
        <v>1600000</v>
      </c>
      <c r="J4" s="10"/>
      <c r="K4" s="10"/>
      <c r="L4" s="13"/>
      <c r="M4" s="13"/>
      <c r="N4" s="11"/>
      <c r="O4" s="11"/>
      <c r="P4" s="11"/>
      <c r="Q4" s="11"/>
      <c r="R4" s="11"/>
      <c r="S4" s="16"/>
    </row>
    <row r="5" spans="1:19">
      <c r="A5" s="10">
        <v>40217</v>
      </c>
      <c r="B5" s="13" t="s">
        <v>16</v>
      </c>
      <c r="C5" s="13" t="s">
        <v>18</v>
      </c>
      <c r="E5" s="11">
        <v>20</v>
      </c>
      <c r="F5" s="11">
        <v>0</v>
      </c>
      <c r="G5" s="11">
        <v>1600000</v>
      </c>
      <c r="H5" s="11">
        <f t="shared" si="0"/>
        <v>1600000</v>
      </c>
      <c r="J5" s="10"/>
      <c r="K5" s="10"/>
      <c r="L5" s="13"/>
      <c r="M5" s="13"/>
      <c r="N5" s="11"/>
      <c r="O5" s="11"/>
      <c r="P5" s="11"/>
      <c r="Q5" s="11"/>
      <c r="R5" s="11"/>
      <c r="S5" s="16"/>
    </row>
    <row r="6" spans="1:19">
      <c r="A6" s="10">
        <v>40218</v>
      </c>
      <c r="B6" s="13" t="s">
        <v>15</v>
      </c>
      <c r="C6" s="13" t="s">
        <v>17</v>
      </c>
      <c r="E6" s="11">
        <v>15</v>
      </c>
      <c r="F6" s="11">
        <v>0</v>
      </c>
      <c r="G6" s="11">
        <v>1200000</v>
      </c>
      <c r="H6" s="11">
        <f t="shared" si="0"/>
        <v>1200000</v>
      </c>
      <c r="K6" s="10"/>
      <c r="L6" s="13"/>
      <c r="M6" s="13"/>
      <c r="N6" s="11"/>
      <c r="O6" s="11"/>
      <c r="P6" s="11"/>
      <c r="Q6" s="11"/>
      <c r="R6" s="11"/>
      <c r="S6" s="16"/>
    </row>
    <row r="7" spans="1:19">
      <c r="A7" s="10">
        <v>40218</v>
      </c>
      <c r="B7" s="13" t="s">
        <v>16</v>
      </c>
      <c r="C7" s="13" t="s">
        <v>18</v>
      </c>
      <c r="E7" s="11">
        <v>15</v>
      </c>
      <c r="F7" s="11">
        <v>0</v>
      </c>
      <c r="G7" s="11">
        <v>1200000</v>
      </c>
      <c r="H7" s="11">
        <f t="shared" si="0"/>
        <v>1200000</v>
      </c>
      <c r="J7" s="10"/>
      <c r="K7" s="10"/>
      <c r="L7" s="13"/>
      <c r="M7" s="13"/>
      <c r="N7" s="11"/>
      <c r="O7" s="11"/>
      <c r="P7" s="11"/>
      <c r="Q7" s="11"/>
      <c r="R7" s="11"/>
      <c r="S7" s="16"/>
    </row>
    <row r="8" spans="1:19">
      <c r="A8" s="10">
        <v>40221</v>
      </c>
      <c r="B8" s="13" t="s">
        <v>15</v>
      </c>
      <c r="C8" s="13" t="s">
        <v>17</v>
      </c>
      <c r="D8" s="11">
        <v>20</v>
      </c>
      <c r="F8" s="11">
        <v>1600000</v>
      </c>
      <c r="G8" s="11">
        <v>0</v>
      </c>
      <c r="H8" s="11">
        <f t="shared" si="0"/>
        <v>1600000</v>
      </c>
      <c r="J8" s="10"/>
      <c r="K8" s="10"/>
      <c r="L8" s="13"/>
      <c r="M8" s="13"/>
      <c r="N8" s="11"/>
      <c r="O8" s="11"/>
      <c r="P8" s="11"/>
      <c r="Q8" s="11"/>
      <c r="R8" s="11"/>
      <c r="S8" s="16"/>
    </row>
    <row r="9" spans="1:19">
      <c r="A9" s="10">
        <v>40221</v>
      </c>
      <c r="B9" s="13" t="s">
        <v>16</v>
      </c>
      <c r="C9" s="13" t="s">
        <v>18</v>
      </c>
      <c r="D9" s="11">
        <v>20</v>
      </c>
      <c r="F9" s="11">
        <v>1600000</v>
      </c>
      <c r="G9" s="11">
        <v>0</v>
      </c>
      <c r="H9" s="11">
        <f t="shared" si="0"/>
        <v>1600000</v>
      </c>
      <c r="J9" s="10"/>
      <c r="K9" s="10"/>
      <c r="L9" s="13"/>
      <c r="M9" s="13"/>
      <c r="N9" s="11"/>
      <c r="O9" s="11"/>
      <c r="P9" s="11"/>
      <c r="Q9" s="11"/>
      <c r="R9" s="11"/>
      <c r="S9" s="16"/>
    </row>
    <row r="10" spans="1:19">
      <c r="A10" s="10">
        <v>40229</v>
      </c>
      <c r="B10" s="13" t="s">
        <v>15</v>
      </c>
      <c r="C10" s="13" t="s">
        <v>17</v>
      </c>
      <c r="E10" s="11">
        <v>35</v>
      </c>
      <c r="F10" s="11">
        <v>0</v>
      </c>
      <c r="G10" s="11">
        <f>2800000</f>
        <v>2800000</v>
      </c>
      <c r="H10" s="11">
        <f t="shared" si="0"/>
        <v>2800000</v>
      </c>
      <c r="J10" s="10"/>
      <c r="K10" s="10"/>
      <c r="L10" s="13"/>
      <c r="M10" s="13"/>
      <c r="N10" s="11"/>
      <c r="O10" s="11"/>
      <c r="P10" s="11"/>
      <c r="Q10" s="11"/>
      <c r="R10" s="11"/>
      <c r="S10" s="16"/>
    </row>
    <row r="11" spans="1:19">
      <c r="A11" s="10">
        <v>40229</v>
      </c>
      <c r="B11" s="13" t="s">
        <v>16</v>
      </c>
      <c r="C11" s="13" t="s">
        <v>18</v>
      </c>
      <c r="E11" s="11">
        <v>35</v>
      </c>
      <c r="F11" s="11">
        <v>0</v>
      </c>
      <c r="G11" s="11">
        <f>2800000</f>
        <v>2800000</v>
      </c>
      <c r="H11" s="11">
        <f t="shared" si="0"/>
        <v>2800000</v>
      </c>
      <c r="J11" s="10"/>
      <c r="K11" s="10"/>
      <c r="L11" s="13"/>
      <c r="M11" s="13"/>
      <c r="N11" s="11"/>
      <c r="O11" s="11"/>
      <c r="P11" s="11"/>
      <c r="Q11" s="11"/>
      <c r="R11" s="11"/>
      <c r="S11" s="16"/>
    </row>
    <row r="12" spans="1:19">
      <c r="A12" s="10">
        <v>40291</v>
      </c>
      <c r="B12" s="13" t="s">
        <v>15</v>
      </c>
      <c r="C12" s="13" t="s">
        <v>17</v>
      </c>
      <c r="D12" s="11">
        <v>15</v>
      </c>
      <c r="F12" s="11">
        <v>1200000</v>
      </c>
      <c r="G12" s="11">
        <v>0</v>
      </c>
      <c r="H12" s="11">
        <f t="shared" si="0"/>
        <v>1200000</v>
      </c>
      <c r="J12" s="10"/>
      <c r="K12" s="10"/>
      <c r="L12" s="13"/>
      <c r="M12" s="13"/>
      <c r="N12" s="11"/>
      <c r="O12" s="11"/>
      <c r="P12" s="11"/>
      <c r="Q12" s="11"/>
      <c r="R12" s="11"/>
      <c r="S12" s="16"/>
    </row>
    <row r="13" spans="1:19">
      <c r="A13" s="10">
        <v>40291</v>
      </c>
      <c r="B13" s="13" t="s">
        <v>16</v>
      </c>
      <c r="C13" s="13" t="s">
        <v>18</v>
      </c>
      <c r="D13" s="11">
        <v>15</v>
      </c>
      <c r="F13" s="11">
        <v>1200000</v>
      </c>
      <c r="G13" s="11">
        <v>0</v>
      </c>
      <c r="H13" s="11">
        <f t="shared" si="0"/>
        <v>1200000</v>
      </c>
      <c r="J13" s="10"/>
      <c r="K13" s="10"/>
      <c r="L13" s="13"/>
      <c r="M13" s="13"/>
      <c r="N13" s="11"/>
      <c r="O13" s="11"/>
      <c r="P13" s="11"/>
      <c r="Q13" s="11"/>
      <c r="R13" s="11"/>
      <c r="S13" s="16"/>
    </row>
    <row r="14" spans="1:19">
      <c r="A14" s="10">
        <v>40341</v>
      </c>
      <c r="B14" s="13" t="s">
        <v>15</v>
      </c>
      <c r="C14" s="13" t="s">
        <v>17</v>
      </c>
      <c r="E14" s="11">
        <v>20</v>
      </c>
      <c r="F14" s="11">
        <v>0</v>
      </c>
      <c r="G14" s="11">
        <v>1600000</v>
      </c>
      <c r="H14" s="11">
        <f t="shared" si="0"/>
        <v>1600000</v>
      </c>
      <c r="J14" s="10"/>
      <c r="K14" s="10"/>
      <c r="L14" s="13"/>
      <c r="M14" s="13"/>
      <c r="N14" s="11"/>
      <c r="O14" s="11"/>
      <c r="P14" s="11"/>
      <c r="Q14" s="11"/>
      <c r="R14" s="11"/>
      <c r="S14" s="16"/>
    </row>
    <row r="15" spans="1:19">
      <c r="A15" s="10">
        <v>40341</v>
      </c>
      <c r="B15" s="13" t="s">
        <v>16</v>
      </c>
      <c r="C15" s="13" t="s">
        <v>18</v>
      </c>
      <c r="E15" s="11">
        <v>20</v>
      </c>
      <c r="F15" s="11">
        <v>0</v>
      </c>
      <c r="G15" s="11">
        <v>1600000</v>
      </c>
      <c r="H15" s="11">
        <f t="shared" si="0"/>
        <v>1600000</v>
      </c>
      <c r="J15" s="10"/>
      <c r="K15" s="10"/>
      <c r="L15" s="13"/>
      <c r="M15" s="13"/>
      <c r="N15" s="11"/>
      <c r="O15" s="11"/>
      <c r="P15" s="11"/>
      <c r="Q15" s="11"/>
      <c r="R15" s="11"/>
      <c r="S15" s="16"/>
    </row>
    <row r="16" spans="1:19">
      <c r="A16" s="10">
        <v>40343</v>
      </c>
      <c r="B16" s="13" t="s">
        <v>15</v>
      </c>
      <c r="C16" s="13" t="s">
        <v>17</v>
      </c>
      <c r="D16" s="11">
        <v>62</v>
      </c>
      <c r="F16" s="11">
        <v>4960000</v>
      </c>
      <c r="G16" s="11">
        <v>0</v>
      </c>
      <c r="H16" s="11">
        <v>4960000</v>
      </c>
      <c r="J16" s="10"/>
      <c r="K16" s="10"/>
      <c r="L16" s="13"/>
      <c r="M16" s="13"/>
      <c r="N16" s="11"/>
      <c r="O16" s="11"/>
      <c r="P16" s="11"/>
      <c r="Q16" s="11"/>
      <c r="R16" s="11"/>
      <c r="S16" s="16"/>
    </row>
    <row r="17" spans="1:19">
      <c r="A17" s="10">
        <v>40343</v>
      </c>
      <c r="B17" s="13" t="s">
        <v>16</v>
      </c>
      <c r="C17" s="13" t="s">
        <v>18</v>
      </c>
      <c r="D17" s="11">
        <v>62</v>
      </c>
      <c r="F17" s="11">
        <v>4960000</v>
      </c>
      <c r="G17" s="11">
        <v>0</v>
      </c>
      <c r="H17" s="11">
        <v>4960000</v>
      </c>
      <c r="J17" s="10"/>
      <c r="K17" s="10"/>
      <c r="L17" s="13"/>
      <c r="M17" s="13"/>
      <c r="N17" s="11"/>
      <c r="O17" s="11"/>
      <c r="P17" s="11"/>
      <c r="Q17" s="11"/>
      <c r="R17" s="11"/>
      <c r="S17" s="16"/>
    </row>
    <row r="18" spans="1:19">
      <c r="A18" s="10">
        <v>40354</v>
      </c>
      <c r="B18" s="13" t="s">
        <v>15</v>
      </c>
      <c r="C18" s="13" t="s">
        <v>17</v>
      </c>
      <c r="E18" s="11">
        <v>5</v>
      </c>
      <c r="F18" s="11">
        <v>0</v>
      </c>
      <c r="G18" s="11">
        <v>400000</v>
      </c>
      <c r="H18" s="11">
        <f t="shared" ref="H18:H32" si="1">G18+F18</f>
        <v>400000</v>
      </c>
      <c r="K18" s="10"/>
      <c r="L18" s="13"/>
      <c r="M18" s="13"/>
      <c r="N18" s="11"/>
      <c r="O18" s="11"/>
      <c r="P18" s="11"/>
      <c r="Q18" s="11"/>
      <c r="R18" s="11"/>
      <c r="S18" s="16"/>
    </row>
    <row r="19" spans="1:19">
      <c r="A19" s="10">
        <v>40354</v>
      </c>
      <c r="B19" s="13" t="s">
        <v>16</v>
      </c>
      <c r="C19" s="13" t="s">
        <v>18</v>
      </c>
      <c r="E19" s="11">
        <v>5</v>
      </c>
      <c r="F19" s="11">
        <v>0</v>
      </c>
      <c r="G19" s="11">
        <v>400000</v>
      </c>
      <c r="H19" s="11">
        <f t="shared" si="1"/>
        <v>400000</v>
      </c>
      <c r="K19" s="10"/>
      <c r="L19" s="13"/>
      <c r="M19" s="13"/>
      <c r="N19" s="11"/>
      <c r="O19" s="11"/>
      <c r="P19" s="11"/>
      <c r="Q19" s="11"/>
      <c r="R19" s="11"/>
      <c r="S19" s="16"/>
    </row>
    <row r="20" spans="1:19">
      <c r="A20" s="10">
        <v>40359</v>
      </c>
      <c r="B20" s="13" t="s">
        <v>15</v>
      </c>
      <c r="C20" s="13" t="s">
        <v>17</v>
      </c>
      <c r="E20" s="11">
        <v>25</v>
      </c>
      <c r="F20" s="11">
        <f t="shared" ref="F20:F32" si="2">D20*80000</f>
        <v>0</v>
      </c>
      <c r="G20" s="11">
        <f t="shared" ref="G20:G32" si="3">E20*80000</f>
        <v>2000000</v>
      </c>
      <c r="H20" s="11">
        <f t="shared" si="1"/>
        <v>2000000</v>
      </c>
      <c r="K20" s="10"/>
      <c r="L20" s="13"/>
      <c r="M20" s="13"/>
      <c r="N20" s="11"/>
      <c r="O20" s="11"/>
      <c r="P20" s="11"/>
      <c r="Q20" s="11"/>
      <c r="R20" s="11"/>
      <c r="S20" s="16"/>
    </row>
    <row r="21" spans="1:19">
      <c r="A21" s="10">
        <v>40359</v>
      </c>
      <c r="B21" s="13" t="s">
        <v>16</v>
      </c>
      <c r="C21" s="13" t="s">
        <v>18</v>
      </c>
      <c r="E21" s="11">
        <v>25</v>
      </c>
      <c r="F21" s="11">
        <f t="shared" si="2"/>
        <v>0</v>
      </c>
      <c r="G21" s="11">
        <f t="shared" si="3"/>
        <v>2000000</v>
      </c>
      <c r="H21" s="11">
        <f t="shared" si="1"/>
        <v>2000000</v>
      </c>
      <c r="J21" s="17"/>
      <c r="K21" s="10"/>
      <c r="L21" s="13"/>
      <c r="M21" s="13"/>
      <c r="N21" s="11"/>
      <c r="O21" s="11"/>
      <c r="P21" s="11"/>
      <c r="Q21" s="11"/>
      <c r="R21" s="11"/>
      <c r="S21" s="16"/>
    </row>
    <row r="22" spans="1:19">
      <c r="A22" s="10">
        <v>40369</v>
      </c>
      <c r="B22" s="13" t="s">
        <v>15</v>
      </c>
      <c r="C22" s="13" t="s">
        <v>17</v>
      </c>
      <c r="E22" s="11">
        <v>15</v>
      </c>
      <c r="F22" s="11">
        <f t="shared" si="2"/>
        <v>0</v>
      </c>
      <c r="G22" s="11">
        <f t="shared" si="3"/>
        <v>1200000</v>
      </c>
      <c r="H22" s="11">
        <f t="shared" si="1"/>
        <v>1200000</v>
      </c>
      <c r="J22" s="17"/>
      <c r="K22" s="10"/>
      <c r="L22" s="13"/>
      <c r="M22" s="13"/>
      <c r="N22" s="11"/>
      <c r="O22" s="11"/>
      <c r="P22" s="11"/>
      <c r="Q22" s="11"/>
      <c r="R22" s="11"/>
      <c r="S22" s="16"/>
    </row>
    <row r="23" spans="1:19">
      <c r="A23" s="10">
        <v>40369</v>
      </c>
      <c r="B23" s="13" t="s">
        <v>16</v>
      </c>
      <c r="C23" s="13" t="s">
        <v>18</v>
      </c>
      <c r="E23" s="11">
        <v>15</v>
      </c>
      <c r="F23" s="11">
        <f t="shared" si="2"/>
        <v>0</v>
      </c>
      <c r="G23" s="11">
        <f t="shared" si="3"/>
        <v>1200000</v>
      </c>
      <c r="H23" s="11">
        <f t="shared" si="1"/>
        <v>1200000</v>
      </c>
      <c r="J23" s="17"/>
      <c r="K23" s="10"/>
      <c r="L23" s="13"/>
      <c r="M23" s="13"/>
      <c r="N23" s="11"/>
      <c r="O23" s="11"/>
      <c r="P23" s="11"/>
      <c r="Q23" s="11"/>
      <c r="R23" s="11"/>
      <c r="S23" s="16"/>
    </row>
    <row r="24" spans="1:19">
      <c r="A24" s="10">
        <v>40380</v>
      </c>
      <c r="B24" s="13" t="s">
        <v>15</v>
      </c>
      <c r="C24" s="13" t="s">
        <v>17</v>
      </c>
      <c r="E24" s="11">
        <v>12</v>
      </c>
      <c r="F24" s="11">
        <f t="shared" si="2"/>
        <v>0</v>
      </c>
      <c r="G24" s="11">
        <f t="shared" si="3"/>
        <v>960000</v>
      </c>
      <c r="H24" s="11">
        <f t="shared" si="1"/>
        <v>960000</v>
      </c>
      <c r="J24" s="17"/>
      <c r="K24" s="10"/>
      <c r="L24" s="13"/>
      <c r="M24" s="13"/>
      <c r="N24" s="11"/>
      <c r="O24" s="11"/>
      <c r="P24" s="11"/>
      <c r="Q24" s="11"/>
      <c r="R24" s="11"/>
      <c r="S24" s="16"/>
    </row>
    <row r="25" spans="1:19">
      <c r="A25" s="10">
        <v>40380</v>
      </c>
      <c r="B25" s="13" t="s">
        <v>16</v>
      </c>
      <c r="C25" s="13" t="s">
        <v>18</v>
      </c>
      <c r="E25" s="11">
        <v>12</v>
      </c>
      <c r="F25" s="11">
        <f t="shared" si="2"/>
        <v>0</v>
      </c>
      <c r="G25" s="11">
        <f t="shared" si="3"/>
        <v>960000</v>
      </c>
      <c r="H25" s="11">
        <f t="shared" si="1"/>
        <v>960000</v>
      </c>
      <c r="J25" s="17"/>
      <c r="K25" s="10"/>
      <c r="L25" s="13"/>
      <c r="M25" s="13"/>
      <c r="N25" s="11"/>
      <c r="O25" s="11"/>
      <c r="P25" s="11"/>
      <c r="Q25" s="11"/>
      <c r="R25" s="11"/>
      <c r="S25" s="16"/>
    </row>
    <row r="26" spans="1:19">
      <c r="A26" s="10">
        <v>40404</v>
      </c>
      <c r="B26" s="13" t="s">
        <v>15</v>
      </c>
      <c r="C26" s="13" t="s">
        <v>17</v>
      </c>
      <c r="E26" s="11">
        <v>10</v>
      </c>
      <c r="F26" s="11">
        <f t="shared" si="2"/>
        <v>0</v>
      </c>
      <c r="G26" s="11">
        <f t="shared" si="3"/>
        <v>800000</v>
      </c>
      <c r="H26" s="11">
        <f t="shared" si="1"/>
        <v>800000</v>
      </c>
      <c r="J26" s="17"/>
      <c r="K26" s="10"/>
      <c r="L26" s="13"/>
      <c r="M26" s="13"/>
      <c r="N26" s="11"/>
      <c r="O26" s="11"/>
      <c r="P26" s="11"/>
      <c r="Q26" s="11"/>
      <c r="R26" s="11"/>
      <c r="S26" s="16"/>
    </row>
    <row r="27" spans="1:19">
      <c r="A27" s="10">
        <v>40424</v>
      </c>
      <c r="B27" s="13" t="s">
        <v>15</v>
      </c>
      <c r="C27" s="13" t="s">
        <v>17</v>
      </c>
      <c r="D27" s="11">
        <v>36</v>
      </c>
      <c r="F27" s="11">
        <f t="shared" si="2"/>
        <v>2880000</v>
      </c>
      <c r="G27" s="11">
        <f t="shared" si="3"/>
        <v>0</v>
      </c>
      <c r="H27" s="11">
        <f t="shared" si="1"/>
        <v>2880000</v>
      </c>
      <c r="J27" s="17"/>
      <c r="K27" s="10"/>
      <c r="L27" s="13"/>
      <c r="M27" s="13"/>
      <c r="N27" s="11"/>
      <c r="O27" s="11"/>
      <c r="P27" s="11"/>
      <c r="Q27" s="11"/>
      <c r="R27" s="11"/>
      <c r="S27" s="16"/>
    </row>
    <row r="28" spans="1:19">
      <c r="A28" s="10">
        <v>40442</v>
      </c>
      <c r="B28" s="13" t="s">
        <v>15</v>
      </c>
      <c r="C28" s="13" t="s">
        <v>17</v>
      </c>
      <c r="D28" s="11">
        <v>58</v>
      </c>
      <c r="F28" s="11">
        <f t="shared" si="2"/>
        <v>4640000</v>
      </c>
      <c r="G28" s="11">
        <f t="shared" si="3"/>
        <v>0</v>
      </c>
      <c r="H28" s="11">
        <f t="shared" si="1"/>
        <v>4640000</v>
      </c>
      <c r="J28" s="17"/>
      <c r="K28" s="10"/>
      <c r="L28" s="13"/>
      <c r="M28" s="13"/>
      <c r="N28" s="11"/>
      <c r="O28" s="11"/>
      <c r="P28" s="11"/>
      <c r="Q28" s="11"/>
      <c r="R28" s="11"/>
      <c r="S28" s="16"/>
    </row>
    <row r="29" spans="1:19">
      <c r="A29" s="10">
        <v>40466</v>
      </c>
      <c r="B29" s="13" t="s">
        <v>15</v>
      </c>
      <c r="C29" s="13" t="s">
        <v>17</v>
      </c>
      <c r="D29" s="11">
        <v>21</v>
      </c>
      <c r="F29" s="11">
        <f t="shared" si="2"/>
        <v>1680000</v>
      </c>
      <c r="G29" s="11">
        <f t="shared" si="3"/>
        <v>0</v>
      </c>
      <c r="H29" s="11">
        <f t="shared" si="1"/>
        <v>1680000</v>
      </c>
      <c r="J29" s="17"/>
      <c r="K29" s="10"/>
      <c r="L29" s="13"/>
      <c r="M29" s="13"/>
      <c r="N29" s="11"/>
      <c r="O29" s="11"/>
      <c r="P29" s="11"/>
      <c r="Q29" s="11"/>
      <c r="R29" s="11"/>
      <c r="S29" s="16"/>
    </row>
    <row r="30" spans="1:19">
      <c r="A30" s="10">
        <v>40500</v>
      </c>
      <c r="B30" s="13" t="s">
        <v>15</v>
      </c>
      <c r="C30" s="13" t="s">
        <v>17</v>
      </c>
      <c r="E30" s="11">
        <v>26</v>
      </c>
      <c r="F30" s="11">
        <f t="shared" si="2"/>
        <v>0</v>
      </c>
      <c r="G30" s="11">
        <f t="shared" si="3"/>
        <v>2080000</v>
      </c>
      <c r="H30" s="11">
        <f t="shared" si="1"/>
        <v>2080000</v>
      </c>
      <c r="J30" s="17"/>
      <c r="K30" s="10"/>
      <c r="L30" s="13"/>
      <c r="M30" s="13"/>
      <c r="N30" s="11"/>
      <c r="O30" s="11"/>
      <c r="P30" s="11"/>
      <c r="Q30" s="11"/>
      <c r="R30" s="11"/>
      <c r="S30" s="16"/>
    </row>
    <row r="31" spans="1:19">
      <c r="A31" s="10">
        <v>40484</v>
      </c>
      <c r="B31" s="13" t="s">
        <v>15</v>
      </c>
      <c r="C31" s="13" t="s">
        <v>17</v>
      </c>
      <c r="E31" s="11">
        <v>30</v>
      </c>
      <c r="F31" s="11">
        <f t="shared" si="2"/>
        <v>0</v>
      </c>
      <c r="G31" s="11">
        <f t="shared" si="3"/>
        <v>2400000</v>
      </c>
      <c r="H31" s="11">
        <f t="shared" si="1"/>
        <v>2400000</v>
      </c>
      <c r="J31" s="17"/>
      <c r="K31" s="10"/>
      <c r="L31" s="13"/>
      <c r="M31" s="13"/>
      <c r="N31" s="11"/>
      <c r="O31" s="11"/>
      <c r="P31" s="11"/>
      <c r="Q31" s="11"/>
      <c r="R31" s="11"/>
      <c r="S31" s="16"/>
    </row>
    <row r="32" spans="1:19">
      <c r="A32" s="10">
        <v>40537</v>
      </c>
      <c r="B32" s="13" t="s">
        <v>15</v>
      </c>
      <c r="C32" s="13" t="s">
        <v>17</v>
      </c>
      <c r="E32" s="11">
        <v>50</v>
      </c>
      <c r="F32" s="11">
        <f t="shared" si="2"/>
        <v>0</v>
      </c>
      <c r="G32" s="11">
        <f t="shared" si="3"/>
        <v>4000000</v>
      </c>
      <c r="H32" s="11">
        <f t="shared" si="1"/>
        <v>4000000</v>
      </c>
      <c r="J32" s="17"/>
      <c r="K32" s="10"/>
      <c r="L32" s="13"/>
      <c r="M32" s="13"/>
      <c r="N32" s="11"/>
      <c r="O32" s="11"/>
      <c r="P32" s="11"/>
      <c r="Q32" s="11"/>
      <c r="R32" s="11"/>
      <c r="S32" s="16"/>
    </row>
    <row r="33" spans="1:19">
      <c r="A33" s="17">
        <v>40545</v>
      </c>
      <c r="B33" s="13" t="s">
        <v>15</v>
      </c>
      <c r="C33" s="13" t="s">
        <v>17</v>
      </c>
      <c r="D33" s="20">
        <v>50</v>
      </c>
      <c r="E33" s="20"/>
      <c r="F33" s="11">
        <f t="shared" ref="F33:F41" si="4">D33*80000</f>
        <v>4000000</v>
      </c>
      <c r="G33" s="11">
        <f t="shared" ref="G33:G41" si="5">E33*80000</f>
        <v>0</v>
      </c>
      <c r="H33" s="11">
        <f t="shared" ref="H33:H41" si="6">G33+F33</f>
        <v>4000000</v>
      </c>
      <c r="J33" s="17"/>
      <c r="K33" s="17"/>
      <c r="L33" s="13"/>
      <c r="M33" s="13"/>
      <c r="N33" s="20"/>
      <c r="O33" s="20"/>
      <c r="P33" s="11"/>
      <c r="Q33" s="11"/>
      <c r="R33" s="11"/>
      <c r="S33" s="16"/>
    </row>
    <row r="34" spans="1:19">
      <c r="A34" s="17">
        <v>40560</v>
      </c>
      <c r="B34" s="13" t="s">
        <v>15</v>
      </c>
      <c r="C34" s="13" t="s">
        <v>17</v>
      </c>
      <c r="D34" s="20">
        <v>20</v>
      </c>
      <c r="E34" s="20"/>
      <c r="F34" s="11">
        <f t="shared" si="4"/>
        <v>1600000</v>
      </c>
      <c r="G34" s="11">
        <f t="shared" si="5"/>
        <v>0</v>
      </c>
      <c r="H34" s="11">
        <f t="shared" si="6"/>
        <v>1600000</v>
      </c>
      <c r="J34" s="17"/>
      <c r="K34" s="17"/>
      <c r="L34" s="13"/>
      <c r="M34" s="13"/>
      <c r="N34" s="20"/>
      <c r="O34" s="20"/>
      <c r="P34" s="11"/>
      <c r="Q34" s="11"/>
      <c r="R34" s="11"/>
      <c r="S34" s="16"/>
    </row>
    <row r="35" spans="1:19">
      <c r="A35" s="17">
        <v>40575</v>
      </c>
      <c r="B35" s="13" t="s">
        <v>15</v>
      </c>
      <c r="C35" s="13" t="s">
        <v>17</v>
      </c>
      <c r="D35" s="20">
        <v>60</v>
      </c>
      <c r="E35" s="20"/>
      <c r="F35" s="11">
        <f t="shared" si="4"/>
        <v>4800000</v>
      </c>
      <c r="G35" s="11">
        <f t="shared" si="5"/>
        <v>0</v>
      </c>
      <c r="H35" s="11">
        <f t="shared" si="6"/>
        <v>4800000</v>
      </c>
      <c r="J35" s="17"/>
      <c r="K35" s="17"/>
      <c r="L35" s="13"/>
      <c r="M35" s="13"/>
      <c r="N35" s="20"/>
      <c r="O35" s="20"/>
      <c r="P35" s="11"/>
      <c r="Q35" s="11"/>
      <c r="R35" s="11"/>
      <c r="S35" s="16"/>
    </row>
    <row r="36" spans="1:19">
      <c r="A36" s="17">
        <v>40590</v>
      </c>
      <c r="B36" s="13" t="s">
        <v>15</v>
      </c>
      <c r="C36" s="13" t="s">
        <v>17</v>
      </c>
      <c r="D36" s="20">
        <v>10</v>
      </c>
      <c r="E36" s="20"/>
      <c r="F36" s="11">
        <f t="shared" si="4"/>
        <v>800000</v>
      </c>
      <c r="G36" s="11">
        <f t="shared" si="5"/>
        <v>0</v>
      </c>
      <c r="H36" s="11">
        <f t="shared" si="6"/>
        <v>800000</v>
      </c>
      <c r="J36" s="17"/>
      <c r="K36" s="17"/>
      <c r="L36" s="13"/>
      <c r="M36" s="13"/>
      <c r="N36" s="20"/>
      <c r="O36" s="20"/>
      <c r="P36" s="11"/>
      <c r="Q36" s="11"/>
      <c r="R36" s="11"/>
      <c r="S36" s="16"/>
    </row>
    <row r="37" spans="1:19">
      <c r="A37" s="17">
        <v>40605</v>
      </c>
      <c r="B37" s="13" t="s">
        <v>15</v>
      </c>
      <c r="C37" s="13" t="s">
        <v>17</v>
      </c>
      <c r="D37" s="20">
        <v>25</v>
      </c>
      <c r="E37" s="20"/>
      <c r="F37" s="11">
        <f t="shared" si="4"/>
        <v>2000000</v>
      </c>
      <c r="G37" s="11">
        <f t="shared" si="5"/>
        <v>0</v>
      </c>
      <c r="H37" s="11">
        <f t="shared" si="6"/>
        <v>2000000</v>
      </c>
      <c r="J37" s="17"/>
      <c r="K37" s="17"/>
      <c r="L37" s="13"/>
      <c r="M37" s="13"/>
      <c r="N37" s="20"/>
      <c r="O37" s="20"/>
      <c r="P37" s="11"/>
      <c r="Q37" s="11"/>
      <c r="R37" s="11"/>
      <c r="S37" s="16"/>
    </row>
    <row r="38" spans="1:19">
      <c r="A38" s="17">
        <v>40620</v>
      </c>
      <c r="B38" s="13" t="s">
        <v>15</v>
      </c>
      <c r="C38" s="13" t="s">
        <v>17</v>
      </c>
      <c r="D38" s="20">
        <v>32</v>
      </c>
      <c r="E38" s="20"/>
      <c r="F38" s="11">
        <f t="shared" si="4"/>
        <v>2560000</v>
      </c>
      <c r="G38" s="11">
        <f t="shared" si="5"/>
        <v>0</v>
      </c>
      <c r="H38" s="11">
        <f t="shared" si="6"/>
        <v>2560000</v>
      </c>
      <c r="J38" s="17"/>
      <c r="K38" s="17"/>
      <c r="L38" s="13"/>
      <c r="M38" s="13"/>
      <c r="N38" s="20"/>
      <c r="O38" s="20"/>
      <c r="P38" s="11"/>
      <c r="Q38" s="11"/>
      <c r="R38" s="11"/>
      <c r="S38" s="16"/>
    </row>
    <row r="39" spans="1:19">
      <c r="A39" s="17">
        <v>40635</v>
      </c>
      <c r="B39" s="13" t="s">
        <v>15</v>
      </c>
      <c r="C39" s="13" t="s">
        <v>17</v>
      </c>
      <c r="D39" s="20"/>
      <c r="E39" s="20">
        <v>25</v>
      </c>
      <c r="F39" s="11">
        <f t="shared" si="4"/>
        <v>0</v>
      </c>
      <c r="G39" s="11">
        <f t="shared" si="5"/>
        <v>2000000</v>
      </c>
      <c r="H39" s="11">
        <f t="shared" si="6"/>
        <v>2000000</v>
      </c>
      <c r="J39" s="17"/>
      <c r="K39" s="17"/>
      <c r="L39" s="13"/>
      <c r="M39" s="13"/>
      <c r="N39" s="20"/>
      <c r="O39" s="20"/>
      <c r="P39" s="11"/>
      <c r="Q39" s="11"/>
      <c r="R39" s="11"/>
      <c r="S39" s="16"/>
    </row>
    <row r="40" spans="1:19">
      <c r="A40" s="17">
        <v>40650</v>
      </c>
      <c r="B40" s="13" t="s">
        <v>15</v>
      </c>
      <c r="C40" s="13" t="s">
        <v>17</v>
      </c>
      <c r="D40" s="20"/>
      <c r="E40" s="20">
        <v>14</v>
      </c>
      <c r="F40" s="11">
        <f t="shared" si="4"/>
        <v>0</v>
      </c>
      <c r="G40" s="11">
        <f t="shared" si="5"/>
        <v>1120000</v>
      </c>
      <c r="H40" s="11">
        <f t="shared" si="6"/>
        <v>1120000</v>
      </c>
      <c r="K40" s="17"/>
      <c r="L40" s="13"/>
      <c r="M40" s="13"/>
      <c r="N40" s="20"/>
      <c r="O40" s="20"/>
      <c r="P40" s="11"/>
      <c r="Q40" s="11"/>
      <c r="R40" s="11"/>
      <c r="S40" s="16"/>
    </row>
    <row r="41" spans="1:19">
      <c r="A41" s="17">
        <v>40665</v>
      </c>
      <c r="B41" s="13" t="s">
        <v>15</v>
      </c>
      <c r="C41" s="13" t="s">
        <v>17</v>
      </c>
      <c r="D41" s="20">
        <v>12</v>
      </c>
      <c r="E41" s="20"/>
      <c r="F41" s="11">
        <f t="shared" si="4"/>
        <v>960000</v>
      </c>
      <c r="G41" s="11">
        <f t="shared" si="5"/>
        <v>0</v>
      </c>
      <c r="H41" s="11">
        <f t="shared" si="6"/>
        <v>960000</v>
      </c>
      <c r="K41" s="17"/>
      <c r="L41" s="13"/>
      <c r="M41" s="13"/>
      <c r="N41" s="20"/>
      <c r="O41" s="20"/>
      <c r="P41" s="11"/>
      <c r="Q41" s="11"/>
      <c r="R41" s="11"/>
      <c r="S41" s="16"/>
    </row>
    <row r="42" spans="1:19">
      <c r="A42" s="17">
        <v>40680</v>
      </c>
      <c r="B42" s="13" t="s">
        <v>15</v>
      </c>
      <c r="C42" s="13" t="s">
        <v>17</v>
      </c>
      <c r="D42" s="20"/>
      <c r="E42" s="20">
        <v>58</v>
      </c>
      <c r="F42" s="11">
        <f>D42*80000</f>
        <v>0</v>
      </c>
      <c r="G42" s="11">
        <f>E42*80000</f>
        <v>4640000</v>
      </c>
      <c r="H42" s="11">
        <f>G42+F42</f>
        <v>4640000</v>
      </c>
      <c r="K42" s="17"/>
      <c r="L42" s="13"/>
      <c r="M42" s="13"/>
      <c r="N42" s="20"/>
      <c r="O42" s="20"/>
      <c r="P42" s="11"/>
      <c r="Q42" s="11"/>
      <c r="R42" s="11"/>
      <c r="S42" s="16"/>
    </row>
    <row r="43" spans="1:19">
      <c r="A43" s="17">
        <v>40695</v>
      </c>
      <c r="B43" s="13" t="s">
        <v>15</v>
      </c>
      <c r="C43" s="13" t="s">
        <v>17</v>
      </c>
      <c r="D43" s="20">
        <v>25</v>
      </c>
      <c r="E43" s="20"/>
      <c r="F43" s="11">
        <f t="shared" ref="F43:F51" si="7">D43*80000</f>
        <v>2000000</v>
      </c>
      <c r="G43" s="11">
        <f t="shared" ref="G43:G51" si="8">E43*80000</f>
        <v>0</v>
      </c>
      <c r="H43" s="11">
        <f t="shared" ref="H43:H51" si="9">G43+F43</f>
        <v>2000000</v>
      </c>
      <c r="K43" s="17"/>
      <c r="L43" s="13"/>
      <c r="M43" s="13"/>
      <c r="N43" s="20"/>
      <c r="O43" s="20"/>
      <c r="P43" s="11"/>
      <c r="Q43" s="11"/>
      <c r="R43" s="11"/>
      <c r="S43" s="16"/>
    </row>
    <row r="44" spans="1:19">
      <c r="A44" s="17">
        <v>40710</v>
      </c>
      <c r="B44" s="13" t="s">
        <v>15</v>
      </c>
      <c r="C44" s="13" t="s">
        <v>17</v>
      </c>
      <c r="D44" s="20">
        <v>16</v>
      </c>
      <c r="E44" s="20"/>
      <c r="F44" s="11">
        <f t="shared" si="7"/>
        <v>1280000</v>
      </c>
      <c r="G44" s="11">
        <f t="shared" si="8"/>
        <v>0</v>
      </c>
      <c r="H44" s="11">
        <f t="shared" si="9"/>
        <v>1280000</v>
      </c>
      <c r="K44" s="17"/>
      <c r="L44" s="13"/>
      <c r="M44" s="13"/>
      <c r="N44" s="20"/>
      <c r="O44" s="20"/>
      <c r="P44" s="11"/>
      <c r="Q44" s="11"/>
      <c r="R44" s="11"/>
      <c r="S44" s="16"/>
    </row>
    <row r="45" spans="1:19">
      <c r="A45" s="17">
        <v>40725</v>
      </c>
      <c r="B45" s="13" t="s">
        <v>15</v>
      </c>
      <c r="C45" s="13" t="s">
        <v>17</v>
      </c>
      <c r="D45" s="20">
        <v>65</v>
      </c>
      <c r="E45" s="20"/>
      <c r="F45" s="11">
        <f t="shared" si="7"/>
        <v>5200000</v>
      </c>
      <c r="G45" s="11">
        <f t="shared" si="8"/>
        <v>0</v>
      </c>
      <c r="H45" s="11">
        <f t="shared" si="9"/>
        <v>5200000</v>
      </c>
      <c r="K45" s="17"/>
      <c r="L45" s="13"/>
      <c r="M45" s="13"/>
      <c r="N45" s="20"/>
      <c r="O45" s="20"/>
      <c r="P45" s="11"/>
      <c r="Q45" s="11"/>
      <c r="R45" s="11"/>
      <c r="S45" s="16"/>
    </row>
    <row r="46" spans="1:19">
      <c r="A46" s="17">
        <v>40740</v>
      </c>
      <c r="B46" s="13" t="s">
        <v>15</v>
      </c>
      <c r="C46" s="13" t="s">
        <v>17</v>
      </c>
      <c r="D46" s="20">
        <v>45</v>
      </c>
      <c r="E46" s="20"/>
      <c r="F46" s="11">
        <f t="shared" si="7"/>
        <v>3600000</v>
      </c>
      <c r="G46" s="11">
        <f t="shared" si="8"/>
        <v>0</v>
      </c>
      <c r="H46" s="11">
        <f t="shared" si="9"/>
        <v>3600000</v>
      </c>
      <c r="K46" s="17"/>
      <c r="L46" s="13"/>
      <c r="M46" s="13"/>
      <c r="N46" s="20"/>
      <c r="O46" s="20"/>
      <c r="P46" s="11"/>
      <c r="Q46" s="11"/>
      <c r="R46" s="11"/>
      <c r="S46" s="16"/>
    </row>
    <row r="47" spans="1:19">
      <c r="A47" s="17">
        <v>40755</v>
      </c>
      <c r="B47" s="13" t="s">
        <v>15</v>
      </c>
      <c r="C47" s="13" t="s">
        <v>17</v>
      </c>
      <c r="D47" s="20">
        <v>14</v>
      </c>
      <c r="E47" s="20"/>
      <c r="F47" s="11">
        <f t="shared" si="7"/>
        <v>1120000</v>
      </c>
      <c r="G47" s="11">
        <f t="shared" si="8"/>
        <v>0</v>
      </c>
      <c r="H47" s="11">
        <f t="shared" si="9"/>
        <v>1120000</v>
      </c>
      <c r="K47" s="17"/>
      <c r="L47" s="13"/>
      <c r="M47" s="13"/>
      <c r="N47" s="20"/>
      <c r="O47" s="20"/>
      <c r="P47" s="11"/>
      <c r="Q47" s="11"/>
      <c r="R47" s="11"/>
      <c r="S47" s="16"/>
    </row>
    <row r="48" spans="1:19">
      <c r="A48" s="17">
        <v>40770</v>
      </c>
      <c r="B48" s="13" t="s">
        <v>15</v>
      </c>
      <c r="C48" s="13" t="s">
        <v>17</v>
      </c>
      <c r="D48" s="20">
        <v>40</v>
      </c>
      <c r="E48" s="20"/>
      <c r="F48" s="11">
        <f t="shared" si="7"/>
        <v>3200000</v>
      </c>
      <c r="G48" s="11">
        <f t="shared" si="8"/>
        <v>0</v>
      </c>
      <c r="H48" s="11">
        <f t="shared" si="9"/>
        <v>3200000</v>
      </c>
      <c r="K48" s="17"/>
      <c r="L48" s="13"/>
      <c r="M48" s="13"/>
      <c r="N48" s="20"/>
      <c r="O48" s="20"/>
      <c r="P48" s="11"/>
      <c r="Q48" s="11"/>
      <c r="R48" s="11"/>
      <c r="S48" s="16"/>
    </row>
    <row r="49" spans="1:19">
      <c r="A49" s="17">
        <v>40785</v>
      </c>
      <c r="B49" s="13" t="s">
        <v>15</v>
      </c>
      <c r="C49" s="13" t="s">
        <v>17</v>
      </c>
      <c r="D49" s="20"/>
      <c r="E49" s="20">
        <v>50</v>
      </c>
      <c r="F49" s="11">
        <f t="shared" si="7"/>
        <v>0</v>
      </c>
      <c r="G49" s="11">
        <f t="shared" si="8"/>
        <v>4000000</v>
      </c>
      <c r="H49" s="11">
        <f t="shared" si="9"/>
        <v>4000000</v>
      </c>
      <c r="K49" s="17"/>
      <c r="L49" s="13"/>
      <c r="M49" s="13"/>
      <c r="N49" s="20"/>
      <c r="O49" s="20"/>
      <c r="P49" s="11"/>
      <c r="Q49" s="11"/>
      <c r="R49" s="11"/>
      <c r="S49" s="16"/>
    </row>
    <row r="50" spans="1:19">
      <c r="A50" s="17">
        <v>40800</v>
      </c>
      <c r="B50" s="13" t="s">
        <v>15</v>
      </c>
      <c r="C50" s="13" t="s">
        <v>17</v>
      </c>
      <c r="D50" s="20"/>
      <c r="E50" s="20">
        <v>30</v>
      </c>
      <c r="F50" s="11">
        <f t="shared" si="7"/>
        <v>0</v>
      </c>
      <c r="G50" s="11">
        <f t="shared" si="8"/>
        <v>2400000</v>
      </c>
      <c r="H50" s="11">
        <f t="shared" si="9"/>
        <v>2400000</v>
      </c>
      <c r="K50" s="17"/>
      <c r="L50" s="13"/>
      <c r="M50" s="13"/>
      <c r="N50" s="20"/>
      <c r="O50" s="20"/>
      <c r="P50" s="11"/>
      <c r="Q50" s="11"/>
      <c r="R50" s="11"/>
      <c r="S50" s="16"/>
    </row>
    <row r="51" spans="1:19">
      <c r="A51" s="17">
        <v>40815</v>
      </c>
      <c r="B51" s="13" t="s">
        <v>15</v>
      </c>
      <c r="C51" s="13" t="s">
        <v>17</v>
      </c>
      <c r="D51" s="20"/>
      <c r="E51" s="20">
        <v>40</v>
      </c>
      <c r="F51" s="11">
        <f t="shared" si="7"/>
        <v>0</v>
      </c>
      <c r="G51" s="11">
        <f t="shared" si="8"/>
        <v>3200000</v>
      </c>
      <c r="H51" s="11">
        <f t="shared" si="9"/>
        <v>3200000</v>
      </c>
      <c r="K51" s="17"/>
      <c r="L51" s="13"/>
      <c r="M51" s="13"/>
      <c r="N51" s="20"/>
      <c r="O51" s="20"/>
      <c r="P51" s="11"/>
      <c r="Q51" s="11"/>
      <c r="R51" s="11"/>
      <c r="S51" s="16"/>
    </row>
    <row r="52" spans="1:19">
      <c r="A52" s="17">
        <v>40816</v>
      </c>
      <c r="B52" s="13" t="s">
        <v>15</v>
      </c>
      <c r="C52" s="13" t="s">
        <v>17</v>
      </c>
      <c r="D52" s="20">
        <v>25</v>
      </c>
      <c r="E52" s="20"/>
      <c r="F52" s="11">
        <f>D52*80000</f>
        <v>2000000</v>
      </c>
      <c r="G52" s="11">
        <f>E52*80000</f>
        <v>0</v>
      </c>
      <c r="H52" s="11">
        <f>SUM(F52:G52)</f>
        <v>2000000</v>
      </c>
      <c r="K52" s="17"/>
      <c r="L52" s="13"/>
      <c r="M52" s="13"/>
      <c r="N52" s="20"/>
      <c r="O52" s="20"/>
      <c r="P52" s="11"/>
      <c r="Q52" s="11"/>
      <c r="R52" s="11"/>
      <c r="S52" s="16"/>
    </row>
    <row r="53" spans="1:19">
      <c r="A53" s="17">
        <v>40817</v>
      </c>
      <c r="B53" s="13" t="s">
        <v>15</v>
      </c>
      <c r="C53" s="13" t="s">
        <v>17</v>
      </c>
      <c r="D53" s="20">
        <v>36</v>
      </c>
      <c r="E53" s="20"/>
      <c r="F53" s="11">
        <f t="shared" ref="F53:F79" si="10">D53*80000</f>
        <v>2880000</v>
      </c>
      <c r="G53" s="11">
        <f t="shared" ref="G53:G79" si="11">E53*80000</f>
        <v>0</v>
      </c>
      <c r="H53" s="11">
        <f t="shared" ref="H53:H79" si="12">SUM(F53:G53)</f>
        <v>2880000</v>
      </c>
      <c r="K53" s="17"/>
      <c r="L53" s="13"/>
      <c r="M53" s="13"/>
      <c r="N53" s="20"/>
      <c r="O53" s="20"/>
      <c r="P53" s="11"/>
      <c r="Q53" s="11"/>
      <c r="R53" s="11"/>
      <c r="S53" s="16"/>
    </row>
    <row r="54" spans="1:19">
      <c r="A54" s="17">
        <v>40818</v>
      </c>
      <c r="B54" s="13" t="s">
        <v>15</v>
      </c>
      <c r="C54" s="13" t="s">
        <v>17</v>
      </c>
      <c r="D54" s="20">
        <v>120</v>
      </c>
      <c r="E54" s="20"/>
      <c r="F54" s="11">
        <f t="shared" si="10"/>
        <v>9600000</v>
      </c>
      <c r="G54" s="11">
        <f t="shared" si="11"/>
        <v>0</v>
      </c>
      <c r="H54" s="11">
        <f t="shared" si="12"/>
        <v>9600000</v>
      </c>
      <c r="K54" s="17"/>
      <c r="L54" s="13"/>
      <c r="M54" s="13"/>
      <c r="N54" s="20"/>
      <c r="O54" s="20"/>
      <c r="P54" s="11"/>
      <c r="Q54" s="11"/>
      <c r="R54" s="11"/>
      <c r="S54" s="16"/>
    </row>
    <row r="55" spans="1:19">
      <c r="A55" s="17">
        <v>40819</v>
      </c>
      <c r="B55" s="13" t="s">
        <v>15</v>
      </c>
      <c r="C55" s="13" t="s">
        <v>17</v>
      </c>
      <c r="D55" s="20">
        <v>76</v>
      </c>
      <c r="E55" s="20"/>
      <c r="F55" s="11">
        <f t="shared" si="10"/>
        <v>6080000</v>
      </c>
      <c r="G55" s="11">
        <f t="shared" si="11"/>
        <v>0</v>
      </c>
      <c r="H55" s="11">
        <f t="shared" si="12"/>
        <v>6080000</v>
      </c>
      <c r="K55" s="17"/>
      <c r="L55" s="13"/>
      <c r="M55" s="13"/>
      <c r="N55" s="20"/>
      <c r="O55" s="20"/>
      <c r="P55" s="11"/>
      <c r="Q55" s="11"/>
      <c r="R55" s="11"/>
      <c r="S55" s="16"/>
    </row>
    <row r="56" spans="1:19">
      <c r="A56" s="17">
        <v>40820</v>
      </c>
      <c r="B56" s="13" t="s">
        <v>15</v>
      </c>
      <c r="C56" s="13" t="s">
        <v>17</v>
      </c>
      <c r="D56" s="20">
        <v>20</v>
      </c>
      <c r="E56" s="20"/>
      <c r="F56" s="11">
        <f t="shared" si="10"/>
        <v>1600000</v>
      </c>
      <c r="G56" s="11">
        <f t="shared" si="11"/>
        <v>0</v>
      </c>
      <c r="H56" s="11">
        <f t="shared" si="12"/>
        <v>1600000</v>
      </c>
      <c r="K56" s="17"/>
      <c r="L56" s="13"/>
      <c r="M56" s="13"/>
      <c r="N56" s="20"/>
      <c r="O56" s="20"/>
      <c r="P56" s="11"/>
      <c r="Q56" s="11"/>
      <c r="R56" s="11"/>
      <c r="S56" s="16"/>
    </row>
    <row r="57" spans="1:19">
      <c r="A57" s="17">
        <v>40821</v>
      </c>
      <c r="B57" s="13" t="s">
        <v>15</v>
      </c>
      <c r="C57" s="13" t="s">
        <v>17</v>
      </c>
      <c r="D57" s="20">
        <v>125</v>
      </c>
      <c r="E57" s="20"/>
      <c r="F57" s="11">
        <f t="shared" si="10"/>
        <v>10000000</v>
      </c>
      <c r="G57" s="11">
        <f t="shared" si="11"/>
        <v>0</v>
      </c>
      <c r="H57" s="11">
        <f t="shared" si="12"/>
        <v>10000000</v>
      </c>
      <c r="K57" s="17"/>
      <c r="L57" s="13"/>
      <c r="M57" s="13"/>
      <c r="N57" s="20"/>
      <c r="O57" s="20"/>
      <c r="P57" s="11"/>
      <c r="Q57" s="11"/>
      <c r="R57" s="11"/>
      <c r="S57" s="16"/>
    </row>
    <row r="58" spans="1:19">
      <c r="A58" s="17">
        <v>40822</v>
      </c>
      <c r="B58" s="13" t="s">
        <v>15</v>
      </c>
      <c r="C58" s="13" t="s">
        <v>17</v>
      </c>
      <c r="D58" s="20">
        <v>90</v>
      </c>
      <c r="E58" s="20"/>
      <c r="F58" s="11">
        <f t="shared" si="10"/>
        <v>7200000</v>
      </c>
      <c r="G58" s="11">
        <f t="shared" si="11"/>
        <v>0</v>
      </c>
      <c r="H58" s="11">
        <f t="shared" si="12"/>
        <v>7200000</v>
      </c>
      <c r="K58" s="17"/>
      <c r="L58" s="13"/>
      <c r="M58" s="13"/>
      <c r="N58" s="20"/>
      <c r="O58" s="20"/>
      <c r="P58" s="11"/>
      <c r="Q58" s="11"/>
      <c r="R58" s="11"/>
      <c r="S58" s="16"/>
    </row>
    <row r="59" spans="1:19">
      <c r="A59" s="17">
        <v>40823</v>
      </c>
      <c r="B59" s="13" t="s">
        <v>15</v>
      </c>
      <c r="C59" s="13" t="s">
        <v>17</v>
      </c>
      <c r="D59" s="20">
        <v>5</v>
      </c>
      <c r="E59" s="20"/>
      <c r="F59" s="11">
        <f t="shared" si="10"/>
        <v>400000</v>
      </c>
      <c r="G59" s="11">
        <f t="shared" si="11"/>
        <v>0</v>
      </c>
      <c r="H59" s="11">
        <f t="shared" si="12"/>
        <v>400000</v>
      </c>
      <c r="K59" s="17"/>
      <c r="L59" s="13"/>
      <c r="M59" s="13"/>
      <c r="N59" s="20"/>
      <c r="O59" s="20"/>
      <c r="P59" s="11"/>
      <c r="Q59" s="11"/>
      <c r="R59" s="11"/>
      <c r="S59" s="16"/>
    </row>
    <row r="60" spans="1:19">
      <c r="A60" s="17">
        <v>40824</v>
      </c>
      <c r="B60" s="13" t="s">
        <v>15</v>
      </c>
      <c r="C60" s="13" t="s">
        <v>17</v>
      </c>
      <c r="D60" s="20">
        <v>45</v>
      </c>
      <c r="E60" s="20"/>
      <c r="F60" s="11">
        <f t="shared" si="10"/>
        <v>3600000</v>
      </c>
      <c r="G60" s="11">
        <f t="shared" si="11"/>
        <v>0</v>
      </c>
      <c r="H60" s="11">
        <f t="shared" si="12"/>
        <v>3600000</v>
      </c>
      <c r="K60" s="17"/>
      <c r="L60" s="13"/>
      <c r="M60" s="13"/>
      <c r="N60" s="20"/>
      <c r="O60" s="20"/>
      <c r="P60" s="11"/>
      <c r="Q60" s="11"/>
      <c r="R60" s="11"/>
      <c r="S60" s="16"/>
    </row>
    <row r="61" spans="1:19">
      <c r="A61" s="17">
        <v>40825</v>
      </c>
      <c r="B61" s="13" t="s">
        <v>15</v>
      </c>
      <c r="C61" s="13" t="s">
        <v>17</v>
      </c>
      <c r="D61" s="20"/>
      <c r="E61" s="20">
        <v>52</v>
      </c>
      <c r="F61" s="11">
        <f t="shared" si="10"/>
        <v>0</v>
      </c>
      <c r="G61" s="11">
        <f t="shared" si="11"/>
        <v>4160000</v>
      </c>
      <c r="H61" s="11">
        <f t="shared" si="12"/>
        <v>4160000</v>
      </c>
      <c r="K61" s="17"/>
      <c r="L61" s="13"/>
      <c r="M61" s="13"/>
      <c r="N61" s="20"/>
      <c r="O61" s="20"/>
      <c r="P61" s="11"/>
      <c r="Q61" s="11"/>
      <c r="R61" s="11"/>
      <c r="S61" s="16"/>
    </row>
    <row r="62" spans="1:19">
      <c r="A62" s="17">
        <v>40826</v>
      </c>
      <c r="B62" s="13" t="s">
        <v>15</v>
      </c>
      <c r="C62" s="13" t="s">
        <v>17</v>
      </c>
      <c r="D62" s="20"/>
      <c r="E62" s="20">
        <v>26</v>
      </c>
      <c r="F62" s="11">
        <f t="shared" si="10"/>
        <v>0</v>
      </c>
      <c r="G62" s="11">
        <f t="shared" si="11"/>
        <v>2080000</v>
      </c>
      <c r="H62" s="11">
        <f t="shared" si="12"/>
        <v>2080000</v>
      </c>
      <c r="K62" s="17"/>
      <c r="L62" s="13"/>
      <c r="M62" s="13"/>
      <c r="N62" s="20"/>
      <c r="O62" s="20"/>
      <c r="P62" s="11"/>
      <c r="Q62" s="11"/>
      <c r="R62" s="11"/>
      <c r="S62" s="16"/>
    </row>
    <row r="63" spans="1:19">
      <c r="A63" s="17">
        <v>40827</v>
      </c>
      <c r="B63" s="13" t="s">
        <v>15</v>
      </c>
      <c r="C63" s="13" t="s">
        <v>17</v>
      </c>
      <c r="D63" s="20">
        <v>50</v>
      </c>
      <c r="E63" s="20"/>
      <c r="F63" s="11">
        <f t="shared" si="10"/>
        <v>4000000</v>
      </c>
      <c r="G63" s="11">
        <f t="shared" si="11"/>
        <v>0</v>
      </c>
      <c r="H63" s="11">
        <f t="shared" si="12"/>
        <v>4000000</v>
      </c>
      <c r="K63" s="17"/>
      <c r="L63" s="13"/>
      <c r="M63" s="13"/>
      <c r="N63" s="20"/>
      <c r="O63" s="20"/>
      <c r="P63" s="11"/>
      <c r="Q63" s="11"/>
      <c r="R63" s="11"/>
      <c r="S63" s="16"/>
    </row>
    <row r="64" spans="1:19">
      <c r="A64" s="17">
        <v>40828</v>
      </c>
      <c r="B64" s="13" t="s">
        <v>15</v>
      </c>
      <c r="C64" s="13" t="s">
        <v>17</v>
      </c>
      <c r="D64" s="20"/>
      <c r="E64" s="20">
        <v>25</v>
      </c>
      <c r="F64" s="11">
        <f t="shared" si="10"/>
        <v>0</v>
      </c>
      <c r="G64" s="11">
        <f t="shared" si="11"/>
        <v>2000000</v>
      </c>
      <c r="H64" s="11">
        <f t="shared" si="12"/>
        <v>2000000</v>
      </c>
      <c r="K64" s="17"/>
      <c r="L64" s="13"/>
      <c r="M64" s="13"/>
      <c r="N64" s="20"/>
      <c r="O64" s="20"/>
      <c r="P64" s="11"/>
      <c r="Q64" s="11"/>
      <c r="R64" s="11"/>
      <c r="S64" s="16"/>
    </row>
    <row r="65" spans="1:19">
      <c r="A65" s="17">
        <v>40829</v>
      </c>
      <c r="B65" s="13" t="s">
        <v>15</v>
      </c>
      <c r="C65" s="13" t="s">
        <v>17</v>
      </c>
      <c r="D65" s="20"/>
      <c r="E65" s="20">
        <v>125</v>
      </c>
      <c r="F65" s="11">
        <f t="shared" si="10"/>
        <v>0</v>
      </c>
      <c r="G65" s="11">
        <f t="shared" si="11"/>
        <v>10000000</v>
      </c>
      <c r="H65" s="11">
        <f t="shared" si="12"/>
        <v>10000000</v>
      </c>
      <c r="K65" s="17"/>
      <c r="L65" s="13"/>
      <c r="M65" s="13"/>
      <c r="N65" s="20"/>
      <c r="O65" s="20"/>
      <c r="P65" s="11"/>
      <c r="Q65" s="11"/>
      <c r="R65" s="11"/>
      <c r="S65" s="16"/>
    </row>
    <row r="66" spans="1:19">
      <c r="A66" s="17">
        <v>40830</v>
      </c>
      <c r="B66" s="13" t="s">
        <v>15</v>
      </c>
      <c r="C66" s="13" t="s">
        <v>17</v>
      </c>
      <c r="D66" s="20">
        <v>123</v>
      </c>
      <c r="E66" s="20"/>
      <c r="F66" s="11">
        <f t="shared" si="10"/>
        <v>9840000</v>
      </c>
      <c r="G66" s="11">
        <f t="shared" si="11"/>
        <v>0</v>
      </c>
      <c r="H66" s="11">
        <f t="shared" si="12"/>
        <v>9840000</v>
      </c>
      <c r="K66" s="17"/>
      <c r="L66" s="13"/>
      <c r="M66" s="13"/>
      <c r="N66" s="20"/>
      <c r="O66" s="20"/>
      <c r="P66" s="11"/>
      <c r="Q66" s="11"/>
      <c r="R66" s="11"/>
      <c r="S66" s="16"/>
    </row>
    <row r="67" spans="1:19">
      <c r="A67" s="17">
        <v>40831</v>
      </c>
      <c r="B67" s="13" t="s">
        <v>15</v>
      </c>
      <c r="C67" s="13" t="s">
        <v>17</v>
      </c>
      <c r="D67" s="20"/>
      <c r="E67" s="20">
        <v>250</v>
      </c>
      <c r="F67" s="11">
        <f t="shared" si="10"/>
        <v>0</v>
      </c>
      <c r="G67" s="11">
        <f t="shared" si="11"/>
        <v>20000000</v>
      </c>
      <c r="H67" s="11">
        <f t="shared" si="12"/>
        <v>20000000</v>
      </c>
      <c r="K67" s="17"/>
      <c r="L67" s="13"/>
      <c r="M67" s="13"/>
      <c r="N67" s="20"/>
      <c r="O67" s="20"/>
      <c r="P67" s="11"/>
      <c r="Q67" s="11"/>
      <c r="R67" s="11"/>
      <c r="S67" s="16"/>
    </row>
    <row r="68" spans="1:19">
      <c r="A68" s="17">
        <v>40832</v>
      </c>
      <c r="B68" s="13" t="s">
        <v>15</v>
      </c>
      <c r="C68" s="13" t="s">
        <v>17</v>
      </c>
      <c r="D68" s="20"/>
      <c r="E68" s="20">
        <v>300</v>
      </c>
      <c r="F68" s="11">
        <f t="shared" si="10"/>
        <v>0</v>
      </c>
      <c r="G68" s="11">
        <f t="shared" si="11"/>
        <v>24000000</v>
      </c>
      <c r="H68" s="11">
        <f t="shared" si="12"/>
        <v>24000000</v>
      </c>
      <c r="K68" s="17"/>
      <c r="L68" s="13"/>
      <c r="M68" s="13"/>
      <c r="N68" s="20"/>
      <c r="O68" s="20"/>
      <c r="P68" s="11"/>
      <c r="Q68" s="11"/>
      <c r="R68" s="11"/>
    </row>
    <row r="69" spans="1:19">
      <c r="A69" s="17">
        <v>40833</v>
      </c>
      <c r="B69" s="13" t="s">
        <v>15</v>
      </c>
      <c r="C69" s="13" t="s">
        <v>17</v>
      </c>
      <c r="D69" s="20">
        <v>145</v>
      </c>
      <c r="E69" s="20"/>
      <c r="F69" s="11">
        <f t="shared" si="10"/>
        <v>11600000</v>
      </c>
      <c r="G69" s="11">
        <f t="shared" si="11"/>
        <v>0</v>
      </c>
      <c r="H69" s="11">
        <f t="shared" si="12"/>
        <v>11600000</v>
      </c>
      <c r="K69" s="17"/>
      <c r="L69" s="13"/>
      <c r="M69" s="13"/>
      <c r="N69" s="20"/>
      <c r="O69" s="20"/>
      <c r="P69" s="11"/>
      <c r="Q69" s="11"/>
      <c r="R69" s="11"/>
    </row>
    <row r="70" spans="1:19">
      <c r="A70" s="17">
        <v>40834</v>
      </c>
      <c r="B70" s="13" t="s">
        <v>15</v>
      </c>
      <c r="C70" s="13" t="s">
        <v>17</v>
      </c>
      <c r="D70" s="20"/>
      <c r="E70" s="20">
        <v>25</v>
      </c>
      <c r="F70" s="11">
        <f t="shared" si="10"/>
        <v>0</v>
      </c>
      <c r="G70" s="11">
        <f t="shared" si="11"/>
        <v>2000000</v>
      </c>
      <c r="H70" s="11">
        <f t="shared" si="12"/>
        <v>2000000</v>
      </c>
      <c r="K70" s="17"/>
      <c r="L70" s="13"/>
      <c r="M70" s="13"/>
      <c r="N70" s="20"/>
      <c r="O70" s="20"/>
      <c r="P70" s="11"/>
      <c r="Q70" s="11"/>
      <c r="R70" s="11"/>
    </row>
    <row r="71" spans="1:19">
      <c r="A71" s="17">
        <v>40835</v>
      </c>
      <c r="B71" s="13" t="s">
        <v>15</v>
      </c>
      <c r="C71" s="13" t="s">
        <v>17</v>
      </c>
      <c r="D71" s="20">
        <v>155</v>
      </c>
      <c r="E71" s="20"/>
      <c r="F71" s="11">
        <f t="shared" si="10"/>
        <v>12400000</v>
      </c>
      <c r="G71" s="11">
        <f t="shared" si="11"/>
        <v>0</v>
      </c>
      <c r="H71" s="11">
        <f t="shared" si="12"/>
        <v>12400000</v>
      </c>
      <c r="K71" s="17"/>
      <c r="L71" s="13"/>
      <c r="M71" s="13"/>
      <c r="N71" s="20"/>
      <c r="O71" s="20"/>
      <c r="P71" s="11"/>
      <c r="Q71" s="11"/>
      <c r="R71" s="11"/>
    </row>
    <row r="72" spans="1:19">
      <c r="A72" s="17">
        <v>40836</v>
      </c>
      <c r="B72" s="13" t="s">
        <v>15</v>
      </c>
      <c r="C72" s="13" t="s">
        <v>17</v>
      </c>
      <c r="D72" s="20"/>
      <c r="E72" s="20">
        <v>100</v>
      </c>
      <c r="F72" s="11">
        <f t="shared" si="10"/>
        <v>0</v>
      </c>
      <c r="G72" s="11">
        <f t="shared" si="11"/>
        <v>8000000</v>
      </c>
      <c r="H72" s="11">
        <f t="shared" si="12"/>
        <v>8000000</v>
      </c>
      <c r="K72" s="17"/>
      <c r="L72" s="13"/>
      <c r="M72" s="13"/>
      <c r="N72" s="20"/>
      <c r="O72" s="20"/>
      <c r="P72" s="11"/>
      <c r="Q72" s="11"/>
      <c r="R72" s="11"/>
    </row>
    <row r="73" spans="1:19">
      <c r="A73" s="17">
        <v>40837</v>
      </c>
      <c r="B73" s="13" t="s">
        <v>15</v>
      </c>
      <c r="C73" s="13" t="s">
        <v>17</v>
      </c>
      <c r="D73" s="20"/>
      <c r="E73" s="20">
        <v>145</v>
      </c>
      <c r="F73" s="11">
        <f t="shared" si="10"/>
        <v>0</v>
      </c>
      <c r="G73" s="11">
        <f t="shared" si="11"/>
        <v>11600000</v>
      </c>
      <c r="H73" s="11">
        <f t="shared" si="12"/>
        <v>11600000</v>
      </c>
      <c r="K73" s="17"/>
      <c r="L73" s="13"/>
      <c r="M73" s="13"/>
      <c r="N73" s="20"/>
      <c r="O73" s="20"/>
      <c r="P73" s="11"/>
      <c r="Q73" s="11"/>
      <c r="R73" s="11"/>
    </row>
    <row r="74" spans="1:19">
      <c r="A74" s="17">
        <v>40838</v>
      </c>
      <c r="B74" s="13" t="s">
        <v>15</v>
      </c>
      <c r="C74" s="13" t="s">
        <v>17</v>
      </c>
      <c r="D74" s="20"/>
      <c r="E74" s="20">
        <v>50</v>
      </c>
      <c r="F74" s="11">
        <f t="shared" si="10"/>
        <v>0</v>
      </c>
      <c r="G74" s="11">
        <f t="shared" si="11"/>
        <v>4000000</v>
      </c>
      <c r="H74" s="11">
        <f t="shared" si="12"/>
        <v>4000000</v>
      </c>
      <c r="K74" s="17"/>
      <c r="L74" s="13"/>
      <c r="M74" s="13"/>
      <c r="N74" s="20"/>
      <c r="O74" s="20"/>
      <c r="P74" s="11"/>
      <c r="Q74" s="11"/>
      <c r="R74" s="11"/>
    </row>
    <row r="75" spans="1:19">
      <c r="A75" s="17">
        <v>40839</v>
      </c>
      <c r="B75" s="13" t="s">
        <v>15</v>
      </c>
      <c r="C75" s="13" t="s">
        <v>17</v>
      </c>
      <c r="D75" s="20">
        <v>21</v>
      </c>
      <c r="E75" s="20"/>
      <c r="F75" s="11">
        <f t="shared" si="10"/>
        <v>1680000</v>
      </c>
      <c r="G75" s="11">
        <f t="shared" si="11"/>
        <v>0</v>
      </c>
      <c r="H75" s="11">
        <f t="shared" si="12"/>
        <v>1680000</v>
      </c>
      <c r="K75" s="17"/>
      <c r="L75" s="13"/>
      <c r="M75" s="13"/>
      <c r="N75" s="20"/>
      <c r="O75" s="20"/>
      <c r="P75" s="11"/>
      <c r="Q75" s="11"/>
      <c r="R75" s="11"/>
    </row>
    <row r="76" spans="1:19">
      <c r="A76" s="17">
        <v>40840</v>
      </c>
      <c r="B76" s="13" t="s">
        <v>15</v>
      </c>
      <c r="C76" s="13" t="s">
        <v>17</v>
      </c>
      <c r="D76" s="20">
        <v>45</v>
      </c>
      <c r="E76" s="20"/>
      <c r="F76" s="11">
        <f t="shared" si="10"/>
        <v>3600000</v>
      </c>
      <c r="G76" s="11">
        <f t="shared" si="11"/>
        <v>0</v>
      </c>
      <c r="H76" s="11">
        <f t="shared" si="12"/>
        <v>3600000</v>
      </c>
      <c r="K76" s="17"/>
      <c r="L76" s="13"/>
      <c r="M76" s="13"/>
      <c r="N76" s="20"/>
      <c r="O76" s="20"/>
      <c r="P76" s="11"/>
      <c r="Q76" s="11"/>
      <c r="R76" s="11"/>
    </row>
    <row r="77" spans="1:19">
      <c r="A77" s="17">
        <v>40841</v>
      </c>
      <c r="B77" s="13" t="s">
        <v>15</v>
      </c>
      <c r="C77" s="13" t="s">
        <v>17</v>
      </c>
      <c r="D77" s="20">
        <v>23</v>
      </c>
      <c r="E77" s="20"/>
      <c r="F77" s="11">
        <f t="shared" si="10"/>
        <v>1840000</v>
      </c>
      <c r="G77" s="11">
        <f t="shared" si="11"/>
        <v>0</v>
      </c>
      <c r="H77" s="11">
        <f t="shared" si="12"/>
        <v>1840000</v>
      </c>
      <c r="K77" s="17"/>
      <c r="L77" s="13"/>
      <c r="M77" s="13"/>
      <c r="N77" s="20"/>
      <c r="O77" s="20"/>
      <c r="P77" s="11"/>
      <c r="Q77" s="11"/>
      <c r="R77" s="11"/>
    </row>
    <row r="78" spans="1:19">
      <c r="A78" s="17">
        <v>40842</v>
      </c>
      <c r="B78" s="13" t="s">
        <v>15</v>
      </c>
      <c r="C78" s="13" t="s">
        <v>17</v>
      </c>
      <c r="D78" s="20"/>
      <c r="E78" s="20">
        <v>25</v>
      </c>
      <c r="F78" s="11">
        <f t="shared" si="10"/>
        <v>0</v>
      </c>
      <c r="G78" s="11">
        <f t="shared" si="11"/>
        <v>2000000</v>
      </c>
      <c r="H78" s="11">
        <f t="shared" si="12"/>
        <v>2000000</v>
      </c>
      <c r="K78" s="17"/>
      <c r="L78" s="13"/>
      <c r="M78" s="13"/>
      <c r="N78" s="20"/>
      <c r="O78" s="20"/>
      <c r="P78" s="11"/>
      <c r="Q78" s="11"/>
      <c r="R78" s="11"/>
    </row>
    <row r="79" spans="1:19">
      <c r="A79" s="17">
        <v>40843</v>
      </c>
      <c r="B79" s="13" t="s">
        <v>15</v>
      </c>
      <c r="C79" s="13" t="s">
        <v>17</v>
      </c>
      <c r="D79" s="20"/>
      <c r="E79" s="20">
        <v>14</v>
      </c>
      <c r="F79" s="11">
        <f t="shared" si="10"/>
        <v>0</v>
      </c>
      <c r="G79" s="11">
        <f t="shared" si="11"/>
        <v>1120000</v>
      </c>
      <c r="H79" s="11">
        <f t="shared" si="12"/>
        <v>1120000</v>
      </c>
      <c r="K79" s="17"/>
      <c r="L79" s="13"/>
      <c r="M79" s="13"/>
      <c r="N79" s="20"/>
      <c r="O79" s="20"/>
      <c r="P79" s="11"/>
      <c r="Q79" s="11"/>
      <c r="R79" s="11"/>
    </row>
    <row r="65536" spans="2:2">
      <c r="B65536" s="13"/>
    </row>
  </sheetData>
  <phoneticPr fontId="2" type="noConversion"/>
  <pageMargins left="0.78740157499999996" right="0.78740157499999996" top="0.984251969" bottom="0.984251969" header="0.4921259845" footer="0.4921259845"/>
  <pageSetup paperSize="9" orientation="portrait" verticalDpi="12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E76"/>
  <sheetViews>
    <sheetView tabSelected="1" zoomScale="70" zoomScaleNormal="85" workbookViewId="0">
      <selection activeCell="C15" sqref="C15"/>
    </sheetView>
  </sheetViews>
  <sheetFormatPr baseColWidth="10" defaultRowHeight="12.75"/>
  <cols>
    <col min="2" max="2" width="22.42578125" bestFit="1" customWidth="1"/>
    <col min="3" max="3" width="35.7109375" bestFit="1" customWidth="1"/>
    <col min="5" max="5" width="14" customWidth="1"/>
    <col min="6" max="6" width="15.5703125" customWidth="1"/>
    <col min="7" max="7" width="16.42578125" customWidth="1"/>
    <col min="8" max="8" width="16.28515625" style="9" customWidth="1"/>
    <col min="9" max="9" width="3.42578125" style="9" customWidth="1"/>
    <col min="10" max="14" width="3.42578125" customWidth="1"/>
    <col min="15" max="17" width="16.85546875" customWidth="1"/>
    <col min="18" max="18" width="14.5703125" bestFit="1" customWidth="1"/>
    <col min="19" max="19" width="15.5703125" bestFit="1" customWidth="1"/>
    <col min="20" max="20" width="14.42578125" bestFit="1" customWidth="1"/>
    <col min="21" max="21" width="11.85546875" bestFit="1" customWidth="1"/>
    <col min="22" max="22" width="12.85546875" bestFit="1" customWidth="1"/>
    <col min="31" max="31" width="58.28515625" bestFit="1" customWidth="1"/>
    <col min="32" max="32" width="17.42578125" bestFit="1" customWidth="1"/>
    <col min="33" max="33" width="7.85546875" bestFit="1" customWidth="1"/>
    <col min="34" max="34" width="17.7109375" bestFit="1" customWidth="1"/>
  </cols>
  <sheetData>
    <row r="1" spans="1:31" ht="13.5" thickBot="1">
      <c r="A1" s="1" t="s">
        <v>8</v>
      </c>
      <c r="B1" s="2" t="s">
        <v>14</v>
      </c>
      <c r="C1" s="2" t="s">
        <v>9</v>
      </c>
      <c r="D1" s="2" t="s">
        <v>10</v>
      </c>
      <c r="E1" s="2" t="s">
        <v>11</v>
      </c>
      <c r="F1" s="2" t="s">
        <v>12</v>
      </c>
      <c r="G1" s="21" t="s">
        <v>13</v>
      </c>
      <c r="H1" s="22">
        <f>(SUM(U1:U76)-SUM(T1:T76))*0.15%/360*SUM(S1:S76)</f>
        <v>29135.666666659203</v>
      </c>
      <c r="I1"/>
      <c r="P1" s="11"/>
      <c r="AE1" s="7"/>
    </row>
    <row r="2" spans="1:31">
      <c r="A2" s="10">
        <f>Mouvements!A2</f>
        <v>40179</v>
      </c>
      <c r="B2" t="str">
        <f>Mouvements!B2</f>
        <v>Client A</v>
      </c>
      <c r="C2" t="str">
        <f>Mouvements!C2</f>
        <v>Produit A</v>
      </c>
      <c r="D2">
        <f>Mouvements!D2</f>
        <v>60</v>
      </c>
      <c r="E2">
        <f>Mouvements!E2</f>
        <v>0</v>
      </c>
      <c r="F2" s="11">
        <f>IF(I2&gt;MAXA(L:L),0,Mouvements!F2)</f>
        <v>4800000</v>
      </c>
      <c r="G2" s="11">
        <f>Mouvements!G2</f>
        <v>0</v>
      </c>
      <c r="I2" s="9">
        <f>IF(D2&gt;0,ROW(D2),0)</f>
        <v>2</v>
      </c>
      <c r="J2">
        <f>IF(F2=0,0,ROW(F2))</f>
        <v>2</v>
      </c>
      <c r="K2">
        <f t="shared" ref="K2:K14" si="0">IF(J2=0,0,IF(K1=0,J2,K1))</f>
        <v>2</v>
      </c>
      <c r="L2">
        <f>IF(G2&gt;0,ROW(G2),0)</f>
        <v>0</v>
      </c>
      <c r="M2">
        <f>IF(L2=0,0,IF(M1=0,L2,M1))</f>
        <v>0</v>
      </c>
      <c r="N2">
        <f>IF(O2=0,0,ROW(O2))</f>
        <v>2</v>
      </c>
      <c r="O2" s="11">
        <f>IF(SUM($F$1:F1)&gt;SUM(G:G),0,F2)</f>
        <v>4800000</v>
      </c>
      <c r="P2" s="11">
        <f t="shared" ref="P2:P33" si="1">IF(N2=MAXA(N:N),F2-(SUM(O:O)-SUM(G:G)),0)</f>
        <v>0</v>
      </c>
      <c r="Q2" s="11">
        <f t="shared" ref="Q2:Q33" si="2">IF(M2=MAXA(M:M),G2,0)</f>
        <v>0</v>
      </c>
      <c r="R2" s="11">
        <f t="shared" ref="R2:R33" si="3">IF(N2=MAXA(N:N),IF(SUM(O:O)=SUM(G:G),O2,O2-(SUM(O:O)-SUM(S:S))),O2)</f>
        <v>4800000</v>
      </c>
      <c r="S2" s="11">
        <f t="shared" ref="S2:S33" si="4">IF(L2=MAXA(L:L),IF(SUM(P:P)&lt;0,G2-SUM(P:P),G2),G2)</f>
        <v>0</v>
      </c>
      <c r="T2" s="11">
        <f t="shared" ref="T2:T33" si="5">R2/SUM(R:R)*A2</f>
        <v>1397.5304347826086</v>
      </c>
      <c r="U2" s="11">
        <f t="shared" ref="U2:U33" si="6">S2/SUM(S:S)*A2</f>
        <v>0</v>
      </c>
      <c r="V2" s="12"/>
      <c r="AE2" s="3"/>
    </row>
    <row r="3" spans="1:31">
      <c r="A3" s="10">
        <f>Mouvements!A3</f>
        <v>40179</v>
      </c>
      <c r="B3" t="str">
        <f>Mouvements!B3</f>
        <v>Client B</v>
      </c>
      <c r="C3" t="str">
        <f>Mouvements!C3</f>
        <v>Produit B</v>
      </c>
      <c r="D3">
        <f>Mouvements!D3</f>
        <v>60</v>
      </c>
      <c r="E3">
        <f>Mouvements!E3</f>
        <v>0</v>
      </c>
      <c r="F3" s="11">
        <f>IF(I3&gt;MAXA(L:L),0,Mouvements!F3)</f>
        <v>4800000</v>
      </c>
      <c r="G3" s="11">
        <f>Mouvements!G3</f>
        <v>0</v>
      </c>
      <c r="I3" s="9">
        <f t="shared" ref="I3:I18" si="7">IF(D3&gt;0,ROW(D3),0)</f>
        <v>3</v>
      </c>
      <c r="J3">
        <f t="shared" ref="J3:J18" si="8">IF(F3=0,0,ROW(F3))</f>
        <v>3</v>
      </c>
      <c r="K3">
        <f t="shared" si="0"/>
        <v>2</v>
      </c>
      <c r="L3">
        <f t="shared" ref="L3:L29" si="9">IF(G3&gt;0,ROW(G3),0)</f>
        <v>0</v>
      </c>
      <c r="M3">
        <f t="shared" ref="M3:M28" si="10">IF(L3=0,0,IF(M2=0,L3,M2))</f>
        <v>0</v>
      </c>
      <c r="N3">
        <f t="shared" ref="N3:N66" si="11">IF(O3=0,0,ROW(O3))</f>
        <v>3</v>
      </c>
      <c r="O3" s="11">
        <f>IF(SUM($F$1:F2)&gt;SUM(G:G),0,F3)</f>
        <v>4800000</v>
      </c>
      <c r="P3" s="11">
        <f t="shared" si="1"/>
        <v>0</v>
      </c>
      <c r="Q3" s="11">
        <f t="shared" si="2"/>
        <v>0</v>
      </c>
      <c r="R3" s="11">
        <f t="shared" si="3"/>
        <v>4800000</v>
      </c>
      <c r="S3" s="11">
        <f t="shared" si="4"/>
        <v>0</v>
      </c>
      <c r="T3" s="11">
        <f t="shared" si="5"/>
        <v>1397.5304347826086</v>
      </c>
      <c r="U3" s="11">
        <f t="shared" si="6"/>
        <v>0</v>
      </c>
      <c r="V3" s="12"/>
      <c r="AE3" s="4"/>
    </row>
    <row r="4" spans="1:31">
      <c r="A4" s="10">
        <f>Mouvements!A4</f>
        <v>40217</v>
      </c>
      <c r="B4" t="str">
        <f>Mouvements!B4</f>
        <v>Client A</v>
      </c>
      <c r="C4" t="str">
        <f>Mouvements!C4</f>
        <v>Produit A</v>
      </c>
      <c r="D4">
        <f>Mouvements!D4</f>
        <v>0</v>
      </c>
      <c r="E4">
        <f>Mouvements!E4</f>
        <v>20</v>
      </c>
      <c r="F4" s="11">
        <f>IF(I4&gt;MAXA(L:L),0,Mouvements!F4)</f>
        <v>0</v>
      </c>
      <c r="G4" s="11">
        <f>Mouvements!G4</f>
        <v>1600000</v>
      </c>
      <c r="I4" s="9">
        <f t="shared" si="7"/>
        <v>0</v>
      </c>
      <c r="J4">
        <f t="shared" si="8"/>
        <v>0</v>
      </c>
      <c r="K4">
        <f t="shared" si="0"/>
        <v>0</v>
      </c>
      <c r="L4">
        <f t="shared" si="9"/>
        <v>4</v>
      </c>
      <c r="M4">
        <f t="shared" si="10"/>
        <v>4</v>
      </c>
      <c r="N4">
        <f t="shared" si="11"/>
        <v>0</v>
      </c>
      <c r="O4" s="11">
        <f>IF(SUM($F$1:F3)&gt;SUM(G:G),0,F4)</f>
        <v>0</v>
      </c>
      <c r="P4" s="11">
        <f t="shared" si="1"/>
        <v>0</v>
      </c>
      <c r="Q4" s="11">
        <f t="shared" si="2"/>
        <v>0</v>
      </c>
      <c r="R4" s="11">
        <f t="shared" si="3"/>
        <v>0</v>
      </c>
      <c r="S4" s="11">
        <f t="shared" si="4"/>
        <v>1600000</v>
      </c>
      <c r="T4" s="11">
        <f t="shared" si="5"/>
        <v>0</v>
      </c>
      <c r="U4" s="11">
        <f t="shared" si="6"/>
        <v>466.28405797101448</v>
      </c>
      <c r="V4" s="12"/>
      <c r="AE4" s="4"/>
    </row>
    <row r="5" spans="1:31">
      <c r="A5" s="10">
        <f>Mouvements!A5</f>
        <v>40217</v>
      </c>
      <c r="B5" t="str">
        <f>Mouvements!B5</f>
        <v>Client B</v>
      </c>
      <c r="C5" t="str">
        <f>Mouvements!C5</f>
        <v>Produit B</v>
      </c>
      <c r="D5">
        <f>Mouvements!D5</f>
        <v>0</v>
      </c>
      <c r="E5">
        <f>Mouvements!E5</f>
        <v>20</v>
      </c>
      <c r="F5" s="11">
        <f>IF(I5&gt;MAXA(L:L),0,Mouvements!F5)</f>
        <v>0</v>
      </c>
      <c r="G5" s="11">
        <f>Mouvements!G5</f>
        <v>1600000</v>
      </c>
      <c r="I5" s="9">
        <f t="shared" si="7"/>
        <v>0</v>
      </c>
      <c r="J5">
        <f t="shared" si="8"/>
        <v>0</v>
      </c>
      <c r="K5">
        <f t="shared" si="0"/>
        <v>0</v>
      </c>
      <c r="L5">
        <f t="shared" si="9"/>
        <v>5</v>
      </c>
      <c r="M5">
        <f t="shared" si="10"/>
        <v>4</v>
      </c>
      <c r="N5">
        <f t="shared" si="11"/>
        <v>0</v>
      </c>
      <c r="O5" s="11">
        <f>IF(SUM($F$1:F4)&gt;SUM(G:G),0,F5)</f>
        <v>0</v>
      </c>
      <c r="P5" s="11">
        <f t="shared" si="1"/>
        <v>0</v>
      </c>
      <c r="Q5" s="11">
        <f t="shared" si="2"/>
        <v>0</v>
      </c>
      <c r="R5" s="11">
        <f t="shared" si="3"/>
        <v>0</v>
      </c>
      <c r="S5" s="11">
        <f t="shared" si="4"/>
        <v>1600000</v>
      </c>
      <c r="T5" s="11">
        <f t="shared" si="5"/>
        <v>0</v>
      </c>
      <c r="U5" s="11">
        <f t="shared" si="6"/>
        <v>466.28405797101448</v>
      </c>
      <c r="V5" s="12"/>
      <c r="AE5" s="4"/>
    </row>
    <row r="6" spans="1:31">
      <c r="A6" s="10">
        <f>Mouvements!A6</f>
        <v>40218</v>
      </c>
      <c r="B6" t="str">
        <f>Mouvements!B6</f>
        <v>Client A</v>
      </c>
      <c r="C6" t="str">
        <f>Mouvements!C6</f>
        <v>Produit A</v>
      </c>
      <c r="D6">
        <f>Mouvements!D6</f>
        <v>0</v>
      </c>
      <c r="E6">
        <f>Mouvements!E6</f>
        <v>15</v>
      </c>
      <c r="F6" s="11">
        <f>IF(I6&gt;MAXA(L:L),0,Mouvements!F6)</f>
        <v>0</v>
      </c>
      <c r="G6" s="11">
        <f>Mouvements!G6</f>
        <v>1200000</v>
      </c>
      <c r="I6" s="9">
        <f t="shared" si="7"/>
        <v>0</v>
      </c>
      <c r="J6">
        <f t="shared" si="8"/>
        <v>0</v>
      </c>
      <c r="K6">
        <f t="shared" si="0"/>
        <v>0</v>
      </c>
      <c r="L6">
        <f t="shared" si="9"/>
        <v>6</v>
      </c>
      <c r="M6">
        <f t="shared" si="10"/>
        <v>4</v>
      </c>
      <c r="N6">
        <f t="shared" si="11"/>
        <v>0</v>
      </c>
      <c r="O6" s="11">
        <f>IF(SUM($F$1:F5)&gt;SUM(G:G),0,F6)</f>
        <v>0</v>
      </c>
      <c r="P6" s="11">
        <f t="shared" si="1"/>
        <v>0</v>
      </c>
      <c r="Q6" s="11">
        <f t="shared" si="2"/>
        <v>0</v>
      </c>
      <c r="R6" s="11">
        <f t="shared" si="3"/>
        <v>0</v>
      </c>
      <c r="S6" s="11">
        <f t="shared" si="4"/>
        <v>1200000</v>
      </c>
      <c r="T6" s="11">
        <f t="shared" si="5"/>
        <v>0</v>
      </c>
      <c r="U6" s="11">
        <f t="shared" si="6"/>
        <v>349.7217391304348</v>
      </c>
      <c r="V6" s="12"/>
      <c r="AE6" s="5"/>
    </row>
    <row r="7" spans="1:31">
      <c r="A7" s="10">
        <f>Mouvements!A7</f>
        <v>40218</v>
      </c>
      <c r="B7" t="str">
        <f>Mouvements!B7</f>
        <v>Client B</v>
      </c>
      <c r="C7" t="str">
        <f>Mouvements!C7</f>
        <v>Produit B</v>
      </c>
      <c r="D7">
        <f>Mouvements!D7</f>
        <v>0</v>
      </c>
      <c r="E7">
        <f>Mouvements!E7</f>
        <v>15</v>
      </c>
      <c r="F7" s="11">
        <f>IF(I7&gt;MAXA(L:L),0,Mouvements!F7)</f>
        <v>0</v>
      </c>
      <c r="G7" s="11">
        <f>Mouvements!G7</f>
        <v>1200000</v>
      </c>
      <c r="I7" s="9">
        <f t="shared" si="7"/>
        <v>0</v>
      </c>
      <c r="J7">
        <f t="shared" si="8"/>
        <v>0</v>
      </c>
      <c r="K7">
        <f t="shared" si="0"/>
        <v>0</v>
      </c>
      <c r="L7">
        <f t="shared" si="9"/>
        <v>7</v>
      </c>
      <c r="M7">
        <f t="shared" si="10"/>
        <v>4</v>
      </c>
      <c r="N7">
        <f t="shared" si="11"/>
        <v>0</v>
      </c>
      <c r="O7" s="11">
        <f>IF(SUM($F$1:F6)&gt;SUM(G:G),0,F7)</f>
        <v>0</v>
      </c>
      <c r="P7" s="11">
        <f t="shared" si="1"/>
        <v>0</v>
      </c>
      <c r="Q7" s="11">
        <f t="shared" si="2"/>
        <v>0</v>
      </c>
      <c r="R7" s="11">
        <f t="shared" si="3"/>
        <v>0</v>
      </c>
      <c r="S7" s="11">
        <f t="shared" si="4"/>
        <v>1200000</v>
      </c>
      <c r="T7" s="11">
        <f t="shared" si="5"/>
        <v>0</v>
      </c>
      <c r="U7" s="11">
        <f t="shared" si="6"/>
        <v>349.7217391304348</v>
      </c>
      <c r="V7" s="12"/>
      <c r="AE7" s="5"/>
    </row>
    <row r="8" spans="1:31">
      <c r="A8" s="10">
        <f>Mouvements!A8</f>
        <v>40221</v>
      </c>
      <c r="B8" t="str">
        <f>Mouvements!B8</f>
        <v>Client A</v>
      </c>
      <c r="C8" t="str">
        <f>Mouvements!C8</f>
        <v>Produit A</v>
      </c>
      <c r="D8">
        <f>Mouvements!D8</f>
        <v>20</v>
      </c>
      <c r="E8">
        <f>Mouvements!E8</f>
        <v>0</v>
      </c>
      <c r="F8" s="11">
        <f>IF(I8&gt;MAXA(L:L),0,Mouvements!F8)</f>
        <v>1600000</v>
      </c>
      <c r="G8" s="11">
        <f>Mouvements!G8</f>
        <v>0</v>
      </c>
      <c r="I8" s="9">
        <f t="shared" si="7"/>
        <v>8</v>
      </c>
      <c r="J8">
        <f t="shared" si="8"/>
        <v>8</v>
      </c>
      <c r="K8">
        <f t="shared" si="0"/>
        <v>8</v>
      </c>
      <c r="L8">
        <f t="shared" si="9"/>
        <v>0</v>
      </c>
      <c r="M8">
        <f t="shared" si="10"/>
        <v>0</v>
      </c>
      <c r="N8">
        <f t="shared" si="11"/>
        <v>8</v>
      </c>
      <c r="O8" s="11">
        <f>IF(SUM($F$1:F7)&gt;SUM(G:G),0,F8)</f>
        <v>1600000</v>
      </c>
      <c r="P8" s="11">
        <f t="shared" si="1"/>
        <v>0</v>
      </c>
      <c r="Q8" s="11">
        <f t="shared" si="2"/>
        <v>0</v>
      </c>
      <c r="R8" s="11">
        <f t="shared" si="3"/>
        <v>1600000</v>
      </c>
      <c r="S8" s="11">
        <f t="shared" si="4"/>
        <v>0</v>
      </c>
      <c r="T8" s="11">
        <f t="shared" si="5"/>
        <v>466.33043478260868</v>
      </c>
      <c r="U8" s="11">
        <f t="shared" si="6"/>
        <v>0</v>
      </c>
      <c r="V8" s="12"/>
      <c r="AE8" s="6"/>
    </row>
    <row r="9" spans="1:31">
      <c r="A9" s="10">
        <f>Mouvements!A9</f>
        <v>40221</v>
      </c>
      <c r="B9" t="str">
        <f>Mouvements!B9</f>
        <v>Client B</v>
      </c>
      <c r="C9" t="str">
        <f>Mouvements!C9</f>
        <v>Produit B</v>
      </c>
      <c r="D9">
        <f>Mouvements!D9</f>
        <v>20</v>
      </c>
      <c r="E9">
        <f>Mouvements!E9</f>
        <v>0</v>
      </c>
      <c r="F9" s="11">
        <f>IF(I9&gt;MAXA(L:L),0,Mouvements!F9)</f>
        <v>1600000</v>
      </c>
      <c r="G9" s="11">
        <f>Mouvements!G9</f>
        <v>0</v>
      </c>
      <c r="I9" s="9">
        <f t="shared" si="7"/>
        <v>9</v>
      </c>
      <c r="J9">
        <f t="shared" si="8"/>
        <v>9</v>
      </c>
      <c r="K9">
        <f t="shared" si="0"/>
        <v>8</v>
      </c>
      <c r="L9">
        <f t="shared" si="9"/>
        <v>0</v>
      </c>
      <c r="M9">
        <f t="shared" si="10"/>
        <v>0</v>
      </c>
      <c r="N9">
        <f t="shared" si="11"/>
        <v>9</v>
      </c>
      <c r="O9" s="11">
        <f>IF(SUM($F$1:F8)&gt;SUM(G:G),0,F9)</f>
        <v>1600000</v>
      </c>
      <c r="P9" s="11">
        <f t="shared" si="1"/>
        <v>0</v>
      </c>
      <c r="Q9" s="11">
        <f t="shared" si="2"/>
        <v>0</v>
      </c>
      <c r="R9" s="11">
        <f t="shared" si="3"/>
        <v>1600000</v>
      </c>
      <c r="S9" s="11">
        <f t="shared" si="4"/>
        <v>0</v>
      </c>
      <c r="T9" s="11">
        <f t="shared" si="5"/>
        <v>466.33043478260868</v>
      </c>
      <c r="U9" s="11">
        <f t="shared" si="6"/>
        <v>0</v>
      </c>
      <c r="V9" s="12"/>
      <c r="AE9" s="5"/>
    </row>
    <row r="10" spans="1:31">
      <c r="A10" s="10">
        <f>Mouvements!A10</f>
        <v>40229</v>
      </c>
      <c r="B10" t="str">
        <f>Mouvements!B10</f>
        <v>Client A</v>
      </c>
      <c r="C10" t="str">
        <f>Mouvements!C10</f>
        <v>Produit A</v>
      </c>
      <c r="D10">
        <f>Mouvements!D10</f>
        <v>0</v>
      </c>
      <c r="E10">
        <f>Mouvements!E10</f>
        <v>35</v>
      </c>
      <c r="F10" s="11">
        <f>IF(I10&gt;MAXA(L:L),0,Mouvements!F10)</f>
        <v>0</v>
      </c>
      <c r="G10" s="11">
        <f>Mouvements!G10</f>
        <v>2800000</v>
      </c>
      <c r="I10" s="9">
        <f t="shared" si="7"/>
        <v>0</v>
      </c>
      <c r="J10">
        <f t="shared" si="8"/>
        <v>0</v>
      </c>
      <c r="K10">
        <f t="shared" si="0"/>
        <v>0</v>
      </c>
      <c r="L10">
        <f t="shared" si="9"/>
        <v>10</v>
      </c>
      <c r="M10">
        <f t="shared" si="10"/>
        <v>10</v>
      </c>
      <c r="N10">
        <f t="shared" si="11"/>
        <v>0</v>
      </c>
      <c r="O10" s="11">
        <f>IF(SUM($F$1:F9)&gt;SUM(G:G),0,F10)</f>
        <v>0</v>
      </c>
      <c r="P10" s="11">
        <f t="shared" si="1"/>
        <v>0</v>
      </c>
      <c r="Q10" s="11">
        <f t="shared" si="2"/>
        <v>0</v>
      </c>
      <c r="R10" s="11">
        <f t="shared" si="3"/>
        <v>0</v>
      </c>
      <c r="S10" s="11">
        <f t="shared" si="4"/>
        <v>2800000</v>
      </c>
      <c r="T10" s="11">
        <f t="shared" si="5"/>
        <v>0</v>
      </c>
      <c r="U10" s="11">
        <f t="shared" si="6"/>
        <v>816.24057971014486</v>
      </c>
      <c r="AE10" s="7"/>
    </row>
    <row r="11" spans="1:31">
      <c r="A11" s="10">
        <f>Mouvements!A11</f>
        <v>40229</v>
      </c>
      <c r="B11" t="str">
        <f>Mouvements!B11</f>
        <v>Client B</v>
      </c>
      <c r="C11" t="str">
        <f>Mouvements!C11</f>
        <v>Produit B</v>
      </c>
      <c r="D11">
        <f>Mouvements!D11</f>
        <v>0</v>
      </c>
      <c r="E11">
        <f>Mouvements!E11</f>
        <v>35</v>
      </c>
      <c r="F11" s="11">
        <f>IF(I11&gt;MAXA(L:L),0,Mouvements!F11)</f>
        <v>0</v>
      </c>
      <c r="G11" s="11">
        <f>Mouvements!G11</f>
        <v>2800000</v>
      </c>
      <c r="I11" s="9">
        <f t="shared" si="7"/>
        <v>0</v>
      </c>
      <c r="J11">
        <f t="shared" si="8"/>
        <v>0</v>
      </c>
      <c r="K11">
        <f t="shared" si="0"/>
        <v>0</v>
      </c>
      <c r="L11">
        <f t="shared" si="9"/>
        <v>11</v>
      </c>
      <c r="M11">
        <f t="shared" si="10"/>
        <v>10</v>
      </c>
      <c r="N11">
        <f t="shared" si="11"/>
        <v>0</v>
      </c>
      <c r="O11" s="11">
        <f>IF(SUM($F$1:F10)&gt;SUM(G:G),0,F11)</f>
        <v>0</v>
      </c>
      <c r="P11" s="11">
        <f t="shared" si="1"/>
        <v>0</v>
      </c>
      <c r="Q11" s="11">
        <f t="shared" si="2"/>
        <v>0</v>
      </c>
      <c r="R11" s="11">
        <f t="shared" si="3"/>
        <v>0</v>
      </c>
      <c r="S11" s="11">
        <f t="shared" si="4"/>
        <v>2800000</v>
      </c>
      <c r="T11" s="11">
        <f t="shared" si="5"/>
        <v>0</v>
      </c>
      <c r="U11" s="11">
        <f t="shared" si="6"/>
        <v>816.24057971014486</v>
      </c>
      <c r="V11" s="12"/>
      <c r="AE11" s="5"/>
    </row>
    <row r="12" spans="1:31">
      <c r="A12" s="10">
        <f>Mouvements!A12</f>
        <v>40291</v>
      </c>
      <c r="B12" t="str">
        <f>Mouvements!B12</f>
        <v>Client A</v>
      </c>
      <c r="C12" t="str">
        <f>Mouvements!C12</f>
        <v>Produit A</v>
      </c>
      <c r="D12">
        <f>Mouvements!D12</f>
        <v>15</v>
      </c>
      <c r="E12">
        <f>Mouvements!E12</f>
        <v>0</v>
      </c>
      <c r="F12" s="11">
        <f>IF(I12&gt;MAXA(L:L),0,Mouvements!F12)</f>
        <v>1200000</v>
      </c>
      <c r="G12" s="11">
        <f>Mouvements!G12</f>
        <v>0</v>
      </c>
      <c r="I12" s="9">
        <f t="shared" si="7"/>
        <v>12</v>
      </c>
      <c r="J12">
        <f t="shared" si="8"/>
        <v>12</v>
      </c>
      <c r="K12">
        <f t="shared" si="0"/>
        <v>12</v>
      </c>
      <c r="L12">
        <f t="shared" si="9"/>
        <v>0</v>
      </c>
      <c r="M12">
        <f t="shared" si="10"/>
        <v>0</v>
      </c>
      <c r="N12">
        <f t="shared" si="11"/>
        <v>12</v>
      </c>
      <c r="O12" s="11">
        <f>IF(SUM($F$1:F11)&gt;SUM(G:G),0,F12)</f>
        <v>1200000</v>
      </c>
      <c r="P12" s="11">
        <f t="shared" si="1"/>
        <v>0</v>
      </c>
      <c r="Q12" s="11">
        <f t="shared" si="2"/>
        <v>0</v>
      </c>
      <c r="R12" s="11">
        <f t="shared" si="3"/>
        <v>1200000</v>
      </c>
      <c r="S12" s="11">
        <f t="shared" si="4"/>
        <v>0</v>
      </c>
      <c r="T12" s="11">
        <f t="shared" si="5"/>
        <v>350.35652173913041</v>
      </c>
      <c r="U12" s="11">
        <f t="shared" si="6"/>
        <v>0</v>
      </c>
      <c r="AE12" s="5"/>
    </row>
    <row r="13" spans="1:31">
      <c r="A13" s="10">
        <f>Mouvements!A13</f>
        <v>40291</v>
      </c>
      <c r="B13" t="str">
        <f>Mouvements!B13</f>
        <v>Client B</v>
      </c>
      <c r="C13" t="str">
        <f>Mouvements!C13</f>
        <v>Produit B</v>
      </c>
      <c r="D13">
        <f>Mouvements!D13</f>
        <v>15</v>
      </c>
      <c r="E13">
        <f>Mouvements!E13</f>
        <v>0</v>
      </c>
      <c r="F13" s="11">
        <f>IF(I13&gt;MAXA(L:L),0,Mouvements!F13)</f>
        <v>1200000</v>
      </c>
      <c r="G13" s="11">
        <f>Mouvements!G13</f>
        <v>0</v>
      </c>
      <c r="I13" s="9">
        <f t="shared" si="7"/>
        <v>13</v>
      </c>
      <c r="J13">
        <f t="shared" si="8"/>
        <v>13</v>
      </c>
      <c r="K13">
        <f t="shared" si="0"/>
        <v>12</v>
      </c>
      <c r="L13">
        <f t="shared" si="9"/>
        <v>0</v>
      </c>
      <c r="M13">
        <f t="shared" si="10"/>
        <v>0</v>
      </c>
      <c r="N13">
        <f t="shared" si="11"/>
        <v>13</v>
      </c>
      <c r="O13" s="11">
        <f>IF(SUM($F$1:F12)&gt;SUM(G:G),0,F13)</f>
        <v>1200000</v>
      </c>
      <c r="P13" s="11">
        <f t="shared" si="1"/>
        <v>0</v>
      </c>
      <c r="Q13" s="11">
        <f t="shared" si="2"/>
        <v>0</v>
      </c>
      <c r="R13" s="11">
        <f t="shared" si="3"/>
        <v>1200000</v>
      </c>
      <c r="S13" s="11">
        <f t="shared" si="4"/>
        <v>0</v>
      </c>
      <c r="T13" s="11">
        <f t="shared" si="5"/>
        <v>350.35652173913041</v>
      </c>
      <c r="U13" s="11">
        <f t="shared" si="6"/>
        <v>0</v>
      </c>
      <c r="AE13" s="5"/>
    </row>
    <row r="14" spans="1:31">
      <c r="A14" s="10">
        <f>Mouvements!A14</f>
        <v>40341</v>
      </c>
      <c r="B14" t="str">
        <f>Mouvements!B14</f>
        <v>Client A</v>
      </c>
      <c r="C14" t="str">
        <f>Mouvements!C14</f>
        <v>Produit A</v>
      </c>
      <c r="D14">
        <f>Mouvements!D14</f>
        <v>0</v>
      </c>
      <c r="E14">
        <f>Mouvements!E14</f>
        <v>20</v>
      </c>
      <c r="F14" s="11">
        <f>IF(I14&gt;MAXA(L:L),0,Mouvements!F14)</f>
        <v>0</v>
      </c>
      <c r="G14" s="11">
        <f>Mouvements!G14</f>
        <v>1600000</v>
      </c>
      <c r="I14" s="9">
        <f t="shared" si="7"/>
        <v>0</v>
      </c>
      <c r="J14">
        <f t="shared" si="8"/>
        <v>0</v>
      </c>
      <c r="K14">
        <f t="shared" si="0"/>
        <v>0</v>
      </c>
      <c r="L14">
        <f t="shared" si="9"/>
        <v>14</v>
      </c>
      <c r="M14">
        <f t="shared" si="10"/>
        <v>14</v>
      </c>
      <c r="N14">
        <f t="shared" si="11"/>
        <v>0</v>
      </c>
      <c r="O14" s="11">
        <f>IF(SUM($F$1:F13)&gt;SUM(G:G),0,F14)</f>
        <v>0</v>
      </c>
      <c r="P14" s="11">
        <f t="shared" si="1"/>
        <v>0</v>
      </c>
      <c r="Q14" s="11">
        <f t="shared" si="2"/>
        <v>0</v>
      </c>
      <c r="R14" s="11">
        <f t="shared" si="3"/>
        <v>0</v>
      </c>
      <c r="S14" s="11">
        <f t="shared" si="4"/>
        <v>1600000</v>
      </c>
      <c r="T14" s="11">
        <f t="shared" si="5"/>
        <v>0</v>
      </c>
      <c r="U14" s="11">
        <f t="shared" si="6"/>
        <v>467.7217391304348</v>
      </c>
      <c r="AE14" s="6"/>
    </row>
    <row r="15" spans="1:31">
      <c r="A15" s="10">
        <f>Mouvements!A15</f>
        <v>40341</v>
      </c>
      <c r="B15" t="str">
        <f>Mouvements!B15</f>
        <v>Client B</v>
      </c>
      <c r="C15" t="str">
        <f>Mouvements!C15</f>
        <v>Produit B</v>
      </c>
      <c r="D15">
        <f>Mouvements!D15</f>
        <v>0</v>
      </c>
      <c r="E15">
        <f>Mouvements!E15</f>
        <v>20</v>
      </c>
      <c r="F15" s="11">
        <f>IF(I15&gt;MAXA(L:L),0,Mouvements!F15)</f>
        <v>0</v>
      </c>
      <c r="G15" s="11">
        <f>Mouvements!G15</f>
        <v>1600000</v>
      </c>
      <c r="I15" s="9">
        <f t="shared" si="7"/>
        <v>0</v>
      </c>
      <c r="J15">
        <f t="shared" si="8"/>
        <v>0</v>
      </c>
      <c r="K15">
        <f t="shared" ref="K15:K23" si="12">IF(J15=0,0,IF(K14=0,J15,K14))</f>
        <v>0</v>
      </c>
      <c r="L15">
        <f t="shared" si="9"/>
        <v>15</v>
      </c>
      <c r="M15">
        <f t="shared" si="10"/>
        <v>14</v>
      </c>
      <c r="N15">
        <f t="shared" si="11"/>
        <v>0</v>
      </c>
      <c r="O15" s="11">
        <f>IF(SUM($F$1:F14)&gt;SUM(G:G),0,F15)</f>
        <v>0</v>
      </c>
      <c r="P15" s="11">
        <f t="shared" si="1"/>
        <v>0</v>
      </c>
      <c r="Q15" s="11">
        <f t="shared" si="2"/>
        <v>0</v>
      </c>
      <c r="R15" s="11">
        <f t="shared" si="3"/>
        <v>0</v>
      </c>
      <c r="S15" s="11">
        <f t="shared" si="4"/>
        <v>1600000</v>
      </c>
      <c r="T15" s="11">
        <f t="shared" si="5"/>
        <v>0</v>
      </c>
      <c r="U15" s="11">
        <f t="shared" si="6"/>
        <v>467.7217391304348</v>
      </c>
      <c r="AE15" s="5"/>
    </row>
    <row r="16" spans="1:31">
      <c r="A16" s="10">
        <f>Mouvements!A16</f>
        <v>40343</v>
      </c>
      <c r="B16" t="str">
        <f>Mouvements!B16</f>
        <v>Client A</v>
      </c>
      <c r="C16" t="str">
        <f>Mouvements!C16</f>
        <v>Produit A</v>
      </c>
      <c r="D16">
        <f>Mouvements!D16</f>
        <v>62</v>
      </c>
      <c r="E16">
        <f>Mouvements!E16</f>
        <v>0</v>
      </c>
      <c r="F16" s="11">
        <f>IF(I16&gt;MAXA(L:L),0,Mouvements!F16)</f>
        <v>4960000</v>
      </c>
      <c r="G16" s="11">
        <f>Mouvements!G16</f>
        <v>0</v>
      </c>
      <c r="I16" s="9">
        <f t="shared" si="7"/>
        <v>16</v>
      </c>
      <c r="J16">
        <f t="shared" si="8"/>
        <v>16</v>
      </c>
      <c r="K16">
        <f t="shared" si="12"/>
        <v>16</v>
      </c>
      <c r="L16">
        <f t="shared" si="9"/>
        <v>0</v>
      </c>
      <c r="M16">
        <f t="shared" si="10"/>
        <v>0</v>
      </c>
      <c r="N16">
        <f t="shared" si="11"/>
        <v>16</v>
      </c>
      <c r="O16" s="11">
        <f>IF(SUM($F$1:F15)&gt;SUM(G:G),0,F16)</f>
        <v>4960000</v>
      </c>
      <c r="P16" s="11">
        <f t="shared" si="1"/>
        <v>0</v>
      </c>
      <c r="Q16" s="11">
        <f t="shared" si="2"/>
        <v>0</v>
      </c>
      <c r="R16" s="11">
        <f t="shared" si="3"/>
        <v>4960000</v>
      </c>
      <c r="S16" s="11">
        <f t="shared" si="4"/>
        <v>0</v>
      </c>
      <c r="T16" s="11">
        <f t="shared" si="5"/>
        <v>1450.0092753623189</v>
      </c>
      <c r="U16" s="11">
        <f t="shared" si="6"/>
        <v>0</v>
      </c>
      <c r="AE16" s="5"/>
    </row>
    <row r="17" spans="1:31">
      <c r="A17" s="10">
        <f>Mouvements!A17</f>
        <v>40343</v>
      </c>
      <c r="B17" t="str">
        <f>Mouvements!B17</f>
        <v>Client B</v>
      </c>
      <c r="C17" t="str">
        <f>Mouvements!C17</f>
        <v>Produit B</v>
      </c>
      <c r="D17">
        <f>Mouvements!D17</f>
        <v>62</v>
      </c>
      <c r="E17">
        <f>Mouvements!E17</f>
        <v>0</v>
      </c>
      <c r="F17" s="11">
        <f>IF(I17&gt;MAXA(L:L),0,Mouvements!F17)</f>
        <v>4960000</v>
      </c>
      <c r="G17" s="11">
        <f>Mouvements!G17</f>
        <v>0</v>
      </c>
      <c r="I17" s="9">
        <f t="shared" si="7"/>
        <v>17</v>
      </c>
      <c r="J17">
        <f t="shared" si="8"/>
        <v>17</v>
      </c>
      <c r="K17">
        <f t="shared" si="12"/>
        <v>16</v>
      </c>
      <c r="L17">
        <f t="shared" si="9"/>
        <v>0</v>
      </c>
      <c r="M17">
        <f t="shared" si="10"/>
        <v>0</v>
      </c>
      <c r="N17">
        <f t="shared" si="11"/>
        <v>17</v>
      </c>
      <c r="O17" s="11">
        <f>IF(SUM($F$1:F16)&gt;SUM(G:G),0,F17)</f>
        <v>4960000</v>
      </c>
      <c r="P17" s="11">
        <f t="shared" si="1"/>
        <v>0</v>
      </c>
      <c r="Q17" s="11">
        <f t="shared" si="2"/>
        <v>0</v>
      </c>
      <c r="R17" s="11">
        <f t="shared" si="3"/>
        <v>4960000</v>
      </c>
      <c r="S17" s="11">
        <f t="shared" si="4"/>
        <v>0</v>
      </c>
      <c r="T17" s="11">
        <f t="shared" si="5"/>
        <v>1450.0092753623189</v>
      </c>
      <c r="U17" s="11">
        <f t="shared" si="6"/>
        <v>0</v>
      </c>
      <c r="AE17" s="6"/>
    </row>
    <row r="18" spans="1:31">
      <c r="A18" s="10">
        <f>Mouvements!A18</f>
        <v>40354</v>
      </c>
      <c r="B18" t="str">
        <f>Mouvements!B18</f>
        <v>Client A</v>
      </c>
      <c r="C18" t="str">
        <f>Mouvements!C18</f>
        <v>Produit A</v>
      </c>
      <c r="D18">
        <f>Mouvements!D18</f>
        <v>0</v>
      </c>
      <c r="E18">
        <f>Mouvements!E18</f>
        <v>5</v>
      </c>
      <c r="F18" s="11">
        <f>IF(I18&gt;MAXA(L:L),0,Mouvements!F18)</f>
        <v>0</v>
      </c>
      <c r="G18" s="11">
        <f>Mouvements!G18</f>
        <v>400000</v>
      </c>
      <c r="I18" s="9">
        <f t="shared" si="7"/>
        <v>0</v>
      </c>
      <c r="J18">
        <f t="shared" si="8"/>
        <v>0</v>
      </c>
      <c r="K18">
        <f t="shared" si="12"/>
        <v>0</v>
      </c>
      <c r="L18">
        <f t="shared" si="9"/>
        <v>18</v>
      </c>
      <c r="M18">
        <f t="shared" si="10"/>
        <v>18</v>
      </c>
      <c r="N18">
        <f t="shared" si="11"/>
        <v>0</v>
      </c>
      <c r="O18" s="11">
        <f>IF(SUM($F$1:F17)&gt;SUM(G:G),0,F18)</f>
        <v>0</v>
      </c>
      <c r="P18" s="11">
        <f t="shared" si="1"/>
        <v>0</v>
      </c>
      <c r="Q18" s="11">
        <f t="shared" si="2"/>
        <v>0</v>
      </c>
      <c r="R18" s="11">
        <f t="shared" si="3"/>
        <v>0</v>
      </c>
      <c r="S18" s="11">
        <f t="shared" si="4"/>
        <v>400000</v>
      </c>
      <c r="T18" s="11">
        <f t="shared" si="5"/>
        <v>0</v>
      </c>
      <c r="U18" s="11">
        <f t="shared" si="6"/>
        <v>116.96811594202899</v>
      </c>
      <c r="AE18" s="6"/>
    </row>
    <row r="19" spans="1:31">
      <c r="A19" s="10">
        <f>Mouvements!A19</f>
        <v>40354</v>
      </c>
      <c r="B19" t="str">
        <f>Mouvements!B19</f>
        <v>Client B</v>
      </c>
      <c r="C19" t="str">
        <f>Mouvements!C19</f>
        <v>Produit B</v>
      </c>
      <c r="D19">
        <f>Mouvements!D19</f>
        <v>0</v>
      </c>
      <c r="E19">
        <f>Mouvements!E19</f>
        <v>5</v>
      </c>
      <c r="F19" s="11">
        <f>IF(I19&gt;MAXA(L:L),0,Mouvements!F19)</f>
        <v>0</v>
      </c>
      <c r="G19" s="11">
        <f>Mouvements!G19</f>
        <v>400000</v>
      </c>
      <c r="I19" s="9">
        <f>IF(D19&gt;0,ROW(D19),0)</f>
        <v>0</v>
      </c>
      <c r="J19">
        <f>IF(F19=0,0,ROW(F19))</f>
        <v>0</v>
      </c>
      <c r="K19">
        <f t="shared" si="12"/>
        <v>0</v>
      </c>
      <c r="L19">
        <f t="shared" si="9"/>
        <v>19</v>
      </c>
      <c r="M19">
        <f t="shared" si="10"/>
        <v>18</v>
      </c>
      <c r="N19">
        <f t="shared" si="11"/>
        <v>0</v>
      </c>
      <c r="O19" s="11">
        <f>IF(SUM($F$1:F18)&gt;SUM(G:G),0,F19)</f>
        <v>0</v>
      </c>
      <c r="P19" s="11">
        <f t="shared" si="1"/>
        <v>0</v>
      </c>
      <c r="Q19" s="11">
        <f t="shared" si="2"/>
        <v>0</v>
      </c>
      <c r="R19" s="11">
        <f t="shared" si="3"/>
        <v>0</v>
      </c>
      <c r="S19" s="11">
        <f t="shared" si="4"/>
        <v>400000</v>
      </c>
      <c r="T19" s="11">
        <f t="shared" si="5"/>
        <v>0</v>
      </c>
      <c r="U19" s="11">
        <f t="shared" si="6"/>
        <v>116.96811594202899</v>
      </c>
      <c r="AE19" s="5"/>
    </row>
    <row r="20" spans="1:31">
      <c r="A20" s="10">
        <f>Mouvements!A20</f>
        <v>40359</v>
      </c>
      <c r="B20" t="str">
        <f>Mouvements!B20</f>
        <v>Client A</v>
      </c>
      <c r="C20" t="str">
        <f>Mouvements!C20</f>
        <v>Produit A</v>
      </c>
      <c r="D20">
        <f>Mouvements!D20</f>
        <v>0</v>
      </c>
      <c r="E20">
        <f>Mouvements!E20</f>
        <v>25</v>
      </c>
      <c r="F20" s="11">
        <f>IF(I20&gt;MAXA(L:L),0,Mouvements!F20)</f>
        <v>0</v>
      </c>
      <c r="G20" s="11">
        <f>Mouvements!G20</f>
        <v>2000000</v>
      </c>
      <c r="I20" s="9">
        <f>IF(D20&gt;0,ROW(D20),0)</f>
        <v>0</v>
      </c>
      <c r="J20">
        <f>IF(F20=0,0,ROW(F20))</f>
        <v>0</v>
      </c>
      <c r="K20">
        <f t="shared" si="12"/>
        <v>0</v>
      </c>
      <c r="L20">
        <f t="shared" si="9"/>
        <v>20</v>
      </c>
      <c r="M20">
        <f t="shared" si="10"/>
        <v>18</v>
      </c>
      <c r="N20">
        <f t="shared" si="11"/>
        <v>0</v>
      </c>
      <c r="O20" s="11">
        <f>IF(SUM($F$1:F19)&gt;SUM(G:G),0,F20)</f>
        <v>0</v>
      </c>
      <c r="P20" s="11">
        <f t="shared" si="1"/>
        <v>0</v>
      </c>
      <c r="Q20" s="11">
        <f t="shared" si="2"/>
        <v>0</v>
      </c>
      <c r="R20" s="11">
        <f t="shared" si="3"/>
        <v>0</v>
      </c>
      <c r="S20" s="11">
        <f t="shared" si="4"/>
        <v>2000000</v>
      </c>
      <c r="T20" s="11">
        <f t="shared" si="5"/>
        <v>0</v>
      </c>
      <c r="U20" s="11">
        <f t="shared" si="6"/>
        <v>584.91304347826087</v>
      </c>
      <c r="AE20" s="5"/>
    </row>
    <row r="21" spans="1:31">
      <c r="A21" s="10">
        <f>Mouvements!A21</f>
        <v>40359</v>
      </c>
      <c r="B21" t="str">
        <f>Mouvements!B21</f>
        <v>Client B</v>
      </c>
      <c r="C21" t="str">
        <f>Mouvements!C21</f>
        <v>Produit B</v>
      </c>
      <c r="D21">
        <f>Mouvements!D21</f>
        <v>0</v>
      </c>
      <c r="E21">
        <f>Mouvements!E21</f>
        <v>25</v>
      </c>
      <c r="F21" s="11">
        <f>IF(I21&gt;MAXA(L:L),0,Mouvements!F21)</f>
        <v>0</v>
      </c>
      <c r="G21" s="11">
        <f>Mouvements!G21</f>
        <v>2000000</v>
      </c>
      <c r="I21" s="9">
        <f>IF(D21&gt;0,ROW(D21),0)</f>
        <v>0</v>
      </c>
      <c r="J21">
        <f>IF(F21=0,0,ROW(F21))</f>
        <v>0</v>
      </c>
      <c r="K21">
        <f t="shared" si="12"/>
        <v>0</v>
      </c>
      <c r="L21">
        <f t="shared" si="9"/>
        <v>21</v>
      </c>
      <c r="M21">
        <f t="shared" si="10"/>
        <v>18</v>
      </c>
      <c r="N21">
        <f t="shared" si="11"/>
        <v>0</v>
      </c>
      <c r="O21" s="11">
        <f>IF(SUM($F$1:F20)&gt;SUM(G:G),0,F21)</f>
        <v>0</v>
      </c>
      <c r="P21" s="11">
        <f t="shared" si="1"/>
        <v>0</v>
      </c>
      <c r="Q21" s="11">
        <f t="shared" si="2"/>
        <v>0</v>
      </c>
      <c r="R21" s="11">
        <f t="shared" si="3"/>
        <v>0</v>
      </c>
      <c r="S21" s="11">
        <f t="shared" si="4"/>
        <v>2000000</v>
      </c>
      <c r="T21" s="11">
        <f t="shared" si="5"/>
        <v>0</v>
      </c>
      <c r="U21" s="11">
        <f t="shared" si="6"/>
        <v>584.91304347826087</v>
      </c>
      <c r="AE21" s="5"/>
    </row>
    <row r="22" spans="1:31">
      <c r="A22" s="10">
        <f>Mouvements!A22</f>
        <v>40369</v>
      </c>
      <c r="B22" t="str">
        <f>Mouvements!B22</f>
        <v>Client A</v>
      </c>
      <c r="C22" t="str">
        <f>Mouvements!C22</f>
        <v>Produit A</v>
      </c>
      <c r="D22">
        <f>Mouvements!D22</f>
        <v>0</v>
      </c>
      <c r="E22">
        <f>Mouvements!E22</f>
        <v>15</v>
      </c>
      <c r="F22" s="11">
        <f>IF(I22&gt;MAXA(L:L),0,Mouvements!F22)</f>
        <v>0</v>
      </c>
      <c r="G22" s="11">
        <f>Mouvements!G22</f>
        <v>1200000</v>
      </c>
      <c r="I22" s="9">
        <f>IF(D22&gt;0,ROW(D22),0)</f>
        <v>0</v>
      </c>
      <c r="J22">
        <f>IF(F22=0,0,ROW(F22))</f>
        <v>0</v>
      </c>
      <c r="K22">
        <f t="shared" si="12"/>
        <v>0</v>
      </c>
      <c r="L22">
        <f t="shared" si="9"/>
        <v>22</v>
      </c>
      <c r="M22">
        <f t="shared" si="10"/>
        <v>18</v>
      </c>
      <c r="N22">
        <f t="shared" si="11"/>
        <v>0</v>
      </c>
      <c r="O22" s="11">
        <f>IF(SUM($F$1:F21)&gt;SUM(G:G),0,F22)</f>
        <v>0</v>
      </c>
      <c r="P22" s="11">
        <f t="shared" si="1"/>
        <v>0</v>
      </c>
      <c r="Q22" s="11">
        <f t="shared" si="2"/>
        <v>0</v>
      </c>
      <c r="R22" s="11">
        <f t="shared" si="3"/>
        <v>0</v>
      </c>
      <c r="S22" s="11">
        <f t="shared" si="4"/>
        <v>1200000</v>
      </c>
      <c r="T22" s="11">
        <f t="shared" si="5"/>
        <v>0</v>
      </c>
      <c r="U22" s="11">
        <f t="shared" si="6"/>
        <v>351.03478260869565</v>
      </c>
      <c r="AE22" s="5"/>
    </row>
    <row r="23" spans="1:31">
      <c r="A23" s="10">
        <f>Mouvements!A23</f>
        <v>40369</v>
      </c>
      <c r="B23" t="str">
        <f>Mouvements!B23</f>
        <v>Client B</v>
      </c>
      <c r="C23" t="str">
        <f>Mouvements!C23</f>
        <v>Produit B</v>
      </c>
      <c r="D23">
        <f>Mouvements!D23</f>
        <v>0</v>
      </c>
      <c r="E23">
        <f>Mouvements!E23</f>
        <v>15</v>
      </c>
      <c r="F23" s="11">
        <f>IF(I23&gt;MAXA(L:L),0,Mouvements!F23)</f>
        <v>0</v>
      </c>
      <c r="G23" s="11">
        <f>Mouvements!G23</f>
        <v>1200000</v>
      </c>
      <c r="I23" s="9">
        <f>IF(D23&gt;0,ROW(D23),0)</f>
        <v>0</v>
      </c>
      <c r="J23">
        <f>IF(F23=0,0,ROW(F23))</f>
        <v>0</v>
      </c>
      <c r="K23">
        <f t="shared" si="12"/>
        <v>0</v>
      </c>
      <c r="L23">
        <f t="shared" si="9"/>
        <v>23</v>
      </c>
      <c r="M23">
        <f t="shared" si="10"/>
        <v>18</v>
      </c>
      <c r="N23">
        <f t="shared" si="11"/>
        <v>0</v>
      </c>
      <c r="O23" s="11">
        <f>IF(SUM($F$1:F22)&gt;SUM(G:G),0,F23)</f>
        <v>0</v>
      </c>
      <c r="P23" s="11">
        <f t="shared" si="1"/>
        <v>0</v>
      </c>
      <c r="Q23" s="11">
        <f t="shared" si="2"/>
        <v>0</v>
      </c>
      <c r="R23" s="11">
        <f t="shared" si="3"/>
        <v>0</v>
      </c>
      <c r="S23" s="11">
        <f t="shared" si="4"/>
        <v>1200000</v>
      </c>
      <c r="T23" s="11">
        <f t="shared" si="5"/>
        <v>0</v>
      </c>
      <c r="U23" s="11">
        <f t="shared" si="6"/>
        <v>351.03478260869565</v>
      </c>
      <c r="AE23" s="7"/>
    </row>
    <row r="24" spans="1:31">
      <c r="A24" s="10">
        <f>Mouvements!A24</f>
        <v>40380</v>
      </c>
      <c r="B24" t="str">
        <f>Mouvements!B24</f>
        <v>Client A</v>
      </c>
      <c r="C24" t="str">
        <f>Mouvements!C24</f>
        <v>Produit A</v>
      </c>
      <c r="D24">
        <f>Mouvements!D24</f>
        <v>0</v>
      </c>
      <c r="E24">
        <f>Mouvements!E24</f>
        <v>12</v>
      </c>
      <c r="F24" s="11">
        <f>IF(I24&gt;MAXA(L:L),0,Mouvements!F24)</f>
        <v>0</v>
      </c>
      <c r="G24" s="11">
        <f>Mouvements!G24</f>
        <v>960000</v>
      </c>
      <c r="I24" s="9">
        <f t="shared" ref="I24:I31" si="13">IF(D24&gt;0,ROW(D24),0)</f>
        <v>0</v>
      </c>
      <c r="J24">
        <f t="shared" ref="J24:J31" si="14">IF(F24=0,0,ROW(F24))</f>
        <v>0</v>
      </c>
      <c r="K24">
        <f t="shared" ref="K24:K31" si="15">IF(J24=0,0,IF(K23=0,J24,K23))</f>
        <v>0</v>
      </c>
      <c r="L24">
        <f t="shared" si="9"/>
        <v>24</v>
      </c>
      <c r="M24">
        <f t="shared" si="10"/>
        <v>18</v>
      </c>
      <c r="N24">
        <f t="shared" si="11"/>
        <v>0</v>
      </c>
      <c r="O24" s="11">
        <f>IF(SUM($F$1:F23)&gt;SUM(G:G),0,F24)</f>
        <v>0</v>
      </c>
      <c r="P24" s="11">
        <f t="shared" si="1"/>
        <v>0</v>
      </c>
      <c r="Q24" s="11">
        <f t="shared" si="2"/>
        <v>0</v>
      </c>
      <c r="R24" s="11">
        <f t="shared" si="3"/>
        <v>0</v>
      </c>
      <c r="S24" s="11">
        <f t="shared" si="4"/>
        <v>960000</v>
      </c>
      <c r="T24" s="11">
        <f t="shared" si="5"/>
        <v>0</v>
      </c>
      <c r="U24" s="11">
        <f t="shared" si="6"/>
        <v>280.90434782608696</v>
      </c>
      <c r="AE24" s="7"/>
    </row>
    <row r="25" spans="1:31">
      <c r="A25" s="10">
        <f>Mouvements!A25</f>
        <v>40380</v>
      </c>
      <c r="B25" t="str">
        <f>Mouvements!B25</f>
        <v>Client B</v>
      </c>
      <c r="C25" t="str">
        <f>Mouvements!C25</f>
        <v>Produit B</v>
      </c>
      <c r="D25">
        <f>Mouvements!D25</f>
        <v>0</v>
      </c>
      <c r="E25">
        <f>Mouvements!E25</f>
        <v>12</v>
      </c>
      <c r="F25" s="11">
        <f>IF(I25&gt;MAXA(L:L),0,Mouvements!F25)</f>
        <v>0</v>
      </c>
      <c r="G25" s="11">
        <f>Mouvements!G25</f>
        <v>960000</v>
      </c>
      <c r="I25" s="9">
        <f t="shared" si="13"/>
        <v>0</v>
      </c>
      <c r="J25">
        <f t="shared" si="14"/>
        <v>0</v>
      </c>
      <c r="K25">
        <f t="shared" si="15"/>
        <v>0</v>
      </c>
      <c r="L25">
        <f t="shared" si="9"/>
        <v>25</v>
      </c>
      <c r="M25">
        <f t="shared" si="10"/>
        <v>18</v>
      </c>
      <c r="N25">
        <f t="shared" si="11"/>
        <v>0</v>
      </c>
      <c r="O25" s="11">
        <f>IF(SUM($F$1:F24)&gt;SUM(G:G),0,F25)</f>
        <v>0</v>
      </c>
      <c r="P25" s="11">
        <f t="shared" si="1"/>
        <v>0</v>
      </c>
      <c r="Q25" s="11">
        <f t="shared" si="2"/>
        <v>0</v>
      </c>
      <c r="R25" s="11">
        <f t="shared" si="3"/>
        <v>0</v>
      </c>
      <c r="S25" s="11">
        <f t="shared" si="4"/>
        <v>960000</v>
      </c>
      <c r="T25" s="11">
        <f t="shared" si="5"/>
        <v>0</v>
      </c>
      <c r="U25" s="11">
        <f t="shared" si="6"/>
        <v>280.90434782608696</v>
      </c>
      <c r="V25" s="12"/>
      <c r="AE25" s="5"/>
    </row>
    <row r="26" spans="1:31">
      <c r="A26" s="10">
        <f>Mouvements!A26</f>
        <v>40404</v>
      </c>
      <c r="B26" t="str">
        <f>Mouvements!B26</f>
        <v>Client A</v>
      </c>
      <c r="C26" t="str">
        <f>Mouvements!C26</f>
        <v>Produit A</v>
      </c>
      <c r="D26">
        <f>Mouvements!D26</f>
        <v>0</v>
      </c>
      <c r="E26">
        <f>Mouvements!E26</f>
        <v>10</v>
      </c>
      <c r="F26" s="11">
        <f>IF(I26&gt;MAXA(L:L),0,Mouvements!F26)</f>
        <v>0</v>
      </c>
      <c r="G26" s="11">
        <f>Mouvements!G26</f>
        <v>800000</v>
      </c>
      <c r="I26" s="9">
        <f t="shared" si="13"/>
        <v>0</v>
      </c>
      <c r="J26">
        <f t="shared" si="14"/>
        <v>0</v>
      </c>
      <c r="K26">
        <f t="shared" si="15"/>
        <v>0</v>
      </c>
      <c r="L26">
        <f t="shared" si="9"/>
        <v>26</v>
      </c>
      <c r="M26">
        <f t="shared" si="10"/>
        <v>18</v>
      </c>
      <c r="N26">
        <f t="shared" si="11"/>
        <v>0</v>
      </c>
      <c r="O26" s="11">
        <f>IF(SUM($F$1:F25)&gt;SUM(G:G),0,F26)</f>
        <v>0</v>
      </c>
      <c r="P26" s="11">
        <f t="shared" si="1"/>
        <v>0</v>
      </c>
      <c r="Q26" s="11">
        <f t="shared" si="2"/>
        <v>0</v>
      </c>
      <c r="R26" s="11">
        <f t="shared" si="3"/>
        <v>0</v>
      </c>
      <c r="S26" s="11">
        <f t="shared" si="4"/>
        <v>800000</v>
      </c>
      <c r="T26" s="11">
        <f t="shared" si="5"/>
        <v>0</v>
      </c>
      <c r="U26" s="11">
        <f t="shared" si="6"/>
        <v>234.22608695652175</v>
      </c>
      <c r="AE26" s="5"/>
    </row>
    <row r="27" spans="1:31">
      <c r="A27" s="10">
        <f>Mouvements!A27</f>
        <v>40424</v>
      </c>
      <c r="B27" t="str">
        <f>Mouvements!B27</f>
        <v>Client A</v>
      </c>
      <c r="C27" t="str">
        <f>Mouvements!C27</f>
        <v>Produit A</v>
      </c>
      <c r="D27">
        <f>Mouvements!D27</f>
        <v>36</v>
      </c>
      <c r="E27">
        <f>Mouvements!E27</f>
        <v>0</v>
      </c>
      <c r="F27" s="11">
        <f>IF(I27&gt;MAXA(L:L),0,Mouvements!F27)</f>
        <v>2880000</v>
      </c>
      <c r="G27" s="11">
        <f>Mouvements!G27</f>
        <v>0</v>
      </c>
      <c r="I27" s="9">
        <f t="shared" si="13"/>
        <v>27</v>
      </c>
      <c r="J27">
        <f t="shared" si="14"/>
        <v>27</v>
      </c>
      <c r="K27">
        <f t="shared" si="15"/>
        <v>27</v>
      </c>
      <c r="L27">
        <f t="shared" si="9"/>
        <v>0</v>
      </c>
      <c r="M27">
        <f t="shared" si="10"/>
        <v>0</v>
      </c>
      <c r="N27">
        <f t="shared" si="11"/>
        <v>27</v>
      </c>
      <c r="O27" s="11">
        <f>IF(SUM($F$1:F26)&gt;SUM(G:G),0,F27)</f>
        <v>2880000</v>
      </c>
      <c r="P27" s="11">
        <f t="shared" si="1"/>
        <v>0</v>
      </c>
      <c r="Q27" s="11">
        <f t="shared" si="2"/>
        <v>0</v>
      </c>
      <c r="R27" s="11">
        <f t="shared" si="3"/>
        <v>2880000</v>
      </c>
      <c r="S27" s="11">
        <f t="shared" si="4"/>
        <v>0</v>
      </c>
      <c r="T27" s="11">
        <f t="shared" si="5"/>
        <v>843.63130434782613</v>
      </c>
      <c r="U27" s="11">
        <f t="shared" si="6"/>
        <v>0</v>
      </c>
      <c r="AE27" s="5"/>
    </row>
    <row r="28" spans="1:31">
      <c r="A28" s="10">
        <f>Mouvements!A28</f>
        <v>40442</v>
      </c>
      <c r="B28" t="str">
        <f>Mouvements!B28</f>
        <v>Client A</v>
      </c>
      <c r="C28" t="str">
        <f>Mouvements!C28</f>
        <v>Produit A</v>
      </c>
      <c r="D28">
        <f>Mouvements!D28</f>
        <v>58</v>
      </c>
      <c r="E28">
        <f>Mouvements!E28</f>
        <v>0</v>
      </c>
      <c r="F28" s="11">
        <f>IF(I28&gt;MAXA(L:L),0,Mouvements!F28)</f>
        <v>4640000</v>
      </c>
      <c r="G28" s="11">
        <f>Mouvements!G28</f>
        <v>0</v>
      </c>
      <c r="I28" s="9">
        <f t="shared" si="13"/>
        <v>28</v>
      </c>
      <c r="J28">
        <f t="shared" si="14"/>
        <v>28</v>
      </c>
      <c r="K28">
        <f t="shared" si="15"/>
        <v>27</v>
      </c>
      <c r="L28">
        <f t="shared" si="9"/>
        <v>0</v>
      </c>
      <c r="M28">
        <f t="shared" si="10"/>
        <v>0</v>
      </c>
      <c r="N28">
        <f t="shared" si="11"/>
        <v>28</v>
      </c>
      <c r="O28" s="11">
        <f>IF(SUM($F$1:F27)&gt;SUM(G:G),0,F28)</f>
        <v>4640000</v>
      </c>
      <c r="P28" s="11">
        <f t="shared" si="1"/>
        <v>0</v>
      </c>
      <c r="Q28" s="11">
        <f t="shared" si="2"/>
        <v>0</v>
      </c>
      <c r="R28" s="11">
        <f t="shared" si="3"/>
        <v>4640000</v>
      </c>
      <c r="S28" s="11">
        <f t="shared" si="4"/>
        <v>0</v>
      </c>
      <c r="T28" s="11">
        <f t="shared" si="5"/>
        <v>1359.7889855072465</v>
      </c>
      <c r="U28" s="11">
        <f t="shared" si="6"/>
        <v>0</v>
      </c>
      <c r="AE28" s="5"/>
    </row>
    <row r="29" spans="1:31">
      <c r="A29" s="10">
        <f>Mouvements!A29</f>
        <v>40466</v>
      </c>
      <c r="B29" t="str">
        <f>Mouvements!B29</f>
        <v>Client A</v>
      </c>
      <c r="C29" t="str">
        <f>Mouvements!C29</f>
        <v>Produit A</v>
      </c>
      <c r="D29">
        <f>Mouvements!D29</f>
        <v>21</v>
      </c>
      <c r="E29">
        <f>Mouvements!E29</f>
        <v>0</v>
      </c>
      <c r="F29" s="11">
        <f>IF(I29&gt;MAXA(L:L),0,Mouvements!F29)</f>
        <v>1680000</v>
      </c>
      <c r="G29" s="11">
        <f>Mouvements!G29</f>
        <v>0</v>
      </c>
      <c r="I29" s="9">
        <f t="shared" si="13"/>
        <v>29</v>
      </c>
      <c r="J29">
        <f t="shared" si="14"/>
        <v>29</v>
      </c>
      <c r="K29">
        <f t="shared" si="15"/>
        <v>27</v>
      </c>
      <c r="L29">
        <f t="shared" si="9"/>
        <v>0</v>
      </c>
      <c r="M29">
        <f t="shared" ref="M29:M76" si="16">IF(L29=0,0,IF(M28=0,L29,M28))</f>
        <v>0</v>
      </c>
      <c r="N29">
        <f t="shared" si="11"/>
        <v>29</v>
      </c>
      <c r="O29" s="11">
        <f>IF(SUM($F$1:F28)&gt;SUM(G:G),0,F29)</f>
        <v>1680000</v>
      </c>
      <c r="P29" s="11">
        <f t="shared" si="1"/>
        <v>0</v>
      </c>
      <c r="Q29" s="11">
        <f t="shared" si="2"/>
        <v>0</v>
      </c>
      <c r="R29" s="11">
        <f t="shared" si="3"/>
        <v>1680000</v>
      </c>
      <c r="S29" s="11">
        <f t="shared" si="4"/>
        <v>0</v>
      </c>
      <c r="T29" s="11">
        <f t="shared" si="5"/>
        <v>492.6295652173913</v>
      </c>
      <c r="U29" s="11">
        <f t="shared" si="6"/>
        <v>0</v>
      </c>
      <c r="AE29" s="5"/>
    </row>
    <row r="30" spans="1:31">
      <c r="A30" s="10">
        <f>Mouvements!A30</f>
        <v>40500</v>
      </c>
      <c r="B30" t="str">
        <f>Mouvements!B30</f>
        <v>Client A</v>
      </c>
      <c r="C30" t="str">
        <f>Mouvements!C30</f>
        <v>Produit A</v>
      </c>
      <c r="D30">
        <f>Mouvements!D30</f>
        <v>0</v>
      </c>
      <c r="E30">
        <f>Mouvements!E30</f>
        <v>26</v>
      </c>
      <c r="F30" s="11">
        <f>IF(I30&gt;MAXA(L:L),0,Mouvements!F30)</f>
        <v>0</v>
      </c>
      <c r="G30" s="11">
        <f>Mouvements!G30</f>
        <v>2080000</v>
      </c>
      <c r="I30" s="9">
        <f t="shared" si="13"/>
        <v>0</v>
      </c>
      <c r="J30">
        <f t="shared" si="14"/>
        <v>0</v>
      </c>
      <c r="K30">
        <f>IF(J30=0,0,IF(K29=0,J30,K29))</f>
        <v>0</v>
      </c>
      <c r="L30">
        <f t="shared" ref="L30:L76" si="17">IF(G30&gt;0,ROW(G30),0)</f>
        <v>30</v>
      </c>
      <c r="M30">
        <f>IF(L30=0,0,IF(M29=0,L30,M29))</f>
        <v>30</v>
      </c>
      <c r="N30">
        <f t="shared" si="11"/>
        <v>0</v>
      </c>
      <c r="O30" s="11">
        <f>IF(SUM($F$1:F29)&gt;SUM(G:G),0,F30)</f>
        <v>0</v>
      </c>
      <c r="P30" s="11">
        <f t="shared" si="1"/>
        <v>0</v>
      </c>
      <c r="Q30" s="11">
        <f t="shared" si="2"/>
        <v>0</v>
      </c>
      <c r="R30" s="11">
        <f t="shared" si="3"/>
        <v>0</v>
      </c>
      <c r="S30" s="11">
        <f t="shared" si="4"/>
        <v>2080000</v>
      </c>
      <c r="T30" s="11">
        <f t="shared" si="5"/>
        <v>0</v>
      </c>
      <c r="U30" s="11">
        <f t="shared" si="6"/>
        <v>610.43478260869563</v>
      </c>
      <c r="AE30" s="6"/>
    </row>
    <row r="31" spans="1:31">
      <c r="A31" s="10">
        <f>Mouvements!A31</f>
        <v>40484</v>
      </c>
      <c r="B31" t="str">
        <f>Mouvements!B31</f>
        <v>Client A</v>
      </c>
      <c r="C31" t="str">
        <f>Mouvements!C31</f>
        <v>Produit A</v>
      </c>
      <c r="D31">
        <f>Mouvements!D31</f>
        <v>0</v>
      </c>
      <c r="E31">
        <f>Mouvements!E31</f>
        <v>30</v>
      </c>
      <c r="F31" s="11">
        <f>IF(I31&gt;MAXA(L:L),0,Mouvements!F31)</f>
        <v>0</v>
      </c>
      <c r="G31" s="11">
        <f>Mouvements!G31</f>
        <v>2400000</v>
      </c>
      <c r="I31" s="9">
        <f t="shared" si="13"/>
        <v>0</v>
      </c>
      <c r="J31">
        <f t="shared" si="14"/>
        <v>0</v>
      </c>
      <c r="K31">
        <f t="shared" si="15"/>
        <v>0</v>
      </c>
      <c r="L31">
        <f t="shared" si="17"/>
        <v>31</v>
      </c>
      <c r="M31">
        <f t="shared" si="16"/>
        <v>30</v>
      </c>
      <c r="N31">
        <f t="shared" si="11"/>
        <v>0</v>
      </c>
      <c r="O31" s="11">
        <f>IF(SUM($F$1:F30)&gt;SUM(G:G),0,F31)</f>
        <v>0</v>
      </c>
      <c r="P31" s="11">
        <f t="shared" si="1"/>
        <v>0</v>
      </c>
      <c r="Q31" s="11">
        <f t="shared" si="2"/>
        <v>0</v>
      </c>
      <c r="R31" s="11">
        <f t="shared" si="3"/>
        <v>0</v>
      </c>
      <c r="S31" s="11">
        <f t="shared" si="4"/>
        <v>2400000</v>
      </c>
      <c r="T31" s="11">
        <f t="shared" si="5"/>
        <v>0</v>
      </c>
      <c r="U31" s="11">
        <f t="shared" si="6"/>
        <v>704.0695652173913</v>
      </c>
      <c r="AE31" s="7"/>
    </row>
    <row r="32" spans="1:31">
      <c r="A32" s="10">
        <f>Mouvements!A32</f>
        <v>40537</v>
      </c>
      <c r="B32" t="str">
        <f>Mouvements!B32</f>
        <v>Client A</v>
      </c>
      <c r="C32" t="str">
        <f>Mouvements!C32</f>
        <v>Produit A</v>
      </c>
      <c r="D32">
        <f>Mouvements!D32</f>
        <v>0</v>
      </c>
      <c r="E32">
        <f>Mouvements!E32</f>
        <v>50</v>
      </c>
      <c r="F32" s="11">
        <f>IF(I32&gt;MAXA(L:L),0,Mouvements!F32)</f>
        <v>0</v>
      </c>
      <c r="G32" s="11">
        <f>Mouvements!G32</f>
        <v>4000000</v>
      </c>
      <c r="I32" s="9">
        <f t="shared" ref="I32:I76" si="18">IF(D32&gt;0,ROW(D32),0)</f>
        <v>0</v>
      </c>
      <c r="J32">
        <f t="shared" ref="J32:J76" si="19">IF(F32=0,0,ROW(F32))</f>
        <v>0</v>
      </c>
      <c r="K32">
        <f t="shared" ref="K32:K76" si="20">IF(J32=0,0,IF(K31=0,J32,K31))</f>
        <v>0</v>
      </c>
      <c r="L32">
        <f t="shared" si="17"/>
        <v>32</v>
      </c>
      <c r="M32">
        <f t="shared" si="16"/>
        <v>30</v>
      </c>
      <c r="N32">
        <f t="shared" si="11"/>
        <v>0</v>
      </c>
      <c r="O32" s="11">
        <f>IF(SUM($F$1:F31)&gt;SUM(G:G),0,F32)</f>
        <v>0</v>
      </c>
      <c r="P32" s="11">
        <f t="shared" si="1"/>
        <v>0</v>
      </c>
      <c r="Q32" s="11">
        <f t="shared" si="2"/>
        <v>0</v>
      </c>
      <c r="R32" s="11">
        <f t="shared" si="3"/>
        <v>0</v>
      </c>
      <c r="S32" s="11">
        <f t="shared" si="4"/>
        <v>4000000</v>
      </c>
      <c r="T32" s="11">
        <f t="shared" si="5"/>
        <v>0</v>
      </c>
      <c r="U32" s="11">
        <f t="shared" si="6"/>
        <v>1174.9855072463768</v>
      </c>
      <c r="AE32" s="5"/>
    </row>
    <row r="33" spans="1:31">
      <c r="A33" s="10">
        <f>Mouvements!A33</f>
        <v>40545</v>
      </c>
      <c r="B33" t="str">
        <f>Mouvements!B33</f>
        <v>Client A</v>
      </c>
      <c r="C33" t="str">
        <f>Mouvements!C33</f>
        <v>Produit A</v>
      </c>
      <c r="D33">
        <f>Mouvements!D33</f>
        <v>50</v>
      </c>
      <c r="E33">
        <f>Mouvements!E33</f>
        <v>0</v>
      </c>
      <c r="F33" s="11">
        <f>IF(I33&gt;MAXA(L:L),0,Mouvements!F33)</f>
        <v>4000000</v>
      </c>
      <c r="G33" s="11">
        <f>Mouvements!G33</f>
        <v>0</v>
      </c>
      <c r="I33" s="9">
        <f t="shared" si="18"/>
        <v>33</v>
      </c>
      <c r="J33">
        <f t="shared" si="19"/>
        <v>33</v>
      </c>
      <c r="K33">
        <f t="shared" si="20"/>
        <v>33</v>
      </c>
      <c r="L33">
        <f t="shared" si="17"/>
        <v>0</v>
      </c>
      <c r="M33">
        <f t="shared" si="16"/>
        <v>0</v>
      </c>
      <c r="N33">
        <f t="shared" si="11"/>
        <v>33</v>
      </c>
      <c r="O33" s="11">
        <f>IF(SUM($F$1:F32)&gt;SUM(G:G),0,F33)</f>
        <v>4000000</v>
      </c>
      <c r="P33" s="11">
        <f t="shared" si="1"/>
        <v>0</v>
      </c>
      <c r="Q33" s="11">
        <f t="shared" si="2"/>
        <v>0</v>
      </c>
      <c r="R33" s="11">
        <f t="shared" si="3"/>
        <v>4000000</v>
      </c>
      <c r="S33" s="11">
        <f t="shared" si="4"/>
        <v>0</v>
      </c>
      <c r="T33" s="11">
        <f t="shared" si="5"/>
        <v>1175.2173913043478</v>
      </c>
      <c r="U33" s="11">
        <f t="shared" si="6"/>
        <v>0</v>
      </c>
      <c r="AE33" s="5"/>
    </row>
    <row r="34" spans="1:31">
      <c r="A34" s="10">
        <f>Mouvements!A34</f>
        <v>40560</v>
      </c>
      <c r="B34" t="str">
        <f>Mouvements!B34</f>
        <v>Client A</v>
      </c>
      <c r="C34" t="str">
        <f>Mouvements!C34</f>
        <v>Produit A</v>
      </c>
      <c r="D34">
        <f>Mouvements!D34</f>
        <v>20</v>
      </c>
      <c r="E34">
        <f>Mouvements!E34</f>
        <v>0</v>
      </c>
      <c r="F34" s="11">
        <f>IF(I34&gt;MAXA(L:L),0,Mouvements!F34)</f>
        <v>1600000</v>
      </c>
      <c r="G34" s="11">
        <f>Mouvements!G34</f>
        <v>0</v>
      </c>
      <c r="I34" s="9">
        <f t="shared" si="18"/>
        <v>34</v>
      </c>
      <c r="J34">
        <f t="shared" si="19"/>
        <v>34</v>
      </c>
      <c r="K34">
        <f t="shared" si="20"/>
        <v>33</v>
      </c>
      <c r="L34">
        <f t="shared" si="17"/>
        <v>0</v>
      </c>
      <c r="M34">
        <f t="shared" si="16"/>
        <v>0</v>
      </c>
      <c r="N34">
        <f t="shared" si="11"/>
        <v>34</v>
      </c>
      <c r="O34" s="11">
        <f>IF(SUM($F$1:F33)&gt;SUM(G:G),0,F34)</f>
        <v>1600000</v>
      </c>
      <c r="P34" s="11">
        <f t="shared" ref="P34:P65" si="21">IF(N34=MAXA(N:N),F34-(SUM(O:O)-SUM(G:G)),0)</f>
        <v>0</v>
      </c>
      <c r="Q34" s="11">
        <f t="shared" ref="Q34:Q65" si="22">IF(M34=MAXA(M:M),G34,0)</f>
        <v>0</v>
      </c>
      <c r="R34" s="11">
        <f t="shared" ref="R34:R65" si="23">IF(N34=MAXA(N:N),IF(SUM(O:O)=SUM(G:G),O34,O34-(SUM(O:O)-SUM(S:S))),O34)</f>
        <v>1600000</v>
      </c>
      <c r="S34" s="11">
        <f t="shared" ref="S34:S65" si="24">IF(L34=MAXA(L:L),IF(SUM(P:P)&lt;0,G34-SUM(P:P),G34),G34)</f>
        <v>0</v>
      </c>
      <c r="T34" s="11">
        <f t="shared" ref="T34:T65" si="25">R34/SUM(R:R)*A34</f>
        <v>470.26086956521738</v>
      </c>
      <c r="U34" s="11">
        <f t="shared" ref="U34:U65" si="26">S34/SUM(S:S)*A34</f>
        <v>0</v>
      </c>
      <c r="AE34" s="7"/>
    </row>
    <row r="35" spans="1:31">
      <c r="A35" s="10">
        <f>Mouvements!A35</f>
        <v>40575</v>
      </c>
      <c r="B35" t="str">
        <f>Mouvements!B35</f>
        <v>Client A</v>
      </c>
      <c r="C35" t="str">
        <f>Mouvements!C35</f>
        <v>Produit A</v>
      </c>
      <c r="D35">
        <f>Mouvements!D35</f>
        <v>60</v>
      </c>
      <c r="E35">
        <f>Mouvements!E35</f>
        <v>0</v>
      </c>
      <c r="F35" s="11">
        <f>IF(I35&gt;MAXA(L:L),0,Mouvements!F35)</f>
        <v>4800000</v>
      </c>
      <c r="G35" s="11">
        <f>Mouvements!G35</f>
        <v>0</v>
      </c>
      <c r="I35" s="9">
        <f t="shared" si="18"/>
        <v>35</v>
      </c>
      <c r="J35">
        <f t="shared" si="19"/>
        <v>35</v>
      </c>
      <c r="K35">
        <f t="shared" si="20"/>
        <v>33</v>
      </c>
      <c r="L35">
        <f t="shared" si="17"/>
        <v>0</v>
      </c>
      <c r="M35">
        <f t="shared" si="16"/>
        <v>0</v>
      </c>
      <c r="N35">
        <f t="shared" si="11"/>
        <v>35</v>
      </c>
      <c r="O35" s="11">
        <f>IF(SUM($F$1:F34)&gt;SUM(G:G),0,F35)</f>
        <v>4800000</v>
      </c>
      <c r="P35" s="11">
        <f t="shared" si="21"/>
        <v>0</v>
      </c>
      <c r="Q35" s="11">
        <f t="shared" si="22"/>
        <v>0</v>
      </c>
      <c r="R35" s="11">
        <f t="shared" si="23"/>
        <v>4800000</v>
      </c>
      <c r="S35" s="11">
        <f t="shared" si="24"/>
        <v>0</v>
      </c>
      <c r="T35" s="11">
        <f t="shared" si="25"/>
        <v>1411.304347826087</v>
      </c>
      <c r="U35" s="11">
        <f t="shared" si="26"/>
        <v>0</v>
      </c>
      <c r="AE35" s="7"/>
    </row>
    <row r="36" spans="1:31">
      <c r="A36" s="10">
        <f>Mouvements!A36</f>
        <v>40590</v>
      </c>
      <c r="B36" t="str">
        <f>Mouvements!B36</f>
        <v>Client A</v>
      </c>
      <c r="C36" t="str">
        <f>Mouvements!C36</f>
        <v>Produit A</v>
      </c>
      <c r="D36">
        <f>Mouvements!D36</f>
        <v>10</v>
      </c>
      <c r="E36">
        <f>Mouvements!E36</f>
        <v>0</v>
      </c>
      <c r="F36" s="11">
        <f>IF(I36&gt;MAXA(L:L),0,Mouvements!F36)</f>
        <v>800000</v>
      </c>
      <c r="G36" s="11">
        <f>Mouvements!G36</f>
        <v>0</v>
      </c>
      <c r="I36" s="9">
        <f t="shared" si="18"/>
        <v>36</v>
      </c>
      <c r="J36">
        <f t="shared" si="19"/>
        <v>36</v>
      </c>
      <c r="K36">
        <f t="shared" si="20"/>
        <v>33</v>
      </c>
      <c r="L36">
        <f t="shared" si="17"/>
        <v>0</v>
      </c>
      <c r="M36">
        <f t="shared" si="16"/>
        <v>0</v>
      </c>
      <c r="N36">
        <f t="shared" si="11"/>
        <v>36</v>
      </c>
      <c r="O36" s="11">
        <f>IF(SUM($F$1:F35)&gt;SUM(G:G),0,F36)</f>
        <v>800000</v>
      </c>
      <c r="P36" s="11">
        <f t="shared" si="21"/>
        <v>0</v>
      </c>
      <c r="Q36" s="11">
        <f t="shared" si="22"/>
        <v>0</v>
      </c>
      <c r="R36" s="11">
        <f t="shared" si="23"/>
        <v>800000</v>
      </c>
      <c r="S36" s="11">
        <f t="shared" si="24"/>
        <v>0</v>
      </c>
      <c r="T36" s="11">
        <f t="shared" si="25"/>
        <v>235.30434782608697</v>
      </c>
      <c r="U36" s="11">
        <f t="shared" si="26"/>
        <v>0</v>
      </c>
      <c r="AE36" s="5"/>
    </row>
    <row r="37" spans="1:31">
      <c r="A37" s="10">
        <f>Mouvements!A37</f>
        <v>40605</v>
      </c>
      <c r="B37" t="str">
        <f>Mouvements!B37</f>
        <v>Client A</v>
      </c>
      <c r="C37" t="str">
        <f>Mouvements!C37</f>
        <v>Produit A</v>
      </c>
      <c r="D37">
        <f>Mouvements!D37</f>
        <v>25</v>
      </c>
      <c r="E37">
        <f>Mouvements!E37</f>
        <v>0</v>
      </c>
      <c r="F37" s="11">
        <f>IF(I37&gt;MAXA(L:L),0,Mouvements!F37)</f>
        <v>2000000</v>
      </c>
      <c r="G37" s="11">
        <f>Mouvements!G37</f>
        <v>0</v>
      </c>
      <c r="I37" s="9">
        <f t="shared" si="18"/>
        <v>37</v>
      </c>
      <c r="J37">
        <f t="shared" si="19"/>
        <v>37</v>
      </c>
      <c r="K37">
        <f t="shared" si="20"/>
        <v>33</v>
      </c>
      <c r="L37">
        <f t="shared" si="17"/>
        <v>0</v>
      </c>
      <c r="M37">
        <f t="shared" si="16"/>
        <v>0</v>
      </c>
      <c r="N37">
        <f t="shared" si="11"/>
        <v>37</v>
      </c>
      <c r="O37" s="11">
        <f>IF(SUM($F$1:F36)&gt;SUM(G:G),0,F37)</f>
        <v>2000000</v>
      </c>
      <c r="P37" s="11">
        <f t="shared" si="21"/>
        <v>0</v>
      </c>
      <c r="Q37" s="11">
        <f t="shared" si="22"/>
        <v>0</v>
      </c>
      <c r="R37" s="11">
        <f t="shared" si="23"/>
        <v>2000000</v>
      </c>
      <c r="S37" s="11">
        <f t="shared" si="24"/>
        <v>0</v>
      </c>
      <c r="T37" s="11">
        <f t="shared" si="25"/>
        <v>588.47826086956525</v>
      </c>
      <c r="U37" s="11">
        <f t="shared" si="26"/>
        <v>0</v>
      </c>
      <c r="AE37" s="5"/>
    </row>
    <row r="38" spans="1:31">
      <c r="A38" s="10">
        <f>Mouvements!A38</f>
        <v>40620</v>
      </c>
      <c r="B38" t="str">
        <f>Mouvements!B38</f>
        <v>Client A</v>
      </c>
      <c r="C38" t="str">
        <f>Mouvements!C38</f>
        <v>Produit A</v>
      </c>
      <c r="D38">
        <f>Mouvements!D38</f>
        <v>32</v>
      </c>
      <c r="E38">
        <f>Mouvements!E38</f>
        <v>0</v>
      </c>
      <c r="F38" s="11">
        <f>IF(I38&gt;MAXA(L:L),0,Mouvements!F38)</f>
        <v>2560000</v>
      </c>
      <c r="G38" s="11">
        <f>Mouvements!G38</f>
        <v>0</v>
      </c>
      <c r="I38" s="9">
        <f t="shared" si="18"/>
        <v>38</v>
      </c>
      <c r="J38">
        <f t="shared" si="19"/>
        <v>38</v>
      </c>
      <c r="K38">
        <f t="shared" si="20"/>
        <v>33</v>
      </c>
      <c r="L38">
        <f t="shared" si="17"/>
        <v>0</v>
      </c>
      <c r="M38">
        <f t="shared" si="16"/>
        <v>0</v>
      </c>
      <c r="N38">
        <f t="shared" si="11"/>
        <v>38</v>
      </c>
      <c r="O38" s="11">
        <f>IF(SUM($F$1:F37)&gt;SUM(G:G),0,F38)</f>
        <v>2560000</v>
      </c>
      <c r="P38" s="11">
        <f t="shared" si="21"/>
        <v>0</v>
      </c>
      <c r="Q38" s="11">
        <f t="shared" si="22"/>
        <v>0</v>
      </c>
      <c r="R38" s="11">
        <f t="shared" si="23"/>
        <v>2560000</v>
      </c>
      <c r="S38" s="11">
        <f t="shared" si="24"/>
        <v>0</v>
      </c>
      <c r="T38" s="11">
        <f t="shared" si="25"/>
        <v>753.53043478260872</v>
      </c>
      <c r="U38" s="11">
        <f t="shared" si="26"/>
        <v>0</v>
      </c>
      <c r="AE38" s="5"/>
    </row>
    <row r="39" spans="1:31">
      <c r="A39" s="10">
        <f>Mouvements!A39</f>
        <v>40635</v>
      </c>
      <c r="B39" t="str">
        <f>Mouvements!B39</f>
        <v>Client A</v>
      </c>
      <c r="C39" t="str">
        <f>Mouvements!C39</f>
        <v>Produit A</v>
      </c>
      <c r="D39">
        <f>Mouvements!D39</f>
        <v>0</v>
      </c>
      <c r="E39">
        <f>Mouvements!E39</f>
        <v>25</v>
      </c>
      <c r="F39" s="11">
        <f>IF(I39&gt;MAXA(L:L),0,Mouvements!F39)</f>
        <v>0</v>
      </c>
      <c r="G39" s="11">
        <f>Mouvements!G39</f>
        <v>2000000</v>
      </c>
      <c r="I39" s="9">
        <f t="shared" si="18"/>
        <v>0</v>
      </c>
      <c r="J39">
        <f t="shared" si="19"/>
        <v>0</v>
      </c>
      <c r="K39">
        <f t="shared" si="20"/>
        <v>0</v>
      </c>
      <c r="L39">
        <f t="shared" si="17"/>
        <v>39</v>
      </c>
      <c r="M39">
        <f t="shared" si="16"/>
        <v>39</v>
      </c>
      <c r="N39">
        <f t="shared" si="11"/>
        <v>0</v>
      </c>
      <c r="O39" s="11">
        <f>IF(SUM($F$1:F38)&gt;SUM(G:G),0,F39)</f>
        <v>0</v>
      </c>
      <c r="P39" s="11">
        <f t="shared" si="21"/>
        <v>0</v>
      </c>
      <c r="Q39" s="11">
        <f t="shared" si="22"/>
        <v>0</v>
      </c>
      <c r="R39" s="11">
        <f t="shared" si="23"/>
        <v>0</v>
      </c>
      <c r="S39" s="11">
        <f t="shared" si="24"/>
        <v>2000000</v>
      </c>
      <c r="T39" s="11">
        <f t="shared" si="25"/>
        <v>0</v>
      </c>
      <c r="U39" s="11">
        <f t="shared" si="26"/>
        <v>588.91304347826087</v>
      </c>
      <c r="AE39" s="7"/>
    </row>
    <row r="40" spans="1:31">
      <c r="A40" s="10">
        <f>Mouvements!A40</f>
        <v>40650</v>
      </c>
      <c r="B40" t="str">
        <f>Mouvements!B40</f>
        <v>Client A</v>
      </c>
      <c r="C40" t="str">
        <f>Mouvements!C40</f>
        <v>Produit A</v>
      </c>
      <c r="D40">
        <f>Mouvements!D40</f>
        <v>0</v>
      </c>
      <c r="E40">
        <f>Mouvements!E40</f>
        <v>14</v>
      </c>
      <c r="F40" s="11">
        <f>IF(I40&gt;MAXA(L:L),0,Mouvements!F40)</f>
        <v>0</v>
      </c>
      <c r="G40" s="11">
        <f>Mouvements!G40</f>
        <v>1120000</v>
      </c>
      <c r="I40" s="9">
        <f t="shared" si="18"/>
        <v>0</v>
      </c>
      <c r="J40">
        <f t="shared" si="19"/>
        <v>0</v>
      </c>
      <c r="K40">
        <f t="shared" si="20"/>
        <v>0</v>
      </c>
      <c r="L40">
        <f t="shared" si="17"/>
        <v>40</v>
      </c>
      <c r="M40">
        <f t="shared" si="16"/>
        <v>39</v>
      </c>
      <c r="N40">
        <f t="shared" si="11"/>
        <v>0</v>
      </c>
      <c r="O40" s="11">
        <f>IF(SUM($F$1:F39)&gt;SUM(G:G),0,F40)</f>
        <v>0</v>
      </c>
      <c r="P40" s="11">
        <f t="shared" si="21"/>
        <v>0</v>
      </c>
      <c r="Q40" s="11">
        <f t="shared" si="22"/>
        <v>0</v>
      </c>
      <c r="R40" s="11">
        <f t="shared" si="23"/>
        <v>0</v>
      </c>
      <c r="S40" s="11">
        <f t="shared" si="24"/>
        <v>1120000</v>
      </c>
      <c r="T40" s="11">
        <f t="shared" si="25"/>
        <v>0</v>
      </c>
      <c r="U40" s="11">
        <f t="shared" si="26"/>
        <v>329.91304347826087</v>
      </c>
      <c r="AE40" s="6"/>
    </row>
    <row r="41" spans="1:31">
      <c r="A41" s="10">
        <f>Mouvements!A41</f>
        <v>40665</v>
      </c>
      <c r="B41" t="str">
        <f>Mouvements!B41</f>
        <v>Client A</v>
      </c>
      <c r="C41" t="str">
        <f>Mouvements!C41</f>
        <v>Produit A</v>
      </c>
      <c r="D41">
        <f>Mouvements!D41</f>
        <v>12</v>
      </c>
      <c r="E41">
        <f>Mouvements!E41</f>
        <v>0</v>
      </c>
      <c r="F41" s="11">
        <f>IF(I41&gt;MAXA(L:L),0,Mouvements!F41)</f>
        <v>960000</v>
      </c>
      <c r="G41" s="11">
        <f>Mouvements!G41</f>
        <v>0</v>
      </c>
      <c r="I41" s="9">
        <f t="shared" si="18"/>
        <v>41</v>
      </c>
      <c r="J41">
        <f t="shared" si="19"/>
        <v>41</v>
      </c>
      <c r="K41">
        <f t="shared" si="20"/>
        <v>41</v>
      </c>
      <c r="L41">
        <f t="shared" si="17"/>
        <v>0</v>
      </c>
      <c r="M41">
        <f t="shared" si="16"/>
        <v>0</v>
      </c>
      <c r="N41">
        <f t="shared" si="11"/>
        <v>41</v>
      </c>
      <c r="O41" s="11">
        <f>IF(SUM($F$1:F40)&gt;SUM(G:G),0,F41)</f>
        <v>960000</v>
      </c>
      <c r="P41" s="11">
        <f t="shared" si="21"/>
        <v>0</v>
      </c>
      <c r="Q41" s="11">
        <f t="shared" si="22"/>
        <v>0</v>
      </c>
      <c r="R41" s="11">
        <f t="shared" si="23"/>
        <v>960000</v>
      </c>
      <c r="S41" s="11">
        <f t="shared" si="24"/>
        <v>0</v>
      </c>
      <c r="T41" s="11">
        <f t="shared" si="25"/>
        <v>282.88695652173914</v>
      </c>
      <c r="U41" s="11">
        <f t="shared" si="26"/>
        <v>0</v>
      </c>
      <c r="AE41" s="6"/>
    </row>
    <row r="42" spans="1:31">
      <c r="A42" s="10">
        <f>Mouvements!A42</f>
        <v>40680</v>
      </c>
      <c r="B42" t="str">
        <f>Mouvements!B42</f>
        <v>Client A</v>
      </c>
      <c r="C42" t="str">
        <f>Mouvements!C42</f>
        <v>Produit A</v>
      </c>
      <c r="D42">
        <f>Mouvements!D42</f>
        <v>0</v>
      </c>
      <c r="E42">
        <f>Mouvements!E42</f>
        <v>58</v>
      </c>
      <c r="F42" s="11">
        <f>IF(I42&gt;MAXA(L:L),0,Mouvements!F42)</f>
        <v>0</v>
      </c>
      <c r="G42" s="11">
        <f>Mouvements!G42</f>
        <v>4640000</v>
      </c>
      <c r="I42" s="9">
        <f t="shared" si="18"/>
        <v>0</v>
      </c>
      <c r="J42">
        <f t="shared" si="19"/>
        <v>0</v>
      </c>
      <c r="K42">
        <f t="shared" si="20"/>
        <v>0</v>
      </c>
      <c r="L42">
        <f t="shared" si="17"/>
        <v>42</v>
      </c>
      <c r="M42">
        <f t="shared" si="16"/>
        <v>42</v>
      </c>
      <c r="N42">
        <f t="shared" si="11"/>
        <v>0</v>
      </c>
      <c r="O42" s="11">
        <f>IF(SUM($F$1:F41)&gt;SUM(G:G),0,F42)</f>
        <v>0</v>
      </c>
      <c r="P42" s="11">
        <f t="shared" si="21"/>
        <v>0</v>
      </c>
      <c r="Q42" s="11">
        <f t="shared" si="22"/>
        <v>0</v>
      </c>
      <c r="R42" s="11">
        <f t="shared" si="23"/>
        <v>0</v>
      </c>
      <c r="S42" s="11">
        <f t="shared" si="24"/>
        <v>4640000</v>
      </c>
      <c r="T42" s="11">
        <f t="shared" si="25"/>
        <v>0</v>
      </c>
      <c r="U42" s="11">
        <f t="shared" si="26"/>
        <v>1367.7913043478261</v>
      </c>
      <c r="AE42" s="7"/>
    </row>
    <row r="43" spans="1:31">
      <c r="A43" s="10">
        <f>Mouvements!A43</f>
        <v>40695</v>
      </c>
      <c r="B43" t="str">
        <f>Mouvements!B43</f>
        <v>Client A</v>
      </c>
      <c r="C43" t="str">
        <f>Mouvements!C43</f>
        <v>Produit A</v>
      </c>
      <c r="D43">
        <f>Mouvements!D43</f>
        <v>25</v>
      </c>
      <c r="E43">
        <f>Mouvements!E43</f>
        <v>0</v>
      </c>
      <c r="F43" s="11">
        <f>IF(I43&gt;MAXA(L:L),0,Mouvements!F43)</f>
        <v>2000000</v>
      </c>
      <c r="G43" s="11">
        <f>Mouvements!G43</f>
        <v>0</v>
      </c>
      <c r="I43" s="9">
        <f t="shared" si="18"/>
        <v>43</v>
      </c>
      <c r="J43">
        <f t="shared" si="19"/>
        <v>43</v>
      </c>
      <c r="K43">
        <f t="shared" si="20"/>
        <v>43</v>
      </c>
      <c r="L43">
        <f t="shared" si="17"/>
        <v>0</v>
      </c>
      <c r="M43">
        <f t="shared" si="16"/>
        <v>0</v>
      </c>
      <c r="N43">
        <f t="shared" si="11"/>
        <v>43</v>
      </c>
      <c r="O43" s="11">
        <f>IF(SUM($F$1:F42)&gt;SUM(G:G),0,F43)</f>
        <v>2000000</v>
      </c>
      <c r="P43" s="11">
        <f t="shared" si="21"/>
        <v>0</v>
      </c>
      <c r="Q43" s="11">
        <f t="shared" si="22"/>
        <v>0</v>
      </c>
      <c r="R43" s="11">
        <f t="shared" si="23"/>
        <v>2000000</v>
      </c>
      <c r="S43" s="11">
        <f t="shared" si="24"/>
        <v>0</v>
      </c>
      <c r="T43" s="11">
        <f t="shared" si="25"/>
        <v>589.78260869565213</v>
      </c>
      <c r="U43" s="11">
        <f t="shared" si="26"/>
        <v>0</v>
      </c>
      <c r="AE43" s="7"/>
    </row>
    <row r="44" spans="1:31">
      <c r="A44" s="10">
        <f>Mouvements!A44</f>
        <v>40710</v>
      </c>
      <c r="B44" t="str">
        <f>Mouvements!B44</f>
        <v>Client A</v>
      </c>
      <c r="C44" t="str">
        <f>Mouvements!C44</f>
        <v>Produit A</v>
      </c>
      <c r="D44">
        <f>Mouvements!D44</f>
        <v>16</v>
      </c>
      <c r="E44">
        <f>Mouvements!E44</f>
        <v>0</v>
      </c>
      <c r="F44" s="11">
        <f>IF(I44&gt;MAXA(L:L),0,Mouvements!F44)</f>
        <v>1280000</v>
      </c>
      <c r="G44" s="11">
        <f>Mouvements!G44</f>
        <v>0</v>
      </c>
      <c r="I44" s="9">
        <f t="shared" si="18"/>
        <v>44</v>
      </c>
      <c r="J44">
        <f t="shared" si="19"/>
        <v>44</v>
      </c>
      <c r="K44">
        <f t="shared" si="20"/>
        <v>43</v>
      </c>
      <c r="L44">
        <f t="shared" si="17"/>
        <v>0</v>
      </c>
      <c r="M44">
        <f t="shared" si="16"/>
        <v>0</v>
      </c>
      <c r="N44">
        <f t="shared" si="11"/>
        <v>44</v>
      </c>
      <c r="O44" s="11">
        <f>IF(SUM($F$1:F43)&gt;SUM(G:G),0,F44)</f>
        <v>1280000</v>
      </c>
      <c r="P44" s="11">
        <f t="shared" si="21"/>
        <v>0</v>
      </c>
      <c r="Q44" s="11">
        <f t="shared" si="22"/>
        <v>0</v>
      </c>
      <c r="R44" s="11">
        <f t="shared" si="23"/>
        <v>1280000</v>
      </c>
      <c r="S44" s="11">
        <f t="shared" si="24"/>
        <v>0</v>
      </c>
      <c r="T44" s="11">
        <f t="shared" si="25"/>
        <v>377.59999999999997</v>
      </c>
      <c r="U44" s="11">
        <f t="shared" si="26"/>
        <v>0</v>
      </c>
      <c r="AE44" s="8"/>
    </row>
    <row r="45" spans="1:31">
      <c r="A45" s="10">
        <f>Mouvements!A45</f>
        <v>40725</v>
      </c>
      <c r="B45" t="str">
        <f>Mouvements!B45</f>
        <v>Client A</v>
      </c>
      <c r="C45" t="str">
        <f>Mouvements!C45</f>
        <v>Produit A</v>
      </c>
      <c r="D45">
        <f>Mouvements!D45</f>
        <v>65</v>
      </c>
      <c r="E45">
        <f>Mouvements!E45</f>
        <v>0</v>
      </c>
      <c r="F45" s="11">
        <f>IF(I45&gt;MAXA(L:L),0,Mouvements!F45)</f>
        <v>5200000</v>
      </c>
      <c r="G45" s="11">
        <f>Mouvements!G45</f>
        <v>0</v>
      </c>
      <c r="I45" s="9">
        <f t="shared" si="18"/>
        <v>45</v>
      </c>
      <c r="J45">
        <f t="shared" si="19"/>
        <v>45</v>
      </c>
      <c r="K45">
        <f t="shared" si="20"/>
        <v>43</v>
      </c>
      <c r="L45">
        <f t="shared" si="17"/>
        <v>0</v>
      </c>
      <c r="M45">
        <f t="shared" si="16"/>
        <v>0</v>
      </c>
      <c r="N45">
        <f t="shared" si="11"/>
        <v>45</v>
      </c>
      <c r="O45" s="11">
        <f>IF(SUM($F$1:F44)&gt;SUM(G:G),0,F45)</f>
        <v>5200000</v>
      </c>
      <c r="P45" s="11">
        <f t="shared" si="21"/>
        <v>0</v>
      </c>
      <c r="Q45" s="11">
        <f t="shared" si="22"/>
        <v>0</v>
      </c>
      <c r="R45" s="11">
        <f t="shared" si="23"/>
        <v>5200000</v>
      </c>
      <c r="S45" s="11">
        <f t="shared" si="24"/>
        <v>0</v>
      </c>
      <c r="T45" s="11">
        <f t="shared" si="25"/>
        <v>1534.5652173913045</v>
      </c>
      <c r="U45" s="11">
        <f t="shared" si="26"/>
        <v>0</v>
      </c>
      <c r="AE45" s="7"/>
    </row>
    <row r="46" spans="1:31">
      <c r="A46" s="10">
        <f>Mouvements!A46</f>
        <v>40740</v>
      </c>
      <c r="B46" t="str">
        <f>Mouvements!B46</f>
        <v>Client A</v>
      </c>
      <c r="C46" t="str">
        <f>Mouvements!C46</f>
        <v>Produit A</v>
      </c>
      <c r="D46">
        <f>Mouvements!D46</f>
        <v>45</v>
      </c>
      <c r="E46">
        <f>Mouvements!E46</f>
        <v>0</v>
      </c>
      <c r="F46" s="11">
        <f>IF(I46&gt;MAXA(L:L),0,Mouvements!F46)</f>
        <v>3600000</v>
      </c>
      <c r="G46" s="11">
        <f>Mouvements!G46</f>
        <v>0</v>
      </c>
      <c r="I46" s="9">
        <f t="shared" si="18"/>
        <v>46</v>
      </c>
      <c r="J46">
        <f t="shared" si="19"/>
        <v>46</v>
      </c>
      <c r="K46">
        <f t="shared" si="20"/>
        <v>43</v>
      </c>
      <c r="L46">
        <f t="shared" si="17"/>
        <v>0</v>
      </c>
      <c r="M46">
        <f t="shared" si="16"/>
        <v>0</v>
      </c>
      <c r="N46">
        <f t="shared" si="11"/>
        <v>46</v>
      </c>
      <c r="O46" s="11">
        <f>IF(SUM($F$1:F45)&gt;SUM(G:G),0,F46)</f>
        <v>3600000</v>
      </c>
      <c r="P46" s="11">
        <f t="shared" si="21"/>
        <v>0</v>
      </c>
      <c r="Q46" s="11">
        <f t="shared" si="22"/>
        <v>0</v>
      </c>
      <c r="R46" s="11">
        <f t="shared" si="23"/>
        <v>3600000</v>
      </c>
      <c r="S46" s="11">
        <f t="shared" si="24"/>
        <v>0</v>
      </c>
      <c r="T46" s="11">
        <f t="shared" si="25"/>
        <v>1062.782608695652</v>
      </c>
      <c r="U46" s="11">
        <f t="shared" si="26"/>
        <v>0</v>
      </c>
      <c r="AE46" s="7"/>
    </row>
    <row r="47" spans="1:31">
      <c r="A47" s="10">
        <f>Mouvements!A47</f>
        <v>40755</v>
      </c>
      <c r="B47" t="str">
        <f>Mouvements!B47</f>
        <v>Client A</v>
      </c>
      <c r="C47" t="str">
        <f>Mouvements!C47</f>
        <v>Produit A</v>
      </c>
      <c r="D47">
        <f>Mouvements!D47</f>
        <v>14</v>
      </c>
      <c r="E47">
        <f>Mouvements!E47</f>
        <v>0</v>
      </c>
      <c r="F47" s="11">
        <f>IF(I47&gt;MAXA(L:L),0,Mouvements!F47)</f>
        <v>1120000</v>
      </c>
      <c r="G47" s="11">
        <f>Mouvements!G47</f>
        <v>0</v>
      </c>
      <c r="I47" s="9">
        <f t="shared" si="18"/>
        <v>47</v>
      </c>
      <c r="J47">
        <f t="shared" si="19"/>
        <v>47</v>
      </c>
      <c r="K47">
        <f t="shared" si="20"/>
        <v>43</v>
      </c>
      <c r="L47">
        <f t="shared" si="17"/>
        <v>0</v>
      </c>
      <c r="M47">
        <f t="shared" si="16"/>
        <v>0</v>
      </c>
      <c r="N47">
        <f t="shared" si="11"/>
        <v>47</v>
      </c>
      <c r="O47" s="11">
        <f>IF(SUM($F$1:F46)&gt;SUM(G:G),0,F47)</f>
        <v>1120000</v>
      </c>
      <c r="P47" s="11">
        <f t="shared" si="21"/>
        <v>0</v>
      </c>
      <c r="Q47" s="11">
        <f t="shared" si="22"/>
        <v>0</v>
      </c>
      <c r="R47" s="11">
        <f t="shared" si="23"/>
        <v>1120000</v>
      </c>
      <c r="S47" s="11">
        <f t="shared" si="24"/>
        <v>0</v>
      </c>
      <c r="T47" s="11">
        <f t="shared" si="25"/>
        <v>330.76521739130436</v>
      </c>
      <c r="U47" s="11">
        <f t="shared" si="26"/>
        <v>0</v>
      </c>
      <c r="AE47" s="7"/>
    </row>
    <row r="48" spans="1:31">
      <c r="A48" s="10">
        <f>Mouvements!A48</f>
        <v>40770</v>
      </c>
      <c r="B48" t="str">
        <f>Mouvements!B48</f>
        <v>Client A</v>
      </c>
      <c r="C48" t="str">
        <f>Mouvements!C48</f>
        <v>Produit A</v>
      </c>
      <c r="D48">
        <f>Mouvements!D48</f>
        <v>40</v>
      </c>
      <c r="E48">
        <f>Mouvements!E48</f>
        <v>0</v>
      </c>
      <c r="F48" s="11">
        <f>IF(I48&gt;MAXA(L:L),0,Mouvements!F48)</f>
        <v>3200000</v>
      </c>
      <c r="G48" s="11">
        <f>Mouvements!G48</f>
        <v>0</v>
      </c>
      <c r="I48" s="9">
        <f t="shared" si="18"/>
        <v>48</v>
      </c>
      <c r="J48">
        <f t="shared" si="19"/>
        <v>48</v>
      </c>
      <c r="K48">
        <f t="shared" si="20"/>
        <v>43</v>
      </c>
      <c r="L48">
        <f t="shared" si="17"/>
        <v>0</v>
      </c>
      <c r="M48">
        <f t="shared" si="16"/>
        <v>0</v>
      </c>
      <c r="N48">
        <f t="shared" si="11"/>
        <v>48</v>
      </c>
      <c r="O48" s="11">
        <f>IF(SUM($F$1:F47)&gt;SUM(G:G),0,F48)</f>
        <v>3200000</v>
      </c>
      <c r="P48" s="11">
        <f t="shared" si="21"/>
        <v>0</v>
      </c>
      <c r="Q48" s="11">
        <f t="shared" si="22"/>
        <v>0</v>
      </c>
      <c r="R48" s="11">
        <f t="shared" si="23"/>
        <v>3200000</v>
      </c>
      <c r="S48" s="11">
        <f t="shared" si="24"/>
        <v>0</v>
      </c>
      <c r="T48" s="11">
        <f t="shared" si="25"/>
        <v>945.39130434782612</v>
      </c>
      <c r="U48" s="11">
        <f t="shared" si="26"/>
        <v>0</v>
      </c>
      <c r="AE48" s="7"/>
    </row>
    <row r="49" spans="1:31">
      <c r="A49" s="10">
        <f>Mouvements!A49</f>
        <v>40785</v>
      </c>
      <c r="B49" t="str">
        <f>Mouvements!B49</f>
        <v>Client A</v>
      </c>
      <c r="C49" t="str">
        <f>Mouvements!C49</f>
        <v>Produit A</v>
      </c>
      <c r="D49">
        <f>Mouvements!D49</f>
        <v>0</v>
      </c>
      <c r="E49">
        <f>Mouvements!E49</f>
        <v>50</v>
      </c>
      <c r="F49" s="11">
        <f>IF(I49&gt;MAXA(L:L),0,Mouvements!F49)</f>
        <v>0</v>
      </c>
      <c r="G49" s="11">
        <f>Mouvements!G49</f>
        <v>4000000</v>
      </c>
      <c r="I49" s="9">
        <f t="shared" si="18"/>
        <v>0</v>
      </c>
      <c r="J49">
        <f t="shared" si="19"/>
        <v>0</v>
      </c>
      <c r="K49">
        <f t="shared" si="20"/>
        <v>0</v>
      </c>
      <c r="L49">
        <f t="shared" si="17"/>
        <v>49</v>
      </c>
      <c r="M49">
        <f t="shared" si="16"/>
        <v>49</v>
      </c>
      <c r="N49">
        <f t="shared" si="11"/>
        <v>0</v>
      </c>
      <c r="O49" s="11">
        <f>IF(SUM($F$1:F48)&gt;SUM(G:G),0,F49)</f>
        <v>0</v>
      </c>
      <c r="P49" s="11">
        <f t="shared" si="21"/>
        <v>0</v>
      </c>
      <c r="Q49" s="11">
        <f t="shared" si="22"/>
        <v>0</v>
      </c>
      <c r="R49" s="11">
        <f t="shared" si="23"/>
        <v>0</v>
      </c>
      <c r="S49" s="11">
        <f t="shared" si="24"/>
        <v>4000000</v>
      </c>
      <c r="T49" s="11">
        <f t="shared" si="25"/>
        <v>0</v>
      </c>
      <c r="U49" s="11">
        <f t="shared" si="26"/>
        <v>1182.1739130434783</v>
      </c>
      <c r="AE49" s="7"/>
    </row>
    <row r="50" spans="1:31">
      <c r="A50" s="10">
        <f>Mouvements!A50</f>
        <v>40800</v>
      </c>
      <c r="B50" t="str">
        <f>Mouvements!B50</f>
        <v>Client A</v>
      </c>
      <c r="C50" t="str">
        <f>Mouvements!C50</f>
        <v>Produit A</v>
      </c>
      <c r="D50">
        <f>Mouvements!D50</f>
        <v>0</v>
      </c>
      <c r="E50">
        <f>Mouvements!E50</f>
        <v>30</v>
      </c>
      <c r="F50" s="11">
        <f>IF(I50&gt;MAXA(L:L),0,Mouvements!F50)</f>
        <v>0</v>
      </c>
      <c r="G50" s="11">
        <f>Mouvements!G50</f>
        <v>2400000</v>
      </c>
      <c r="I50" s="9">
        <f t="shared" si="18"/>
        <v>0</v>
      </c>
      <c r="J50">
        <f t="shared" si="19"/>
        <v>0</v>
      </c>
      <c r="K50">
        <f t="shared" si="20"/>
        <v>0</v>
      </c>
      <c r="L50">
        <f t="shared" si="17"/>
        <v>50</v>
      </c>
      <c r="M50">
        <f t="shared" si="16"/>
        <v>49</v>
      </c>
      <c r="N50">
        <f t="shared" si="11"/>
        <v>0</v>
      </c>
      <c r="O50" s="11">
        <f>IF(SUM($F$1:F49)&gt;SUM(G:G),0,F50)</f>
        <v>0</v>
      </c>
      <c r="P50" s="11">
        <f t="shared" si="21"/>
        <v>0</v>
      </c>
      <c r="Q50" s="11">
        <f t="shared" si="22"/>
        <v>0</v>
      </c>
      <c r="R50" s="11">
        <f t="shared" si="23"/>
        <v>0</v>
      </c>
      <c r="S50" s="11">
        <f t="shared" si="24"/>
        <v>2400000</v>
      </c>
      <c r="T50" s="11">
        <f t="shared" si="25"/>
        <v>0</v>
      </c>
      <c r="U50" s="11">
        <f t="shared" si="26"/>
        <v>709.56521739130437</v>
      </c>
      <c r="AE50" s="7"/>
    </row>
    <row r="51" spans="1:31">
      <c r="A51" s="10">
        <f>Mouvements!A51</f>
        <v>40815</v>
      </c>
      <c r="B51" t="str">
        <f>Mouvements!B51</f>
        <v>Client A</v>
      </c>
      <c r="C51" t="str">
        <f>Mouvements!C51</f>
        <v>Produit A</v>
      </c>
      <c r="D51">
        <f>Mouvements!D51</f>
        <v>0</v>
      </c>
      <c r="E51">
        <f>Mouvements!E51</f>
        <v>40</v>
      </c>
      <c r="F51" s="11">
        <f>IF(I51&gt;MAXA(L:L),0,Mouvements!F51)</f>
        <v>0</v>
      </c>
      <c r="G51" s="11">
        <f>Mouvements!G51</f>
        <v>3200000</v>
      </c>
      <c r="I51" s="9">
        <f t="shared" si="18"/>
        <v>0</v>
      </c>
      <c r="J51">
        <f t="shared" si="19"/>
        <v>0</v>
      </c>
      <c r="K51">
        <f t="shared" si="20"/>
        <v>0</v>
      </c>
      <c r="L51">
        <f t="shared" si="17"/>
        <v>51</v>
      </c>
      <c r="M51">
        <f t="shared" si="16"/>
        <v>49</v>
      </c>
      <c r="N51">
        <f t="shared" si="11"/>
        <v>0</v>
      </c>
      <c r="O51" s="11">
        <f>IF(SUM($F$1:F50)&gt;SUM(G:G),0,F51)</f>
        <v>0</v>
      </c>
      <c r="P51" s="11">
        <f t="shared" si="21"/>
        <v>0</v>
      </c>
      <c r="Q51" s="11">
        <f t="shared" si="22"/>
        <v>0</v>
      </c>
      <c r="R51" s="11">
        <f t="shared" si="23"/>
        <v>0</v>
      </c>
      <c r="S51" s="11">
        <f t="shared" si="24"/>
        <v>3200000</v>
      </c>
      <c r="T51" s="11">
        <f t="shared" si="25"/>
        <v>0</v>
      </c>
      <c r="U51" s="11">
        <f t="shared" si="26"/>
        <v>946.43478260869563</v>
      </c>
      <c r="AE51" s="7"/>
    </row>
    <row r="52" spans="1:31">
      <c r="A52" s="10">
        <f>Mouvements!A52</f>
        <v>40816</v>
      </c>
      <c r="B52" t="str">
        <f>Mouvements!B52</f>
        <v>Client A</v>
      </c>
      <c r="C52" t="str">
        <f>Mouvements!C52</f>
        <v>Produit A</v>
      </c>
      <c r="D52">
        <f>Mouvements!D52</f>
        <v>25</v>
      </c>
      <c r="E52">
        <f>Mouvements!E52</f>
        <v>0</v>
      </c>
      <c r="F52" s="11">
        <f>IF(I52&gt;MAXA(L:L),0,Mouvements!F52)</f>
        <v>2000000</v>
      </c>
      <c r="G52" s="11">
        <f>Mouvements!G52</f>
        <v>0</v>
      </c>
      <c r="I52" s="9">
        <f t="shared" si="18"/>
        <v>52</v>
      </c>
      <c r="J52">
        <f t="shared" si="19"/>
        <v>52</v>
      </c>
      <c r="K52">
        <f t="shared" si="20"/>
        <v>52</v>
      </c>
      <c r="L52">
        <f t="shared" si="17"/>
        <v>0</v>
      </c>
      <c r="M52">
        <f t="shared" si="16"/>
        <v>0</v>
      </c>
      <c r="N52">
        <f t="shared" si="11"/>
        <v>52</v>
      </c>
      <c r="O52" s="11">
        <f>IF(SUM($F$1:F51)&gt;SUM(G:G),0,F52)</f>
        <v>2000000</v>
      </c>
      <c r="P52" s="11">
        <f t="shared" si="21"/>
        <v>0</v>
      </c>
      <c r="Q52" s="11">
        <f t="shared" si="22"/>
        <v>0</v>
      </c>
      <c r="R52" s="11">
        <f t="shared" si="23"/>
        <v>2000000</v>
      </c>
      <c r="S52" s="11">
        <f t="shared" si="24"/>
        <v>0</v>
      </c>
      <c r="T52" s="11">
        <f t="shared" si="25"/>
        <v>591.536231884058</v>
      </c>
      <c r="U52" s="11">
        <f t="shared" si="26"/>
        <v>0</v>
      </c>
      <c r="AE52" s="7"/>
    </row>
    <row r="53" spans="1:31">
      <c r="A53" s="10">
        <f>Mouvements!A53</f>
        <v>40817</v>
      </c>
      <c r="B53" t="str">
        <f>Mouvements!B53</f>
        <v>Client A</v>
      </c>
      <c r="C53" t="str">
        <f>Mouvements!C53</f>
        <v>Produit A</v>
      </c>
      <c r="D53">
        <f>Mouvements!D53</f>
        <v>36</v>
      </c>
      <c r="E53">
        <f>Mouvements!E53</f>
        <v>0</v>
      </c>
      <c r="F53" s="11">
        <f>IF(I53&gt;MAXA(L:L),0,Mouvements!F53)</f>
        <v>2880000</v>
      </c>
      <c r="G53" s="11">
        <f>Mouvements!G53</f>
        <v>0</v>
      </c>
      <c r="I53" s="9">
        <f t="shared" si="18"/>
        <v>53</v>
      </c>
      <c r="J53">
        <f t="shared" si="19"/>
        <v>53</v>
      </c>
      <c r="K53">
        <f t="shared" si="20"/>
        <v>52</v>
      </c>
      <c r="L53">
        <f t="shared" si="17"/>
        <v>0</v>
      </c>
      <c r="M53">
        <f t="shared" si="16"/>
        <v>0</v>
      </c>
      <c r="N53">
        <f t="shared" si="11"/>
        <v>53</v>
      </c>
      <c r="O53" s="11">
        <f>IF(SUM($F$1:F52)&gt;SUM(G:G),0,F53)</f>
        <v>2880000</v>
      </c>
      <c r="P53" s="11">
        <f t="shared" si="21"/>
        <v>0</v>
      </c>
      <c r="Q53" s="11">
        <f t="shared" si="22"/>
        <v>0</v>
      </c>
      <c r="R53" s="11">
        <f t="shared" si="23"/>
        <v>2880000</v>
      </c>
      <c r="S53" s="11">
        <f t="shared" si="24"/>
        <v>0</v>
      </c>
      <c r="T53" s="11">
        <f t="shared" si="25"/>
        <v>851.83304347826095</v>
      </c>
      <c r="U53" s="11">
        <f t="shared" si="26"/>
        <v>0</v>
      </c>
      <c r="AE53" s="8"/>
    </row>
    <row r="54" spans="1:31">
      <c r="A54" s="10">
        <f>Mouvements!A54</f>
        <v>40818</v>
      </c>
      <c r="B54" t="str">
        <f>Mouvements!B54</f>
        <v>Client A</v>
      </c>
      <c r="C54" t="str">
        <f>Mouvements!C54</f>
        <v>Produit A</v>
      </c>
      <c r="D54">
        <f>Mouvements!D54</f>
        <v>120</v>
      </c>
      <c r="E54">
        <f>Mouvements!E54</f>
        <v>0</v>
      </c>
      <c r="F54" s="11">
        <f>IF(I54&gt;MAXA(L:L),0,Mouvements!F54)</f>
        <v>9600000</v>
      </c>
      <c r="G54" s="11">
        <f>Mouvements!G54</f>
        <v>0</v>
      </c>
      <c r="I54" s="9">
        <f t="shared" si="18"/>
        <v>54</v>
      </c>
      <c r="J54">
        <f t="shared" si="19"/>
        <v>54</v>
      </c>
      <c r="K54">
        <f t="shared" si="20"/>
        <v>52</v>
      </c>
      <c r="L54">
        <f t="shared" si="17"/>
        <v>0</v>
      </c>
      <c r="M54">
        <f t="shared" si="16"/>
        <v>0</v>
      </c>
      <c r="N54">
        <f t="shared" si="11"/>
        <v>54</v>
      </c>
      <c r="O54" s="11">
        <f>IF(SUM($F$1:F53)&gt;SUM(G:G),0,F54)</f>
        <v>9600000</v>
      </c>
      <c r="P54" s="11">
        <f t="shared" si="21"/>
        <v>0</v>
      </c>
      <c r="Q54" s="11">
        <f t="shared" si="22"/>
        <v>0</v>
      </c>
      <c r="R54" s="11">
        <f t="shared" si="23"/>
        <v>9600000</v>
      </c>
      <c r="S54" s="11">
        <f t="shared" si="24"/>
        <v>0</v>
      </c>
      <c r="T54" s="11">
        <f t="shared" si="25"/>
        <v>2839.5130434782609</v>
      </c>
      <c r="U54" s="11">
        <f t="shared" si="26"/>
        <v>0</v>
      </c>
      <c r="AE54" s="8"/>
    </row>
    <row r="55" spans="1:31">
      <c r="A55" s="10">
        <f>Mouvements!A55</f>
        <v>40819</v>
      </c>
      <c r="B55" t="str">
        <f>Mouvements!B55</f>
        <v>Client A</v>
      </c>
      <c r="C55" t="str">
        <f>Mouvements!C55</f>
        <v>Produit A</v>
      </c>
      <c r="D55">
        <f>Mouvements!D55</f>
        <v>76</v>
      </c>
      <c r="E55">
        <f>Mouvements!E55</f>
        <v>0</v>
      </c>
      <c r="F55" s="11">
        <f>IF(I55&gt;MAXA(L:L),0,Mouvements!F55)</f>
        <v>6080000</v>
      </c>
      <c r="G55" s="11">
        <f>Mouvements!G55</f>
        <v>0</v>
      </c>
      <c r="I55" s="9">
        <f t="shared" si="18"/>
        <v>55</v>
      </c>
      <c r="J55">
        <f t="shared" si="19"/>
        <v>55</v>
      </c>
      <c r="K55">
        <f t="shared" si="20"/>
        <v>52</v>
      </c>
      <c r="L55">
        <f t="shared" si="17"/>
        <v>0</v>
      </c>
      <c r="M55">
        <f t="shared" si="16"/>
        <v>0</v>
      </c>
      <c r="N55">
        <f t="shared" si="11"/>
        <v>55</v>
      </c>
      <c r="O55" s="11">
        <f>IF(SUM($F$1:F54)&gt;SUM(G:G),0,F55)</f>
        <v>6080000</v>
      </c>
      <c r="P55" s="11">
        <f t="shared" si="21"/>
        <v>0</v>
      </c>
      <c r="Q55" s="11">
        <f t="shared" si="22"/>
        <v>0</v>
      </c>
      <c r="R55" s="11">
        <f t="shared" si="23"/>
        <v>6080000</v>
      </c>
      <c r="S55" s="11">
        <f t="shared" si="24"/>
        <v>0</v>
      </c>
      <c r="T55" s="11">
        <f t="shared" si="25"/>
        <v>1798.4023188405797</v>
      </c>
      <c r="U55" s="11">
        <f t="shared" si="26"/>
        <v>0</v>
      </c>
      <c r="AE55" s="8"/>
    </row>
    <row r="56" spans="1:31">
      <c r="A56" s="10">
        <f>Mouvements!A56</f>
        <v>40820</v>
      </c>
      <c r="B56" t="str">
        <f>Mouvements!B56</f>
        <v>Client A</v>
      </c>
      <c r="C56" t="str">
        <f>Mouvements!C56</f>
        <v>Produit A</v>
      </c>
      <c r="D56">
        <f>Mouvements!D56</f>
        <v>20</v>
      </c>
      <c r="E56">
        <f>Mouvements!E56</f>
        <v>0</v>
      </c>
      <c r="F56" s="11">
        <f>IF(I56&gt;MAXA(L:L),0,Mouvements!F56)</f>
        <v>1600000</v>
      </c>
      <c r="G56" s="11">
        <f>Mouvements!G56</f>
        <v>0</v>
      </c>
      <c r="I56" s="9">
        <f t="shared" si="18"/>
        <v>56</v>
      </c>
      <c r="J56">
        <f t="shared" si="19"/>
        <v>56</v>
      </c>
      <c r="K56">
        <f t="shared" si="20"/>
        <v>52</v>
      </c>
      <c r="L56">
        <f t="shared" si="17"/>
        <v>0</v>
      </c>
      <c r="M56">
        <f t="shared" si="16"/>
        <v>0</v>
      </c>
      <c r="N56">
        <f t="shared" si="11"/>
        <v>56</v>
      </c>
      <c r="O56" s="11">
        <f>IF(SUM($F$1:F55)&gt;SUM(G:G),0,F56)</f>
        <v>1600000</v>
      </c>
      <c r="P56" s="11">
        <f t="shared" si="21"/>
        <v>0</v>
      </c>
      <c r="Q56" s="11">
        <f t="shared" si="22"/>
        <v>0</v>
      </c>
      <c r="R56" s="11">
        <f t="shared" si="23"/>
        <v>1600000</v>
      </c>
      <c r="S56" s="11">
        <f t="shared" si="24"/>
        <v>0</v>
      </c>
      <c r="T56" s="11">
        <f t="shared" si="25"/>
        <v>473.27536231884056</v>
      </c>
      <c r="U56" s="11">
        <f t="shared" si="26"/>
        <v>0</v>
      </c>
      <c r="AE56" s="8"/>
    </row>
    <row r="57" spans="1:31">
      <c r="A57" s="10">
        <f>Mouvements!A57</f>
        <v>40821</v>
      </c>
      <c r="B57" t="str">
        <f>Mouvements!B57</f>
        <v>Client A</v>
      </c>
      <c r="C57" t="str">
        <f>Mouvements!C57</f>
        <v>Produit A</v>
      </c>
      <c r="D57">
        <f>Mouvements!D57</f>
        <v>125</v>
      </c>
      <c r="E57">
        <f>Mouvements!E57</f>
        <v>0</v>
      </c>
      <c r="F57" s="11">
        <f>IF(I57&gt;MAXA(L:L),0,Mouvements!F57)</f>
        <v>10000000</v>
      </c>
      <c r="G57" s="11">
        <f>Mouvements!G57</f>
        <v>0</v>
      </c>
      <c r="I57" s="9">
        <f t="shared" si="18"/>
        <v>57</v>
      </c>
      <c r="J57">
        <f t="shared" si="19"/>
        <v>57</v>
      </c>
      <c r="K57">
        <f t="shared" si="20"/>
        <v>52</v>
      </c>
      <c r="L57">
        <f t="shared" si="17"/>
        <v>0</v>
      </c>
      <c r="M57">
        <f t="shared" si="16"/>
        <v>0</v>
      </c>
      <c r="N57">
        <f t="shared" si="11"/>
        <v>57</v>
      </c>
      <c r="O57" s="11">
        <f>IF(SUM($F$1:F56)&gt;SUM(G:G),0,F57)</f>
        <v>10000000</v>
      </c>
      <c r="P57" s="11">
        <f t="shared" si="21"/>
        <v>0</v>
      </c>
      <c r="Q57" s="11">
        <f t="shared" si="22"/>
        <v>0</v>
      </c>
      <c r="R57" s="11">
        <f t="shared" si="23"/>
        <v>10000000</v>
      </c>
      <c r="S57" s="11">
        <f t="shared" si="24"/>
        <v>0</v>
      </c>
      <c r="T57" s="11">
        <f t="shared" si="25"/>
        <v>2958.0434782608695</v>
      </c>
      <c r="U57" s="11">
        <f t="shared" si="26"/>
        <v>0</v>
      </c>
      <c r="AE57" s="3"/>
    </row>
    <row r="58" spans="1:31">
      <c r="A58" s="10">
        <f>Mouvements!A58</f>
        <v>40822</v>
      </c>
      <c r="B58" t="str">
        <f>Mouvements!B58</f>
        <v>Client A</v>
      </c>
      <c r="C58" t="str">
        <f>Mouvements!C58</f>
        <v>Produit A</v>
      </c>
      <c r="D58">
        <f>Mouvements!D58</f>
        <v>90</v>
      </c>
      <c r="E58">
        <f>Mouvements!E58</f>
        <v>0</v>
      </c>
      <c r="F58" s="11">
        <f>IF(I58&gt;MAXA(L:L),0,Mouvements!F58)</f>
        <v>7200000</v>
      </c>
      <c r="G58" s="11">
        <f>Mouvements!G58</f>
        <v>0</v>
      </c>
      <c r="I58" s="9">
        <f t="shared" si="18"/>
        <v>58</v>
      </c>
      <c r="J58">
        <f t="shared" si="19"/>
        <v>58</v>
      </c>
      <c r="K58">
        <f t="shared" si="20"/>
        <v>52</v>
      </c>
      <c r="L58">
        <f t="shared" si="17"/>
        <v>0</v>
      </c>
      <c r="M58">
        <f t="shared" si="16"/>
        <v>0</v>
      </c>
      <c r="N58">
        <f t="shared" si="11"/>
        <v>58</v>
      </c>
      <c r="O58" s="11">
        <f>IF(SUM($F$1:F57)&gt;SUM(G:G),0,F58)</f>
        <v>7200000</v>
      </c>
      <c r="P58" s="11">
        <f t="shared" si="21"/>
        <v>0</v>
      </c>
      <c r="Q58" s="11">
        <f t="shared" si="22"/>
        <v>0</v>
      </c>
      <c r="R58" s="11">
        <f t="shared" si="23"/>
        <v>7200000</v>
      </c>
      <c r="S58" s="11">
        <f t="shared" si="24"/>
        <v>0</v>
      </c>
      <c r="T58" s="11">
        <f t="shared" si="25"/>
        <v>2129.8434782608692</v>
      </c>
      <c r="U58" s="11">
        <f t="shared" si="26"/>
        <v>0</v>
      </c>
    </row>
    <row r="59" spans="1:31">
      <c r="A59" s="10">
        <f>Mouvements!A59</f>
        <v>40823</v>
      </c>
      <c r="B59" t="str">
        <f>Mouvements!B59</f>
        <v>Client A</v>
      </c>
      <c r="C59" t="str">
        <f>Mouvements!C59</f>
        <v>Produit A</v>
      </c>
      <c r="D59">
        <f>Mouvements!D59</f>
        <v>5</v>
      </c>
      <c r="E59">
        <f>Mouvements!E59</f>
        <v>0</v>
      </c>
      <c r="F59" s="11">
        <f>IF(I59&gt;MAXA(L:L),0,Mouvements!F59)</f>
        <v>400000</v>
      </c>
      <c r="G59" s="11">
        <f>Mouvements!G59</f>
        <v>0</v>
      </c>
      <c r="I59" s="9">
        <f t="shared" si="18"/>
        <v>59</v>
      </c>
      <c r="J59">
        <f t="shared" si="19"/>
        <v>59</v>
      </c>
      <c r="K59">
        <f t="shared" si="20"/>
        <v>52</v>
      </c>
      <c r="L59">
        <f t="shared" si="17"/>
        <v>0</v>
      </c>
      <c r="M59">
        <f t="shared" si="16"/>
        <v>0</v>
      </c>
      <c r="N59">
        <f t="shared" si="11"/>
        <v>59</v>
      </c>
      <c r="O59" s="11">
        <f>IF(SUM($F$1:F58)&gt;SUM(G:G),0,F59)</f>
        <v>400000</v>
      </c>
      <c r="P59" s="11">
        <f t="shared" si="21"/>
        <v>0</v>
      </c>
      <c r="Q59" s="11">
        <f t="shared" si="22"/>
        <v>0</v>
      </c>
      <c r="R59" s="11">
        <f t="shared" si="23"/>
        <v>400000</v>
      </c>
      <c r="S59" s="11">
        <f t="shared" si="24"/>
        <v>0</v>
      </c>
      <c r="T59" s="11">
        <f t="shared" si="25"/>
        <v>118.32753623188405</v>
      </c>
      <c r="U59" s="11">
        <f t="shared" si="26"/>
        <v>0</v>
      </c>
    </row>
    <row r="60" spans="1:31">
      <c r="A60" s="10">
        <f>Mouvements!A60</f>
        <v>40824</v>
      </c>
      <c r="B60" t="str">
        <f>Mouvements!B60</f>
        <v>Client A</v>
      </c>
      <c r="C60" t="str">
        <f>Mouvements!C60</f>
        <v>Produit A</v>
      </c>
      <c r="D60">
        <f>Mouvements!D60</f>
        <v>45</v>
      </c>
      <c r="E60">
        <f>Mouvements!E60</f>
        <v>0</v>
      </c>
      <c r="F60" s="11">
        <f>IF(I60&gt;MAXA(L:L),0,Mouvements!F60)</f>
        <v>3600000</v>
      </c>
      <c r="G60" s="11">
        <f>Mouvements!G60</f>
        <v>0</v>
      </c>
      <c r="I60" s="9">
        <f t="shared" si="18"/>
        <v>60</v>
      </c>
      <c r="J60">
        <f t="shared" si="19"/>
        <v>60</v>
      </c>
      <c r="K60">
        <f t="shared" si="20"/>
        <v>52</v>
      </c>
      <c r="L60">
        <f t="shared" si="17"/>
        <v>0</v>
      </c>
      <c r="M60">
        <f t="shared" si="16"/>
        <v>0</v>
      </c>
      <c r="N60">
        <f t="shared" si="11"/>
        <v>60</v>
      </c>
      <c r="O60" s="11">
        <f>IF(SUM($F$1:F59)&gt;SUM(G:G),0,F60)</f>
        <v>3600000</v>
      </c>
      <c r="P60" s="11">
        <f t="shared" si="21"/>
        <v>0</v>
      </c>
      <c r="Q60" s="11">
        <f t="shared" si="22"/>
        <v>0</v>
      </c>
      <c r="R60" s="11">
        <f t="shared" si="23"/>
        <v>3600000</v>
      </c>
      <c r="S60" s="11">
        <f t="shared" si="24"/>
        <v>0</v>
      </c>
      <c r="T60" s="11">
        <f t="shared" si="25"/>
        <v>1064.9739130434782</v>
      </c>
      <c r="U60" s="11">
        <f t="shared" si="26"/>
        <v>0</v>
      </c>
    </row>
    <row r="61" spans="1:31">
      <c r="A61" s="10">
        <f>Mouvements!A61</f>
        <v>40825</v>
      </c>
      <c r="B61" t="str">
        <f>Mouvements!B61</f>
        <v>Client A</v>
      </c>
      <c r="C61" t="str">
        <f>Mouvements!C61</f>
        <v>Produit A</v>
      </c>
      <c r="D61">
        <f>Mouvements!D61</f>
        <v>0</v>
      </c>
      <c r="E61">
        <f>Mouvements!E61</f>
        <v>52</v>
      </c>
      <c r="F61" s="11">
        <f>IF(I61&gt;MAXA(L:L),0,Mouvements!F61)</f>
        <v>0</v>
      </c>
      <c r="G61" s="11">
        <f>Mouvements!G61</f>
        <v>4160000</v>
      </c>
      <c r="I61" s="9">
        <f t="shared" si="18"/>
        <v>0</v>
      </c>
      <c r="J61">
        <f t="shared" si="19"/>
        <v>0</v>
      </c>
      <c r="K61">
        <f t="shared" si="20"/>
        <v>0</v>
      </c>
      <c r="L61">
        <f t="shared" si="17"/>
        <v>61</v>
      </c>
      <c r="M61">
        <f t="shared" si="16"/>
        <v>61</v>
      </c>
      <c r="N61">
        <f t="shared" si="11"/>
        <v>0</v>
      </c>
      <c r="O61" s="11">
        <f>IF(SUM($F$1:F60)&gt;SUM(G:G),0,F61)</f>
        <v>0</v>
      </c>
      <c r="P61" s="11">
        <f t="shared" si="21"/>
        <v>0</v>
      </c>
      <c r="Q61" s="11">
        <f t="shared" si="22"/>
        <v>0</v>
      </c>
      <c r="R61" s="11">
        <f t="shared" si="23"/>
        <v>0</v>
      </c>
      <c r="S61" s="11">
        <f t="shared" si="24"/>
        <v>4160000</v>
      </c>
      <c r="T61" s="11">
        <f t="shared" si="25"/>
        <v>0</v>
      </c>
      <c r="U61" s="11">
        <f t="shared" si="26"/>
        <v>1230.6666666666667</v>
      </c>
    </row>
    <row r="62" spans="1:31">
      <c r="A62" s="10">
        <f>Mouvements!A62</f>
        <v>40826</v>
      </c>
      <c r="B62" t="str">
        <f>Mouvements!B62</f>
        <v>Client A</v>
      </c>
      <c r="C62" t="str">
        <f>Mouvements!C62</f>
        <v>Produit A</v>
      </c>
      <c r="D62">
        <f>Mouvements!D62</f>
        <v>0</v>
      </c>
      <c r="E62">
        <f>Mouvements!E62</f>
        <v>26</v>
      </c>
      <c r="F62" s="11">
        <f>IF(I62&gt;MAXA(L:L),0,Mouvements!F62)</f>
        <v>0</v>
      </c>
      <c r="G62" s="11">
        <f>Mouvements!G62</f>
        <v>2080000</v>
      </c>
      <c r="I62" s="9">
        <f t="shared" si="18"/>
        <v>0</v>
      </c>
      <c r="J62">
        <f t="shared" si="19"/>
        <v>0</v>
      </c>
      <c r="K62">
        <f t="shared" si="20"/>
        <v>0</v>
      </c>
      <c r="L62">
        <f t="shared" si="17"/>
        <v>62</v>
      </c>
      <c r="M62">
        <f t="shared" si="16"/>
        <v>61</v>
      </c>
      <c r="N62">
        <f t="shared" si="11"/>
        <v>0</v>
      </c>
      <c r="O62" s="11">
        <f>IF(SUM($F$1:F61)&gt;SUM(G:G),0,F62)</f>
        <v>0</v>
      </c>
      <c r="P62" s="11">
        <f t="shared" si="21"/>
        <v>0</v>
      </c>
      <c r="Q62" s="11">
        <f t="shared" si="22"/>
        <v>0</v>
      </c>
      <c r="R62" s="11">
        <f t="shared" si="23"/>
        <v>0</v>
      </c>
      <c r="S62" s="11">
        <f t="shared" si="24"/>
        <v>2080000</v>
      </c>
      <c r="T62" s="11">
        <f t="shared" si="25"/>
        <v>0</v>
      </c>
      <c r="U62" s="11">
        <f t="shared" si="26"/>
        <v>615.34840579710146</v>
      </c>
    </row>
    <row r="63" spans="1:31">
      <c r="A63" s="10">
        <f>Mouvements!A63</f>
        <v>40827</v>
      </c>
      <c r="B63" t="str">
        <f>Mouvements!B63</f>
        <v>Client A</v>
      </c>
      <c r="C63" t="str">
        <f>Mouvements!C63</f>
        <v>Produit A</v>
      </c>
      <c r="D63">
        <f>Mouvements!D63</f>
        <v>50</v>
      </c>
      <c r="E63">
        <f>Mouvements!E63</f>
        <v>0</v>
      </c>
      <c r="F63" s="11">
        <f>IF(I63&gt;MAXA(L:L),0,Mouvements!F63)</f>
        <v>4000000</v>
      </c>
      <c r="G63" s="11">
        <f>Mouvements!G63</f>
        <v>0</v>
      </c>
      <c r="I63" s="9">
        <f t="shared" si="18"/>
        <v>63</v>
      </c>
      <c r="J63">
        <f t="shared" si="19"/>
        <v>63</v>
      </c>
      <c r="K63">
        <f t="shared" si="20"/>
        <v>63</v>
      </c>
      <c r="L63">
        <f t="shared" si="17"/>
        <v>0</v>
      </c>
      <c r="M63">
        <f t="shared" si="16"/>
        <v>0</v>
      </c>
      <c r="N63">
        <f t="shared" si="11"/>
        <v>63</v>
      </c>
      <c r="O63" s="11">
        <f>IF(SUM($F$1:F62)&gt;SUM(G:G),0,F63)</f>
        <v>4000000</v>
      </c>
      <c r="P63" s="11">
        <f t="shared" si="21"/>
        <v>0</v>
      </c>
      <c r="Q63" s="11">
        <f t="shared" si="22"/>
        <v>0</v>
      </c>
      <c r="R63" s="11">
        <f t="shared" si="23"/>
        <v>4000000</v>
      </c>
      <c r="S63" s="11">
        <f t="shared" si="24"/>
        <v>0</v>
      </c>
      <c r="T63" s="11">
        <f t="shared" si="25"/>
        <v>1183.391304347826</v>
      </c>
      <c r="U63" s="11">
        <f t="shared" si="26"/>
        <v>0</v>
      </c>
    </row>
    <row r="64" spans="1:31">
      <c r="A64" s="10">
        <f>Mouvements!A64</f>
        <v>40828</v>
      </c>
      <c r="B64" t="str">
        <f>Mouvements!B64</f>
        <v>Client A</v>
      </c>
      <c r="C64" t="str">
        <f>Mouvements!C64</f>
        <v>Produit A</v>
      </c>
      <c r="D64">
        <f>Mouvements!D64</f>
        <v>0</v>
      </c>
      <c r="E64">
        <f>Mouvements!E64</f>
        <v>25</v>
      </c>
      <c r="F64" s="11">
        <f>IF(I64&gt;MAXA(L:L),0,Mouvements!F64)</f>
        <v>0</v>
      </c>
      <c r="G64" s="11">
        <f>Mouvements!G64</f>
        <v>2000000</v>
      </c>
      <c r="I64" s="9">
        <f t="shared" si="18"/>
        <v>0</v>
      </c>
      <c r="J64">
        <f t="shared" si="19"/>
        <v>0</v>
      </c>
      <c r="K64">
        <f t="shared" si="20"/>
        <v>0</v>
      </c>
      <c r="L64">
        <f t="shared" si="17"/>
        <v>64</v>
      </c>
      <c r="M64">
        <f t="shared" si="16"/>
        <v>64</v>
      </c>
      <c r="N64">
        <f t="shared" si="11"/>
        <v>0</v>
      </c>
      <c r="O64" s="11">
        <f>IF(SUM($F$1:F63)&gt;SUM(G:G),0,F64)</f>
        <v>0</v>
      </c>
      <c r="P64" s="11">
        <f t="shared" si="21"/>
        <v>0</v>
      </c>
      <c r="Q64" s="11">
        <f t="shared" si="22"/>
        <v>0</v>
      </c>
      <c r="R64" s="11">
        <f t="shared" si="23"/>
        <v>0</v>
      </c>
      <c r="S64" s="11">
        <f t="shared" si="24"/>
        <v>2000000</v>
      </c>
      <c r="T64" s="11">
        <f t="shared" si="25"/>
        <v>0</v>
      </c>
      <c r="U64" s="11">
        <f t="shared" si="26"/>
        <v>591.71014492753625</v>
      </c>
    </row>
    <row r="65" spans="1:21">
      <c r="A65" s="10">
        <f>Mouvements!A65</f>
        <v>40829</v>
      </c>
      <c r="B65" t="str">
        <f>Mouvements!B65</f>
        <v>Client A</v>
      </c>
      <c r="C65" t="str">
        <f>Mouvements!C65</f>
        <v>Produit A</v>
      </c>
      <c r="D65">
        <f>Mouvements!D65</f>
        <v>0</v>
      </c>
      <c r="E65">
        <f>Mouvements!E65</f>
        <v>125</v>
      </c>
      <c r="F65" s="11">
        <f>IF(I65&gt;MAXA(L:L),0,Mouvements!F65)</f>
        <v>0</v>
      </c>
      <c r="G65" s="11">
        <f>Mouvements!G65</f>
        <v>10000000</v>
      </c>
      <c r="I65" s="9">
        <f t="shared" si="18"/>
        <v>0</v>
      </c>
      <c r="J65">
        <f t="shared" si="19"/>
        <v>0</v>
      </c>
      <c r="K65">
        <f t="shared" si="20"/>
        <v>0</v>
      </c>
      <c r="L65">
        <f t="shared" si="17"/>
        <v>65</v>
      </c>
      <c r="M65">
        <f t="shared" si="16"/>
        <v>64</v>
      </c>
      <c r="N65">
        <f t="shared" si="11"/>
        <v>0</v>
      </c>
      <c r="O65" s="11">
        <f>IF(SUM($F$1:F64)&gt;SUM(G:G),0,F65)</f>
        <v>0</v>
      </c>
      <c r="P65" s="11">
        <f t="shared" si="21"/>
        <v>0</v>
      </c>
      <c r="Q65" s="11">
        <f t="shared" si="22"/>
        <v>0</v>
      </c>
      <c r="R65" s="11">
        <f t="shared" si="23"/>
        <v>0</v>
      </c>
      <c r="S65" s="11">
        <f t="shared" si="24"/>
        <v>10000000</v>
      </c>
      <c r="T65" s="11">
        <f t="shared" si="25"/>
        <v>0</v>
      </c>
      <c r="U65" s="11">
        <f t="shared" si="26"/>
        <v>2958.623188405797</v>
      </c>
    </row>
    <row r="66" spans="1:21">
      <c r="A66" s="10">
        <f>Mouvements!A66</f>
        <v>40830</v>
      </c>
      <c r="B66" t="str">
        <f>Mouvements!B66</f>
        <v>Client A</v>
      </c>
      <c r="C66" t="str">
        <f>Mouvements!C66</f>
        <v>Produit A</v>
      </c>
      <c r="D66">
        <f>Mouvements!D66</f>
        <v>123</v>
      </c>
      <c r="E66">
        <f>Mouvements!E66</f>
        <v>0</v>
      </c>
      <c r="F66" s="11">
        <f>IF(I66&gt;MAXA(L:L),0,Mouvements!F66)</f>
        <v>9840000</v>
      </c>
      <c r="G66" s="11">
        <f>Mouvements!G66</f>
        <v>0</v>
      </c>
      <c r="I66" s="9">
        <f t="shared" si="18"/>
        <v>66</v>
      </c>
      <c r="J66">
        <f t="shared" si="19"/>
        <v>66</v>
      </c>
      <c r="K66">
        <f t="shared" si="20"/>
        <v>66</v>
      </c>
      <c r="L66">
        <f t="shared" si="17"/>
        <v>0</v>
      </c>
      <c r="M66">
        <f t="shared" si="16"/>
        <v>0</v>
      </c>
      <c r="N66">
        <f t="shared" si="11"/>
        <v>66</v>
      </c>
      <c r="O66" s="11">
        <f>IF(SUM($F$1:F65)&gt;SUM(G:G),0,F66)</f>
        <v>9840000</v>
      </c>
      <c r="P66" s="11">
        <f t="shared" ref="P66:P76" si="27">IF(N66=MAXA(N:N),F66-(SUM(O:O)-SUM(G:G)),0)</f>
        <v>0</v>
      </c>
      <c r="Q66" s="11">
        <f t="shared" ref="Q66:Q76" si="28">IF(M66=MAXA(M:M),G66,0)</f>
        <v>0</v>
      </c>
      <c r="R66" s="11">
        <f t="shared" ref="R66:R76" si="29">IF(N66=MAXA(N:N),IF(SUM(O:O)=SUM(G:G),O66,O66-(SUM(O:O)-SUM(S:S))),O66)</f>
        <v>9840000</v>
      </c>
      <c r="S66" s="11">
        <f t="shared" ref="S66:S76" si="30">IF(L66=MAXA(L:L),IF(SUM(P:P)&lt;0,G66-SUM(P:P),G66),G66)</f>
        <v>0</v>
      </c>
      <c r="T66" s="11">
        <f t="shared" ref="T66:T76" si="31">R66/SUM(R:R)*A66</f>
        <v>2911.3565217391301</v>
      </c>
      <c r="U66" s="11">
        <f t="shared" ref="U66:U76" si="32">S66/SUM(S:S)*A66</f>
        <v>0</v>
      </c>
    </row>
    <row r="67" spans="1:21">
      <c r="A67" s="10">
        <f>Mouvements!A67</f>
        <v>40831</v>
      </c>
      <c r="B67" t="str">
        <f>Mouvements!B67</f>
        <v>Client A</v>
      </c>
      <c r="C67" t="str">
        <f>Mouvements!C67</f>
        <v>Produit A</v>
      </c>
      <c r="D67">
        <f>Mouvements!D67</f>
        <v>0</v>
      </c>
      <c r="E67">
        <f>Mouvements!E67</f>
        <v>250</v>
      </c>
      <c r="F67" s="11">
        <f>IF(I67&gt;MAXA(L:L),0,Mouvements!F67)</f>
        <v>0</v>
      </c>
      <c r="G67" s="11">
        <f>Mouvements!G67</f>
        <v>20000000</v>
      </c>
      <c r="I67" s="9">
        <f t="shared" si="18"/>
        <v>0</v>
      </c>
      <c r="J67">
        <f t="shared" si="19"/>
        <v>0</v>
      </c>
      <c r="K67">
        <f t="shared" si="20"/>
        <v>0</v>
      </c>
      <c r="L67">
        <f t="shared" si="17"/>
        <v>67</v>
      </c>
      <c r="M67">
        <f t="shared" si="16"/>
        <v>67</v>
      </c>
      <c r="N67">
        <f t="shared" ref="N67:N76" si="33">IF(O67=0,0,ROW(O67))</f>
        <v>0</v>
      </c>
      <c r="O67" s="11">
        <f>IF(SUM($F$1:F66)&gt;SUM(G:G),0,F67)</f>
        <v>0</v>
      </c>
      <c r="P67" s="11">
        <f t="shared" si="27"/>
        <v>0</v>
      </c>
      <c r="Q67" s="11">
        <f t="shared" si="28"/>
        <v>0</v>
      </c>
      <c r="R67" s="11">
        <f t="shared" si="29"/>
        <v>0</v>
      </c>
      <c r="S67" s="11">
        <f t="shared" si="30"/>
        <v>20000000</v>
      </c>
      <c r="T67" s="11">
        <f t="shared" si="31"/>
        <v>0</v>
      </c>
      <c r="U67" s="11">
        <f t="shared" si="32"/>
        <v>5917.536231884058</v>
      </c>
    </row>
    <row r="68" spans="1:21">
      <c r="A68" s="10">
        <f>Mouvements!A68</f>
        <v>40832</v>
      </c>
      <c r="B68" t="str">
        <f>Mouvements!B68</f>
        <v>Client A</v>
      </c>
      <c r="C68" t="str">
        <f>Mouvements!C68</f>
        <v>Produit A</v>
      </c>
      <c r="D68">
        <f>Mouvements!D68</f>
        <v>0</v>
      </c>
      <c r="E68">
        <f>Mouvements!E68</f>
        <v>300</v>
      </c>
      <c r="F68" s="11">
        <f>IF(I68&gt;MAXA(L:L),0,Mouvements!F68)</f>
        <v>0</v>
      </c>
      <c r="G68" s="11">
        <f>Mouvements!G68</f>
        <v>24000000</v>
      </c>
      <c r="I68" s="9">
        <f t="shared" si="18"/>
        <v>0</v>
      </c>
      <c r="J68">
        <f t="shared" si="19"/>
        <v>0</v>
      </c>
      <c r="K68">
        <f t="shared" si="20"/>
        <v>0</v>
      </c>
      <c r="L68">
        <f t="shared" si="17"/>
        <v>68</v>
      </c>
      <c r="M68">
        <f t="shared" si="16"/>
        <v>67</v>
      </c>
      <c r="N68">
        <f t="shared" si="33"/>
        <v>0</v>
      </c>
      <c r="O68" s="11">
        <f>IF(SUM($F$1:F67)&gt;SUM(G:G),0,F68)</f>
        <v>0</v>
      </c>
      <c r="P68" s="11">
        <f t="shared" si="27"/>
        <v>0</v>
      </c>
      <c r="Q68" s="11">
        <f t="shared" si="28"/>
        <v>0</v>
      </c>
      <c r="R68" s="11">
        <f t="shared" si="29"/>
        <v>0</v>
      </c>
      <c r="S68" s="11">
        <f t="shared" si="30"/>
        <v>24000000</v>
      </c>
      <c r="T68" s="11">
        <f t="shared" si="31"/>
        <v>0</v>
      </c>
      <c r="U68" s="11">
        <f t="shared" si="32"/>
        <v>7101.217391304348</v>
      </c>
    </row>
    <row r="69" spans="1:21">
      <c r="A69" s="10">
        <f>Mouvements!A69</f>
        <v>40833</v>
      </c>
      <c r="B69" t="str">
        <f>Mouvements!B69</f>
        <v>Client A</v>
      </c>
      <c r="C69" t="str">
        <f>Mouvements!C69</f>
        <v>Produit A</v>
      </c>
      <c r="D69">
        <f>Mouvements!D69</f>
        <v>145</v>
      </c>
      <c r="E69">
        <f>Mouvements!E69</f>
        <v>0</v>
      </c>
      <c r="F69" s="11">
        <f>IF(I69&gt;MAXA(L:L),0,Mouvements!F69)</f>
        <v>11600000</v>
      </c>
      <c r="G69" s="11">
        <f>Mouvements!G69</f>
        <v>0</v>
      </c>
      <c r="I69" s="9">
        <f t="shared" si="18"/>
        <v>69</v>
      </c>
      <c r="J69">
        <f t="shared" si="19"/>
        <v>69</v>
      </c>
      <c r="K69">
        <f t="shared" si="20"/>
        <v>69</v>
      </c>
      <c r="L69">
        <f t="shared" si="17"/>
        <v>0</v>
      </c>
      <c r="M69">
        <f t="shared" si="16"/>
        <v>0</v>
      </c>
      <c r="N69">
        <f t="shared" si="33"/>
        <v>69</v>
      </c>
      <c r="O69" s="11">
        <f>IF(SUM($F$1:F68)&gt;SUM(G:G),0,F69)</f>
        <v>11600000</v>
      </c>
      <c r="P69" s="11">
        <f t="shared" si="27"/>
        <v>0</v>
      </c>
      <c r="Q69" s="11">
        <f t="shared" si="28"/>
        <v>0</v>
      </c>
      <c r="R69" s="11">
        <f t="shared" si="29"/>
        <v>11600000</v>
      </c>
      <c r="S69" s="11">
        <f t="shared" si="30"/>
        <v>0</v>
      </c>
      <c r="T69" s="11">
        <f t="shared" si="31"/>
        <v>3432.3391304347824</v>
      </c>
      <c r="U69" s="11">
        <f t="shared" si="32"/>
        <v>0</v>
      </c>
    </row>
    <row r="70" spans="1:21">
      <c r="A70" s="10">
        <f>Mouvements!A70</f>
        <v>40834</v>
      </c>
      <c r="B70" t="str">
        <f>Mouvements!B70</f>
        <v>Client A</v>
      </c>
      <c r="C70" t="str">
        <f>Mouvements!C70</f>
        <v>Produit A</v>
      </c>
      <c r="D70">
        <f>Mouvements!D70</f>
        <v>0</v>
      </c>
      <c r="E70">
        <f>Mouvements!E70</f>
        <v>25</v>
      </c>
      <c r="F70" s="11">
        <f>IF(I70&gt;MAXA(L:L),0,Mouvements!F70)</f>
        <v>0</v>
      </c>
      <c r="G70" s="11">
        <f>Mouvements!G70</f>
        <v>2000000</v>
      </c>
      <c r="I70" s="9">
        <f t="shared" si="18"/>
        <v>0</v>
      </c>
      <c r="J70">
        <f t="shared" si="19"/>
        <v>0</v>
      </c>
      <c r="K70">
        <f t="shared" si="20"/>
        <v>0</v>
      </c>
      <c r="L70">
        <f t="shared" si="17"/>
        <v>70</v>
      </c>
      <c r="M70">
        <f t="shared" si="16"/>
        <v>70</v>
      </c>
      <c r="N70">
        <f t="shared" si="33"/>
        <v>0</v>
      </c>
      <c r="O70" s="11">
        <f>IF(SUM($F$1:F69)&gt;SUM(G:G),0,F70)</f>
        <v>0</v>
      </c>
      <c r="P70" s="11">
        <f t="shared" si="27"/>
        <v>0</v>
      </c>
      <c r="Q70" s="11">
        <f t="shared" si="28"/>
        <v>0</v>
      </c>
      <c r="R70" s="11">
        <f t="shared" si="29"/>
        <v>0</v>
      </c>
      <c r="S70" s="11">
        <f t="shared" si="30"/>
        <v>2000000</v>
      </c>
      <c r="T70" s="11">
        <f t="shared" si="31"/>
        <v>0</v>
      </c>
      <c r="U70" s="11">
        <f t="shared" si="32"/>
        <v>591.79710144927537</v>
      </c>
    </row>
    <row r="71" spans="1:21">
      <c r="A71" s="10">
        <f>Mouvements!A71</f>
        <v>40835</v>
      </c>
      <c r="B71" t="str">
        <f>Mouvements!B71</f>
        <v>Client A</v>
      </c>
      <c r="C71" t="str">
        <f>Mouvements!C71</f>
        <v>Produit A</v>
      </c>
      <c r="D71">
        <f>Mouvements!D71</f>
        <v>155</v>
      </c>
      <c r="E71">
        <f>Mouvements!E71</f>
        <v>0</v>
      </c>
      <c r="F71" s="11">
        <f>IF(I71&gt;MAXA(L:L),0,Mouvements!F71)</f>
        <v>12400000</v>
      </c>
      <c r="G71" s="11">
        <f>Mouvements!G71</f>
        <v>0</v>
      </c>
      <c r="I71" s="9">
        <f t="shared" si="18"/>
        <v>71</v>
      </c>
      <c r="J71">
        <f t="shared" si="19"/>
        <v>71</v>
      </c>
      <c r="K71">
        <f t="shared" si="20"/>
        <v>71</v>
      </c>
      <c r="L71">
        <f t="shared" si="17"/>
        <v>0</v>
      </c>
      <c r="M71">
        <f t="shared" si="16"/>
        <v>0</v>
      </c>
      <c r="N71">
        <f t="shared" si="33"/>
        <v>71</v>
      </c>
      <c r="O71" s="11">
        <f>IF(SUM($F$1:F70)&gt;SUM(G:G),0,F71)</f>
        <v>12400000</v>
      </c>
      <c r="P71" s="11">
        <f t="shared" si="27"/>
        <v>1760000</v>
      </c>
      <c r="Q71" s="11">
        <f t="shared" si="28"/>
        <v>0</v>
      </c>
      <c r="R71" s="11">
        <f t="shared" si="29"/>
        <v>1760000</v>
      </c>
      <c r="S71" s="11">
        <f t="shared" si="30"/>
        <v>0</v>
      </c>
      <c r="T71" s="11">
        <f t="shared" si="31"/>
        <v>520.79420289855068</v>
      </c>
      <c r="U71" s="11">
        <f t="shared" si="32"/>
        <v>0</v>
      </c>
    </row>
    <row r="72" spans="1:21">
      <c r="A72" s="10">
        <f>Mouvements!A72</f>
        <v>40836</v>
      </c>
      <c r="B72" t="str">
        <f>Mouvements!B72</f>
        <v>Client A</v>
      </c>
      <c r="C72" t="str">
        <f>Mouvements!C72</f>
        <v>Produit A</v>
      </c>
      <c r="D72">
        <f>Mouvements!D72</f>
        <v>0</v>
      </c>
      <c r="E72">
        <f>Mouvements!E72</f>
        <v>100</v>
      </c>
      <c r="F72" s="11">
        <f>IF(I72&gt;MAXA(L:L),0,Mouvements!F72)</f>
        <v>0</v>
      </c>
      <c r="G72" s="11">
        <f>Mouvements!G72</f>
        <v>8000000</v>
      </c>
      <c r="I72" s="9">
        <f t="shared" si="18"/>
        <v>0</v>
      </c>
      <c r="J72">
        <f t="shared" si="19"/>
        <v>0</v>
      </c>
      <c r="K72">
        <f t="shared" si="20"/>
        <v>0</v>
      </c>
      <c r="L72">
        <f t="shared" si="17"/>
        <v>72</v>
      </c>
      <c r="M72">
        <f t="shared" si="16"/>
        <v>72</v>
      </c>
      <c r="N72">
        <f t="shared" si="33"/>
        <v>0</v>
      </c>
      <c r="O72" s="11">
        <f>IF(SUM($F$1:F71)&gt;SUM(G:G),0,F72)</f>
        <v>0</v>
      </c>
      <c r="P72" s="11">
        <f t="shared" si="27"/>
        <v>0</v>
      </c>
      <c r="Q72" s="11">
        <f t="shared" si="28"/>
        <v>8000000</v>
      </c>
      <c r="R72" s="11">
        <f t="shared" si="29"/>
        <v>0</v>
      </c>
      <c r="S72" s="11">
        <f t="shared" si="30"/>
        <v>8000000</v>
      </c>
      <c r="T72" s="11">
        <f t="shared" si="31"/>
        <v>0</v>
      </c>
      <c r="U72" s="11">
        <f t="shared" si="32"/>
        <v>2367.304347826087</v>
      </c>
    </row>
    <row r="73" spans="1:21">
      <c r="A73" s="10">
        <f>Mouvements!A73</f>
        <v>40837</v>
      </c>
      <c r="B73" t="str">
        <f>Mouvements!B73</f>
        <v>Client A</v>
      </c>
      <c r="C73" t="str">
        <f>Mouvements!C73</f>
        <v>Produit A</v>
      </c>
      <c r="D73">
        <f>Mouvements!D73</f>
        <v>0</v>
      </c>
      <c r="E73">
        <f>Mouvements!E73</f>
        <v>145</v>
      </c>
      <c r="F73" s="11">
        <f>IF(I73&gt;MAXA(L:L),0,Mouvements!F73)</f>
        <v>0</v>
      </c>
      <c r="G73" s="11">
        <f>Mouvements!G73</f>
        <v>11600000</v>
      </c>
      <c r="I73" s="9">
        <f t="shared" si="18"/>
        <v>0</v>
      </c>
      <c r="J73">
        <f t="shared" si="19"/>
        <v>0</v>
      </c>
      <c r="K73">
        <f t="shared" si="20"/>
        <v>0</v>
      </c>
      <c r="L73">
        <f t="shared" si="17"/>
        <v>73</v>
      </c>
      <c r="M73">
        <f t="shared" si="16"/>
        <v>72</v>
      </c>
      <c r="N73">
        <f t="shared" si="33"/>
        <v>0</v>
      </c>
      <c r="O73" s="11">
        <f>IF(SUM($F$1:F72)&gt;SUM(G:G),0,F73)</f>
        <v>0</v>
      </c>
      <c r="P73" s="11">
        <f t="shared" si="27"/>
        <v>0</v>
      </c>
      <c r="Q73" s="11">
        <f t="shared" si="28"/>
        <v>11600000</v>
      </c>
      <c r="R73" s="11">
        <f t="shared" si="29"/>
        <v>0</v>
      </c>
      <c r="S73" s="11">
        <f t="shared" si="30"/>
        <v>11600000</v>
      </c>
      <c r="T73" s="11">
        <f t="shared" si="31"/>
        <v>0</v>
      </c>
      <c r="U73" s="11">
        <f t="shared" si="32"/>
        <v>3432.6753623188406</v>
      </c>
    </row>
    <row r="74" spans="1:21">
      <c r="A74" s="10">
        <f>Mouvements!A74</f>
        <v>40838</v>
      </c>
      <c r="B74" t="str">
        <f>Mouvements!B74</f>
        <v>Client A</v>
      </c>
      <c r="C74" t="str">
        <f>Mouvements!C74</f>
        <v>Produit A</v>
      </c>
      <c r="D74">
        <f>Mouvements!D74</f>
        <v>0</v>
      </c>
      <c r="E74">
        <f>Mouvements!E74</f>
        <v>50</v>
      </c>
      <c r="F74" s="11">
        <f>IF(I74&gt;MAXA(L:L),0,Mouvements!F74)</f>
        <v>0</v>
      </c>
      <c r="G74" s="11">
        <f>Mouvements!G74</f>
        <v>4000000</v>
      </c>
      <c r="I74" s="9">
        <f t="shared" si="18"/>
        <v>0</v>
      </c>
      <c r="J74">
        <f t="shared" si="19"/>
        <v>0</v>
      </c>
      <c r="K74">
        <f t="shared" si="20"/>
        <v>0</v>
      </c>
      <c r="L74">
        <f t="shared" si="17"/>
        <v>74</v>
      </c>
      <c r="M74">
        <f t="shared" si="16"/>
        <v>72</v>
      </c>
      <c r="N74">
        <f t="shared" si="33"/>
        <v>0</v>
      </c>
      <c r="O74" s="11">
        <f>IF(SUM($F$1:F73)&gt;SUM(G:G),0,F74)</f>
        <v>0</v>
      </c>
      <c r="P74" s="11">
        <f t="shared" si="27"/>
        <v>0</v>
      </c>
      <c r="Q74" s="11">
        <f t="shared" si="28"/>
        <v>4000000</v>
      </c>
      <c r="R74" s="11">
        <f t="shared" si="29"/>
        <v>0</v>
      </c>
      <c r="S74" s="11">
        <f t="shared" si="30"/>
        <v>4000000</v>
      </c>
      <c r="T74" s="11">
        <f t="shared" si="31"/>
        <v>0</v>
      </c>
      <c r="U74" s="11">
        <f t="shared" si="32"/>
        <v>1183.7101449275362</v>
      </c>
    </row>
    <row r="75" spans="1:21">
      <c r="A75" s="10">
        <f>Mouvements!A75</f>
        <v>40839</v>
      </c>
      <c r="B75" t="str">
        <f>Mouvements!B75</f>
        <v>Client A</v>
      </c>
      <c r="C75" t="str">
        <f>Mouvements!C75</f>
        <v>Produit A</v>
      </c>
      <c r="D75">
        <f>Mouvements!D75</f>
        <v>21</v>
      </c>
      <c r="E75">
        <f>Mouvements!E75</f>
        <v>0</v>
      </c>
      <c r="F75" s="11">
        <f>IF(I75&gt;MAXA(L:L),0,Mouvements!F75)</f>
        <v>0</v>
      </c>
      <c r="G75" s="11">
        <f>Mouvements!G75</f>
        <v>0</v>
      </c>
      <c r="I75" s="9">
        <f t="shared" si="18"/>
        <v>75</v>
      </c>
      <c r="J75">
        <f t="shared" si="19"/>
        <v>0</v>
      </c>
      <c r="K75">
        <f t="shared" si="20"/>
        <v>0</v>
      </c>
      <c r="L75">
        <f t="shared" si="17"/>
        <v>0</v>
      </c>
      <c r="M75">
        <f t="shared" si="16"/>
        <v>0</v>
      </c>
      <c r="N75">
        <f t="shared" si="33"/>
        <v>0</v>
      </c>
      <c r="O75" s="11">
        <f>IF(SUM($F$1:F74)&gt;SUM(G:G),0,F75)</f>
        <v>0</v>
      </c>
      <c r="P75" s="11">
        <f t="shared" si="27"/>
        <v>0</v>
      </c>
      <c r="Q75" s="11">
        <f t="shared" si="28"/>
        <v>0</v>
      </c>
      <c r="R75" s="11">
        <f t="shared" si="29"/>
        <v>0</v>
      </c>
      <c r="S75" s="11">
        <f t="shared" si="30"/>
        <v>0</v>
      </c>
      <c r="T75" s="11">
        <f t="shared" si="31"/>
        <v>0</v>
      </c>
      <c r="U75" s="11">
        <f t="shared" si="32"/>
        <v>0</v>
      </c>
    </row>
    <row r="76" spans="1:21">
      <c r="A76" s="10">
        <f>Mouvements!A76</f>
        <v>40840</v>
      </c>
      <c r="B76" t="str">
        <f>Mouvements!B76</f>
        <v>Client A</v>
      </c>
      <c r="C76" t="str">
        <f>Mouvements!C76</f>
        <v>Produit A</v>
      </c>
      <c r="D76">
        <f>Mouvements!D76</f>
        <v>45</v>
      </c>
      <c r="E76">
        <f>Mouvements!E76</f>
        <v>0</v>
      </c>
      <c r="F76" s="11">
        <f>IF(I76&gt;MAXA(L:L),0,Mouvements!F76)</f>
        <v>0</v>
      </c>
      <c r="G76" s="11">
        <f>Mouvements!G76</f>
        <v>0</v>
      </c>
      <c r="I76" s="9">
        <f t="shared" si="18"/>
        <v>76</v>
      </c>
      <c r="J76">
        <f t="shared" si="19"/>
        <v>0</v>
      </c>
      <c r="K76">
        <f t="shared" si="20"/>
        <v>0</v>
      </c>
      <c r="L76">
        <f t="shared" si="17"/>
        <v>0</v>
      </c>
      <c r="M76">
        <f t="shared" si="16"/>
        <v>0</v>
      </c>
      <c r="N76">
        <f t="shared" si="33"/>
        <v>0</v>
      </c>
      <c r="O76" s="11">
        <f>IF(SUM($F$1:F75)&gt;SUM(G:G),0,F76)</f>
        <v>0</v>
      </c>
      <c r="P76" s="11">
        <f t="shared" si="27"/>
        <v>0</v>
      </c>
      <c r="Q76" s="11">
        <f t="shared" si="28"/>
        <v>0</v>
      </c>
      <c r="R76" s="11">
        <f t="shared" si="29"/>
        <v>0</v>
      </c>
      <c r="S76" s="11">
        <f t="shared" si="30"/>
        <v>0</v>
      </c>
      <c r="T76" s="11">
        <f t="shared" si="31"/>
        <v>0</v>
      </c>
      <c r="U76" s="11">
        <f t="shared" si="32"/>
        <v>0</v>
      </c>
    </row>
  </sheetData>
  <sheetCalcPr fullCalcOnLoad="1"/>
  <phoneticPr fontId="2" type="noConversion"/>
  <pageMargins left="0.78740157499999996" right="0.78740157499999996" top="0.984251969" bottom="0.984251969" header="0.4921259845" footer="0.4921259845"/>
  <pageSetup paperSize="9" orientation="portrait" verticalDpi="1200" r:id="rId1"/>
  <headerFooter alignWithMargins="0"/>
  <ignoredErrors>
    <ignoredError sqref="L2:L3 L7:L29 L4:L6 L34:L76 L30:L33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Mouvements</vt:lpstr>
      <vt:lpstr>Traitement données</vt:lpstr>
    </vt:vector>
  </TitlesOfParts>
  <Company>D.I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stdes01</dc:creator>
  <cp:lastModifiedBy>Eddy</cp:lastModifiedBy>
  <dcterms:created xsi:type="dcterms:W3CDTF">2010-01-28T15:27:15Z</dcterms:created>
  <dcterms:modified xsi:type="dcterms:W3CDTF">2010-02-18T20:58:03Z</dcterms:modified>
</cp:coreProperties>
</file>