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ERVAD2012\profils\YBR\Desktop\paye\tv\"/>
    </mc:Choice>
  </mc:AlternateContent>
  <bookViews>
    <workbookView xWindow="-45" yWindow="15" windowWidth="14430" windowHeight="11760" tabRatio="947" activeTab="1"/>
  </bookViews>
  <sheets>
    <sheet name="J" sheetId="45" r:id="rId1"/>
    <sheet name="BABINET" sheetId="134" r:id="rId2"/>
    <sheet name="BEN AMAR" sheetId="168" r:id="rId3"/>
    <sheet name="CHATAIGNER" sheetId="151" r:id="rId4"/>
  </sheets>
  <externalReferences>
    <externalReference r:id="rId5"/>
  </externalReferences>
  <definedNames>
    <definedName name="a" localSheetId="3">#REF!</definedName>
    <definedName name="a">#REF!</definedName>
    <definedName name="AWAD" localSheetId="3">#REF!</definedName>
    <definedName name="AWAD">#REF!</definedName>
    <definedName name="BODI">#REF!</definedName>
    <definedName name="bodin">#REF!</definedName>
    <definedName name="De" localSheetId="1">BABINET!$Q$6</definedName>
    <definedName name="De" localSheetId="3">CHATAIGNER!$R$6</definedName>
    <definedName name="De" localSheetId="0">J!#REF!</definedName>
    <definedName name="de">'BEN AMAR'!$R$6</definedName>
    <definedName name="DI" localSheetId="3">#REF!</definedName>
    <definedName name="DI">#REF!</definedName>
    <definedName name="DOULIEZ">#REF!</definedName>
    <definedName name="dssd" localSheetId="1">#REF!</definedName>
    <definedName name="dssd" localSheetId="3">#REF!</definedName>
    <definedName name="dssd">#REF!</definedName>
    <definedName name="ed" localSheetId="3">#REF!</definedName>
    <definedName name="ed">#REF!</definedName>
    <definedName name="f" localSheetId="3">#REF!</definedName>
    <definedName name="f">#REF!</definedName>
    <definedName name="Fi" localSheetId="1">BABINET!$R$6</definedName>
    <definedName name="Fi" localSheetId="3">CHATAIGNER!$S$6</definedName>
    <definedName name="Fi" localSheetId="0">J!#REF!</definedName>
    <definedName name="fi">'BEN AMAR'!$S$6</definedName>
    <definedName name="G" localSheetId="3">#REF!</definedName>
    <definedName name="G">#REF!</definedName>
    <definedName name="Gand">#REF!</definedName>
    <definedName name="Gandeb">#REF!</definedName>
    <definedName name="gg" localSheetId="3">#REF!</definedName>
    <definedName name="gg">#REF!</definedName>
    <definedName name="h" localSheetId="3">#REF!</definedName>
    <definedName name="h">#REF!</definedName>
    <definedName name="Korn" localSheetId="3">#REF!</definedName>
    <definedName name="Korn">#REF!</definedName>
    <definedName name="NUIT" localSheetId="1">#REF!</definedName>
    <definedName name="NUIT" localSheetId="3">#REF!</definedName>
    <definedName name="NUIT">#REF!</definedName>
    <definedName name="op" localSheetId="3">#REF!</definedName>
    <definedName name="op">#REF!</definedName>
    <definedName name="p" localSheetId="3">#REF!</definedName>
    <definedName name="p">#REF!</definedName>
    <definedName name="PARR" localSheetId="3">#REF!</definedName>
    <definedName name="PARR">#REF!</definedName>
    <definedName name="Print_Area" localSheetId="1">BABINET!$A$5:$T$39</definedName>
    <definedName name="Print_Area" localSheetId="3">CHATAIGNER!$A$5:$U$46</definedName>
    <definedName name="S" localSheetId="3">#REF!</definedName>
    <definedName name="S">#REF!</definedName>
    <definedName name="Sadoul">#REF!</definedName>
    <definedName name="SFSFSFS">#REF!</definedName>
    <definedName name="THANACODY">#REF!</definedName>
    <definedName name="ZANT">#REF!</definedName>
    <definedName name="Zanto">#REF!</definedName>
  </definedNames>
  <calcPr calcId="162913"/>
</workbook>
</file>

<file path=xl/calcChain.xml><?xml version="1.0" encoding="utf-8"?>
<calcChain xmlns="http://schemas.openxmlformats.org/spreadsheetml/2006/main">
  <c r="J60" i="134" l="1"/>
  <c r="L60" i="134"/>
  <c r="H60" i="134"/>
  <c r="F7" i="134" l="1"/>
  <c r="R8" i="168" l="1"/>
  <c r="Q55" i="168"/>
  <c r="O55" i="168"/>
  <c r="V54" i="168"/>
  <c r="R54" i="168"/>
  <c r="R53" i="168"/>
  <c r="M53" i="168"/>
  <c r="V53" i="168" s="1"/>
  <c r="R52" i="168"/>
  <c r="M52" i="168"/>
  <c r="V52" i="168" s="1"/>
  <c r="R51" i="168"/>
  <c r="M51" i="168"/>
  <c r="V51" i="168" s="1"/>
  <c r="R50" i="168"/>
  <c r="M50" i="168"/>
  <c r="V50" i="168" s="1"/>
  <c r="R49" i="168"/>
  <c r="M49" i="168"/>
  <c r="V49" i="168" s="1"/>
  <c r="R48" i="168"/>
  <c r="M48" i="168"/>
  <c r="Q47" i="168"/>
  <c r="P47" i="168"/>
  <c r="O47" i="168"/>
  <c r="V46" i="168"/>
  <c r="R46" i="168"/>
  <c r="R45" i="168"/>
  <c r="M45" i="168"/>
  <c r="V45" i="168" s="1"/>
  <c r="R44" i="168"/>
  <c r="M44" i="168"/>
  <c r="V44" i="168" s="1"/>
  <c r="R43" i="168"/>
  <c r="M43" i="168"/>
  <c r="V43" i="168" s="1"/>
  <c r="R42" i="168"/>
  <c r="M42" i="168"/>
  <c r="V42" i="168" s="1"/>
  <c r="R41" i="168"/>
  <c r="M41" i="168"/>
  <c r="V41" i="168" s="1"/>
  <c r="R40" i="168"/>
  <c r="M40" i="168"/>
  <c r="M47" i="168" s="1"/>
  <c r="Q39" i="168"/>
  <c r="P39" i="168"/>
  <c r="O39" i="168"/>
  <c r="V38" i="168"/>
  <c r="R38" i="168"/>
  <c r="R37" i="168"/>
  <c r="M37" i="168"/>
  <c r="V37" i="168" s="1"/>
  <c r="R36" i="168"/>
  <c r="M36" i="168"/>
  <c r="V36" i="168" s="1"/>
  <c r="R35" i="168"/>
  <c r="M35" i="168"/>
  <c r="V35" i="168" s="1"/>
  <c r="R34" i="168"/>
  <c r="M34" i="168"/>
  <c r="V34" i="168" s="1"/>
  <c r="R33" i="168"/>
  <c r="M33" i="168"/>
  <c r="V33" i="168" s="1"/>
  <c r="R32" i="168"/>
  <c r="M32" i="168"/>
  <c r="Q31" i="168"/>
  <c r="Q7" i="168" s="1"/>
  <c r="P31" i="168"/>
  <c r="O31" i="168"/>
  <c r="V30" i="168"/>
  <c r="R30" i="168"/>
  <c r="R29" i="168"/>
  <c r="M29" i="168"/>
  <c r="V29" i="168" s="1"/>
  <c r="R28" i="168"/>
  <c r="M28" i="168"/>
  <c r="V28" i="168" s="1"/>
  <c r="R27" i="168"/>
  <c r="M27" i="168"/>
  <c r="V27" i="168" s="1"/>
  <c r="R26" i="168"/>
  <c r="M26" i="168"/>
  <c r="V26" i="168" s="1"/>
  <c r="R25" i="168"/>
  <c r="M25" i="168"/>
  <c r="V25" i="168" s="1"/>
  <c r="R24" i="168"/>
  <c r="M24" i="168"/>
  <c r="Q23" i="168"/>
  <c r="P23" i="168"/>
  <c r="O23" i="168"/>
  <c r="O7" i="168" s="1"/>
  <c r="V22" i="168"/>
  <c r="R22" i="168"/>
  <c r="R21" i="168"/>
  <c r="M21" i="168"/>
  <c r="V21" i="168" s="1"/>
  <c r="R20" i="168"/>
  <c r="M20" i="168"/>
  <c r="V20" i="168" s="1"/>
  <c r="R19" i="168"/>
  <c r="M19" i="168"/>
  <c r="V19" i="168" s="1"/>
  <c r="R18" i="168"/>
  <c r="M18" i="168"/>
  <c r="V18" i="168" s="1"/>
  <c r="R17" i="168"/>
  <c r="M17" i="168"/>
  <c r="V17" i="168" s="1"/>
  <c r="R16" i="168"/>
  <c r="M16" i="168"/>
  <c r="Q15" i="168"/>
  <c r="P15" i="168"/>
  <c r="P55" i="168" s="1"/>
  <c r="P7" i="168" s="1"/>
  <c r="O15" i="168"/>
  <c r="V14" i="168"/>
  <c r="R14" i="168"/>
  <c r="R13" i="168"/>
  <c r="M13" i="168"/>
  <c r="V13" i="168" s="1"/>
  <c r="R12" i="168"/>
  <c r="M12" i="168"/>
  <c r="V12" i="168" s="1"/>
  <c r="R11" i="168"/>
  <c r="M11" i="168"/>
  <c r="V11" i="168" s="1"/>
  <c r="R10" i="168"/>
  <c r="M10" i="168"/>
  <c r="V10" i="168" s="1"/>
  <c r="R9" i="168"/>
  <c r="M9" i="168"/>
  <c r="V9" i="168" s="1"/>
  <c r="M8" i="168"/>
  <c r="A8" i="168"/>
  <c r="A9" i="168" s="1"/>
  <c r="A10" i="168" s="1"/>
  <c r="A11" i="168" s="1"/>
  <c r="A12" i="168" s="1"/>
  <c r="A13" i="168" s="1"/>
  <c r="A14" i="168" s="1"/>
  <c r="A16" i="168" s="1"/>
  <c r="A17" i="168" s="1"/>
  <c r="A18" i="168" s="1"/>
  <c r="A19" i="168" s="1"/>
  <c r="A20" i="168" s="1"/>
  <c r="A21" i="168" s="1"/>
  <c r="A22" i="168" s="1"/>
  <c r="A24" i="168" s="1"/>
  <c r="A25" i="168" s="1"/>
  <c r="A26" i="168" s="1"/>
  <c r="A27" i="168" s="1"/>
  <c r="A28" i="168" s="1"/>
  <c r="A29" i="168" s="1"/>
  <c r="A30" i="168" s="1"/>
  <c r="A32" i="168" s="1"/>
  <c r="A33" i="168" s="1"/>
  <c r="A34" i="168" s="1"/>
  <c r="A35" i="168" s="1"/>
  <c r="A36" i="168" s="1"/>
  <c r="A37" i="168" s="1"/>
  <c r="A38" i="168" s="1"/>
  <c r="A40" i="168" s="1"/>
  <c r="A41" i="168" s="1"/>
  <c r="A42" i="168" s="1"/>
  <c r="A43" i="168" s="1"/>
  <c r="A44" i="168" s="1"/>
  <c r="A45" i="168" s="1"/>
  <c r="A46" i="168" s="1"/>
  <c r="A48" i="168" s="1"/>
  <c r="A49" i="168" s="1"/>
  <c r="A50" i="168" s="1"/>
  <c r="A51" i="168" s="1"/>
  <c r="A52" i="168" s="1"/>
  <c r="A53" i="168" s="1"/>
  <c r="A54" i="168" s="1"/>
  <c r="I7" i="168"/>
  <c r="H7" i="168"/>
  <c r="R39" i="168" l="1"/>
  <c r="M39" i="168"/>
  <c r="R31" i="168"/>
  <c r="M55" i="168"/>
  <c r="N55" i="168"/>
  <c r="M15" i="168"/>
  <c r="M23" i="168"/>
  <c r="N23" i="168" s="1"/>
  <c r="M31" i="168"/>
  <c r="R23" i="168"/>
  <c r="R47" i="168"/>
  <c r="R55" i="168"/>
  <c r="R15" i="168"/>
  <c r="U55" i="168"/>
  <c r="G55" i="168"/>
  <c r="T55" i="168"/>
  <c r="V24" i="168"/>
  <c r="V32" i="168"/>
  <c r="V8" i="168"/>
  <c r="V16" i="168"/>
  <c r="V40" i="168"/>
  <c r="V48" i="168"/>
  <c r="V54" i="151"/>
  <c r="V52" i="151"/>
  <c r="V46" i="151"/>
  <c r="V38" i="151"/>
  <c r="V30" i="151"/>
  <c r="V22" i="151"/>
  <c r="V21" i="151"/>
  <c r="V14" i="151"/>
  <c r="R7" i="168" l="1"/>
  <c r="N39" i="168"/>
  <c r="U39" i="168" s="1"/>
  <c r="U7" i="168" s="1"/>
  <c r="U23" i="168"/>
  <c r="G23" i="168"/>
  <c r="T23" i="168"/>
  <c r="V55" i="168"/>
  <c r="U55" i="134"/>
  <c r="G39" i="168" l="1"/>
  <c r="T39" i="168"/>
  <c r="T7" i="168" s="1"/>
  <c r="G7" i="168"/>
  <c r="F7" i="168" l="1"/>
  <c r="M21" i="151" l="1"/>
  <c r="M30" i="134" l="1"/>
  <c r="M22" i="151" l="1"/>
  <c r="M30" i="151"/>
  <c r="O55" i="151" l="1"/>
  <c r="O47" i="151"/>
  <c r="O39" i="151"/>
  <c r="O23" i="151"/>
  <c r="O15" i="151"/>
  <c r="O31" i="151" l="1"/>
  <c r="P15" i="151"/>
  <c r="O7" i="151" l="1"/>
  <c r="M24" i="151"/>
  <c r="V24" i="151" s="1"/>
  <c r="P47" i="151" l="1"/>
  <c r="O47" i="134"/>
  <c r="O39" i="134"/>
  <c r="P39" i="151"/>
  <c r="O31" i="134"/>
  <c r="O55" i="134" s="1"/>
  <c r="P31" i="151"/>
  <c r="P23" i="134"/>
  <c r="Q23" i="151"/>
  <c r="O23" i="134"/>
  <c r="P23" i="151"/>
  <c r="O15" i="134"/>
  <c r="P15" i="134"/>
  <c r="Q15" i="151"/>
  <c r="P55" i="151" l="1"/>
  <c r="H7" i="151" l="1"/>
  <c r="I7" i="151"/>
  <c r="M8" i="151"/>
  <c r="V8" i="151" s="1"/>
  <c r="R8" i="151"/>
  <c r="M9" i="151"/>
  <c r="V9" i="151" s="1"/>
  <c r="R9" i="151"/>
  <c r="M10" i="151"/>
  <c r="V10" i="151" s="1"/>
  <c r="R10" i="151"/>
  <c r="M11" i="151"/>
  <c r="V11" i="151" s="1"/>
  <c r="R11" i="151"/>
  <c r="M12" i="151"/>
  <c r="V12" i="151" s="1"/>
  <c r="R12" i="151"/>
  <c r="M13" i="151"/>
  <c r="V13" i="151" s="1"/>
  <c r="R13" i="151"/>
  <c r="M14" i="151"/>
  <c r="R14" i="151"/>
  <c r="M16" i="151"/>
  <c r="V16" i="151" s="1"/>
  <c r="R16" i="151"/>
  <c r="M17" i="151"/>
  <c r="V17" i="151" s="1"/>
  <c r="R17" i="151"/>
  <c r="M18" i="151"/>
  <c r="V18" i="151" s="1"/>
  <c r="R18" i="151"/>
  <c r="M19" i="151"/>
  <c r="V19" i="151" s="1"/>
  <c r="R19" i="151"/>
  <c r="M20" i="151"/>
  <c r="V20" i="151" s="1"/>
  <c r="R20" i="151"/>
  <c r="R21" i="151"/>
  <c r="R22" i="151"/>
  <c r="R24" i="151"/>
  <c r="M25" i="151"/>
  <c r="V25" i="151" s="1"/>
  <c r="R25" i="151"/>
  <c r="M26" i="151"/>
  <c r="V26" i="151" s="1"/>
  <c r="R26" i="151"/>
  <c r="M27" i="151"/>
  <c r="V27" i="151" s="1"/>
  <c r="R27" i="151"/>
  <c r="M28" i="151"/>
  <c r="V28" i="151" s="1"/>
  <c r="R28" i="151"/>
  <c r="M29" i="151"/>
  <c r="V29" i="151" s="1"/>
  <c r="R29" i="151"/>
  <c r="R30" i="151"/>
  <c r="Q31" i="151"/>
  <c r="M32" i="151"/>
  <c r="V32" i="151" s="1"/>
  <c r="R32" i="151"/>
  <c r="M33" i="151"/>
  <c r="V33" i="151" s="1"/>
  <c r="R33" i="151"/>
  <c r="M34" i="151"/>
  <c r="V34" i="151" s="1"/>
  <c r="R34" i="151"/>
  <c r="M35" i="151"/>
  <c r="V35" i="151" s="1"/>
  <c r="R35" i="151"/>
  <c r="M36" i="151"/>
  <c r="V36" i="151" s="1"/>
  <c r="R36" i="151"/>
  <c r="M37" i="151"/>
  <c r="V37" i="151" s="1"/>
  <c r="R37" i="151"/>
  <c r="M38" i="151"/>
  <c r="R38" i="151"/>
  <c r="Q39" i="151"/>
  <c r="M40" i="151"/>
  <c r="V40" i="151" s="1"/>
  <c r="R40" i="151"/>
  <c r="M41" i="151"/>
  <c r="V41" i="151" s="1"/>
  <c r="R41" i="151"/>
  <c r="M42" i="151"/>
  <c r="V42" i="151" s="1"/>
  <c r="R42" i="151"/>
  <c r="M43" i="151"/>
  <c r="V43" i="151" s="1"/>
  <c r="R43" i="151"/>
  <c r="M44" i="151"/>
  <c r="V44" i="151" s="1"/>
  <c r="R44" i="151"/>
  <c r="M45" i="151"/>
  <c r="V45" i="151" s="1"/>
  <c r="R45" i="151"/>
  <c r="R46" i="151"/>
  <c r="Q47" i="151"/>
  <c r="M48" i="151"/>
  <c r="V48" i="151" s="1"/>
  <c r="R48" i="151"/>
  <c r="M49" i="151"/>
  <c r="V49" i="151" s="1"/>
  <c r="R49" i="151"/>
  <c r="M50" i="151"/>
  <c r="V50" i="151" s="1"/>
  <c r="R50" i="151"/>
  <c r="M51" i="151"/>
  <c r="V51" i="151" s="1"/>
  <c r="R51" i="151"/>
  <c r="M52" i="151"/>
  <c r="R52" i="151"/>
  <c r="M53" i="151"/>
  <c r="V53" i="151" s="1"/>
  <c r="R53" i="151"/>
  <c r="R54" i="151"/>
  <c r="Q55" i="151"/>
  <c r="H7" i="134"/>
  <c r="I7" i="134"/>
  <c r="M8" i="134"/>
  <c r="Q8" i="134"/>
  <c r="M9" i="134"/>
  <c r="Q9" i="134"/>
  <c r="M10" i="134"/>
  <c r="Q10" i="134"/>
  <c r="M11" i="134"/>
  <c r="Q11" i="134"/>
  <c r="M12" i="134"/>
  <c r="Q12" i="134"/>
  <c r="M13" i="134"/>
  <c r="Q13" i="134"/>
  <c r="M14" i="134"/>
  <c r="Q14" i="134"/>
  <c r="M16" i="134"/>
  <c r="Q16" i="134"/>
  <c r="M17" i="134"/>
  <c r="Q17" i="134"/>
  <c r="M18" i="134"/>
  <c r="Q18" i="134"/>
  <c r="M19" i="134"/>
  <c r="Q19" i="134"/>
  <c r="M20" i="134"/>
  <c r="Q20" i="134"/>
  <c r="M21" i="134"/>
  <c r="Q21" i="134"/>
  <c r="Q22" i="134"/>
  <c r="M24" i="134"/>
  <c r="Q24" i="134"/>
  <c r="M25" i="134"/>
  <c r="Q25" i="134"/>
  <c r="M26" i="134"/>
  <c r="Q26" i="134"/>
  <c r="M27" i="134"/>
  <c r="Q27" i="134"/>
  <c r="M28" i="134"/>
  <c r="Q28" i="134"/>
  <c r="M29" i="134"/>
  <c r="Q29" i="134"/>
  <c r="Q30" i="134"/>
  <c r="P31" i="134"/>
  <c r="M32" i="134"/>
  <c r="Q32" i="134"/>
  <c r="M33" i="134"/>
  <c r="Q33" i="134"/>
  <c r="M34" i="134"/>
  <c r="Q34" i="134"/>
  <c r="M35" i="134"/>
  <c r="Q35" i="134"/>
  <c r="M36" i="134"/>
  <c r="Q36" i="134"/>
  <c r="M37" i="134"/>
  <c r="Q37" i="134"/>
  <c r="Q38" i="134"/>
  <c r="P39" i="134"/>
  <c r="P7" i="134" s="1"/>
  <c r="M40" i="134"/>
  <c r="Q40" i="134"/>
  <c r="M41" i="134"/>
  <c r="Q41" i="134"/>
  <c r="M42" i="134"/>
  <c r="Q42" i="134"/>
  <c r="M43" i="134"/>
  <c r="Q43" i="134"/>
  <c r="M44" i="134"/>
  <c r="Q44" i="134"/>
  <c r="M45" i="134"/>
  <c r="Q45" i="134"/>
  <c r="Q46" i="134"/>
  <c r="P47" i="134"/>
  <c r="M48" i="134"/>
  <c r="Q48" i="134"/>
  <c r="M49" i="134"/>
  <c r="Q49" i="134"/>
  <c r="M50" i="134"/>
  <c r="Q50" i="134"/>
  <c r="M51" i="134"/>
  <c r="Q51" i="134"/>
  <c r="M52" i="134"/>
  <c r="Q52" i="134"/>
  <c r="M53" i="134"/>
  <c r="Q53" i="134"/>
  <c r="Q54" i="134"/>
  <c r="P55" i="134"/>
  <c r="A3" i="45"/>
  <c r="A5" i="45" s="1"/>
  <c r="V55" i="151" l="1"/>
  <c r="M31" i="151"/>
  <c r="M39" i="151"/>
  <c r="M23" i="151"/>
  <c r="M47" i="134"/>
  <c r="Q7" i="151"/>
  <c r="A8" i="151"/>
  <c r="A9" i="151" s="1"/>
  <c r="A10" i="151" s="1"/>
  <c r="A11" i="151" s="1"/>
  <c r="A12" i="151" s="1"/>
  <c r="A13" i="151" s="1"/>
  <c r="A14" i="151" s="1"/>
  <c r="A16" i="151" s="1"/>
  <c r="A17" i="151" s="1"/>
  <c r="A18" i="151" s="1"/>
  <c r="A19" i="151" s="1"/>
  <c r="A20" i="151" s="1"/>
  <c r="A21" i="151" s="1"/>
  <c r="A22" i="151" s="1"/>
  <c r="A24" i="151" s="1"/>
  <c r="A25" i="151" s="1"/>
  <c r="A26" i="151" s="1"/>
  <c r="A27" i="151" s="1"/>
  <c r="A28" i="151" s="1"/>
  <c r="A29" i="151" s="1"/>
  <c r="A30" i="151" s="1"/>
  <c r="A32" i="151" s="1"/>
  <c r="A33" i="151" s="1"/>
  <c r="A34" i="151" s="1"/>
  <c r="A35" i="151" s="1"/>
  <c r="A36" i="151" s="1"/>
  <c r="A37" i="151" s="1"/>
  <c r="A38" i="151" s="1"/>
  <c r="A40" i="151" s="1"/>
  <c r="A41" i="151" s="1"/>
  <c r="A42" i="151" s="1"/>
  <c r="A43" i="151" s="1"/>
  <c r="A44" i="151" s="1"/>
  <c r="A45" i="151" s="1"/>
  <c r="A46" i="151" s="1"/>
  <c r="A48" i="151" s="1"/>
  <c r="A49" i="151" s="1"/>
  <c r="A50" i="151" s="1"/>
  <c r="A51" i="151" s="1"/>
  <c r="A52" i="151" s="1"/>
  <c r="A53" i="151" s="1"/>
  <c r="A54" i="151" s="1"/>
  <c r="A6" i="45"/>
  <c r="A7" i="45" s="1"/>
  <c r="A8" i="45" s="1"/>
  <c r="A9" i="45" s="1"/>
  <c r="A10" i="45" s="1"/>
  <c r="A11" i="45" s="1"/>
  <c r="A13" i="45" s="1"/>
  <c r="A14" i="45" s="1"/>
  <c r="A15" i="45" s="1"/>
  <c r="A16" i="45" s="1"/>
  <c r="A17" i="45" s="1"/>
  <c r="A18" i="45" s="1"/>
  <c r="A19" i="45" s="1"/>
  <c r="A21" i="45" s="1"/>
  <c r="A22" i="45" s="1"/>
  <c r="A23" i="45" s="1"/>
  <c r="A24" i="45" s="1"/>
  <c r="A25" i="45" s="1"/>
  <c r="A26" i="45" s="1"/>
  <c r="A27" i="45" s="1"/>
  <c r="A29" i="45" s="1"/>
  <c r="A30" i="45" s="1"/>
  <c r="A31" i="45" s="1"/>
  <c r="A32" i="45" s="1"/>
  <c r="A33" i="45" s="1"/>
  <c r="A34" i="45" s="1"/>
  <c r="A35" i="45" s="1"/>
  <c r="A37" i="45" s="1"/>
  <c r="A38" i="45" s="1"/>
  <c r="A39" i="45" s="1"/>
  <c r="A40" i="45" s="1"/>
  <c r="A41" i="45" s="1"/>
  <c r="A42" i="45" s="1"/>
  <c r="A43" i="45" s="1"/>
  <c r="A45" i="45" s="1"/>
  <c r="A46" i="45" s="1"/>
  <c r="A47" i="45" s="1"/>
  <c r="A48" i="45" s="1"/>
  <c r="A49" i="45" s="1"/>
  <c r="A50" i="45" s="1"/>
  <c r="A51" i="45" s="1"/>
  <c r="A8" i="134"/>
  <c r="A9" i="134" s="1"/>
  <c r="A10" i="134" s="1"/>
  <c r="A11" i="134" s="1"/>
  <c r="A12" i="134" s="1"/>
  <c r="A13" i="134" s="1"/>
  <c r="A14" i="134" s="1"/>
  <c r="A16" i="134" s="1"/>
  <c r="A17" i="134" s="1"/>
  <c r="A18" i="134" s="1"/>
  <c r="A19" i="134" s="1"/>
  <c r="A20" i="134" s="1"/>
  <c r="A21" i="134" s="1"/>
  <c r="A22" i="134" s="1"/>
  <c r="A24" i="134" s="1"/>
  <c r="A25" i="134" s="1"/>
  <c r="A26" i="134" s="1"/>
  <c r="A27" i="134" s="1"/>
  <c r="A28" i="134" s="1"/>
  <c r="A29" i="134" s="1"/>
  <c r="A30" i="134" s="1"/>
  <c r="A32" i="134" s="1"/>
  <c r="A33" i="134" s="1"/>
  <c r="A34" i="134" s="1"/>
  <c r="A35" i="134" s="1"/>
  <c r="A36" i="134" s="1"/>
  <c r="A37" i="134" s="1"/>
  <c r="A38" i="134" s="1"/>
  <c r="A40" i="134" s="1"/>
  <c r="A41" i="134" s="1"/>
  <c r="A42" i="134" s="1"/>
  <c r="A43" i="134" s="1"/>
  <c r="A44" i="134" s="1"/>
  <c r="A45" i="134" s="1"/>
  <c r="A46" i="134" s="1"/>
  <c r="A48" i="134" s="1"/>
  <c r="A49" i="134" s="1"/>
  <c r="A50" i="134" s="1"/>
  <c r="A51" i="134" s="1"/>
  <c r="A52" i="134" s="1"/>
  <c r="A53" i="134" s="1"/>
  <c r="A54" i="134" s="1"/>
  <c r="M55" i="151"/>
  <c r="M47" i="151"/>
  <c r="M15" i="134"/>
  <c r="M31" i="134"/>
  <c r="M23" i="134"/>
  <c r="Q47" i="134"/>
  <c r="M55" i="134"/>
  <c r="Q55" i="134"/>
  <c r="Q23" i="134"/>
  <c r="M15" i="151"/>
  <c r="R55" i="151"/>
  <c r="R39" i="151"/>
  <c r="R31" i="151"/>
  <c r="R47" i="151"/>
  <c r="R15" i="151"/>
  <c r="R23" i="151"/>
  <c r="Q39" i="134"/>
  <c r="Q31" i="134"/>
  <c r="M39" i="134"/>
  <c r="Q15" i="134"/>
  <c r="N55" i="134" l="1"/>
  <c r="T55" i="134" s="1"/>
  <c r="N55" i="151"/>
  <c r="U55" i="151" s="1"/>
  <c r="N23" i="134"/>
  <c r="N23" i="151"/>
  <c r="G23" i="151" s="1"/>
  <c r="N39" i="134"/>
  <c r="G39" i="134" s="1"/>
  <c r="Q7" i="134"/>
  <c r="R7" i="151"/>
  <c r="N39" i="151"/>
  <c r="T39" i="151" s="1"/>
  <c r="S55" i="134" l="1"/>
  <c r="G55" i="134"/>
  <c r="G23" i="134"/>
  <c r="S23" i="134"/>
  <c r="T23" i="134"/>
  <c r="G55" i="151"/>
  <c r="T55" i="151"/>
  <c r="T39" i="134"/>
  <c r="T23" i="151"/>
  <c r="U23" i="151"/>
  <c r="S39" i="134"/>
  <c r="G39" i="151"/>
  <c r="U39" i="151"/>
  <c r="G7" i="134" l="1"/>
  <c r="G7" i="151"/>
  <c r="T7" i="151"/>
  <c r="S7" i="134"/>
  <c r="U7" i="151"/>
  <c r="F7" i="151" l="1"/>
</calcChain>
</file>

<file path=xl/sharedStrings.xml><?xml version="1.0" encoding="utf-8"?>
<sst xmlns="http://schemas.openxmlformats.org/spreadsheetml/2006/main" count="100" uniqueCount="44">
  <si>
    <t>Total</t>
  </si>
  <si>
    <t xml:space="preserve">Début </t>
  </si>
  <si>
    <t>Fin</t>
  </si>
  <si>
    <t>Heures de nuit</t>
  </si>
  <si>
    <t>TOTAL</t>
  </si>
  <si>
    <t>DATE</t>
  </si>
  <si>
    <t>Nb heures / Cycle</t>
  </si>
  <si>
    <t>Heures déplacées</t>
  </si>
  <si>
    <r>
      <t xml:space="preserve">Cong spécif acquis </t>
    </r>
    <r>
      <rPr>
        <b/>
        <sz val="10"/>
        <rFont val="Arial"/>
        <family val="2"/>
      </rPr>
      <t>Férié repos ou travaillé</t>
    </r>
  </si>
  <si>
    <r>
      <t xml:space="preserve">AT, Férié, RCR </t>
    </r>
    <r>
      <rPr>
        <b/>
        <sz val="9"/>
        <rFont val="Arial"/>
        <family val="2"/>
      </rPr>
      <t>Equivalent travail effectif</t>
    </r>
  </si>
  <si>
    <r>
      <t xml:space="preserve"> Heures déplacées </t>
    </r>
    <r>
      <rPr>
        <b/>
        <sz val="9"/>
        <rFont val="Arial"/>
        <family val="2"/>
      </rPr>
      <t>ACQUISES</t>
    </r>
    <r>
      <rPr>
        <sz val="9"/>
        <rFont val="Arial"/>
        <family val="2"/>
      </rPr>
      <t xml:space="preserve"> </t>
    </r>
  </si>
  <si>
    <r>
      <rPr>
        <sz val="9"/>
        <rFont val="Arial"/>
        <family val="2"/>
      </rPr>
      <t>Heures déplacées</t>
    </r>
    <r>
      <rPr>
        <b/>
        <sz val="9"/>
        <rFont val="Arial"/>
        <family val="2"/>
      </rPr>
      <t xml:space="preserve"> MANQUANTES  </t>
    </r>
  </si>
  <si>
    <r>
      <t xml:space="preserve">Pauses / </t>
    </r>
    <r>
      <rPr>
        <sz val="9"/>
        <rFont val="Arial"/>
        <family val="2"/>
      </rPr>
      <t>pointage</t>
    </r>
    <r>
      <rPr>
        <b/>
        <sz val="9"/>
        <rFont val="Arial"/>
        <family val="2"/>
      </rPr>
      <t xml:space="preserve"> </t>
    </r>
    <r>
      <rPr>
        <b/>
        <sz val="10"/>
        <rFont val="Arial"/>
        <family val="2"/>
      </rPr>
      <t>(en moins)</t>
    </r>
  </si>
  <si>
    <t>ENTRER LA DATE DU DERNIER DIMANCHE DECOMPTE SUR LE MOIS PRECEDENT &gt;&gt;&gt;</t>
  </si>
  <si>
    <r>
      <rPr>
        <b/>
        <sz val="10"/>
        <rFont val="Arial"/>
        <family val="2"/>
      </rPr>
      <t>Abs AM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à décompter par heure</t>
    </r>
  </si>
  <si>
    <t>Abs Congès
à décompter par jour</t>
  </si>
  <si>
    <t>Libellé Absence</t>
  </si>
  <si>
    <t xml:space="preserve"> </t>
  </si>
  <si>
    <t>HS 25 % 70 à 86</t>
  </si>
  <si>
    <t>HS 50%
&gt; 86</t>
  </si>
  <si>
    <t>HS VALIDES</t>
  </si>
  <si>
    <r>
      <rPr>
        <b/>
        <sz val="10"/>
        <color indexed="10"/>
        <rFont val="Arial"/>
        <family val="2"/>
      </rPr>
      <t>Impairs</t>
    </r>
    <r>
      <rPr>
        <b/>
        <sz val="10"/>
        <rFont val="Arial"/>
        <family val="2"/>
      </rPr>
      <t xml:space="preserve"> = L+Ma 8:00 Me 5:00 J+V 7:00  = 35 heures</t>
    </r>
  </si>
  <si>
    <r>
      <rPr>
        <b/>
        <sz val="10"/>
        <color indexed="10"/>
        <rFont val="Arial"/>
        <family val="2"/>
      </rPr>
      <t>Pairs</t>
    </r>
    <r>
      <rPr>
        <b/>
        <sz val="10"/>
        <rFont val="Arial"/>
        <family val="2"/>
      </rPr>
      <t xml:space="preserve"> = L 8:00 Ma Repos Me 6:00 J+V+S 7:00  = 35 heures</t>
    </r>
  </si>
  <si>
    <r>
      <t xml:space="preserve">Matin </t>
    </r>
    <r>
      <rPr>
        <b/>
        <sz val="10"/>
        <rFont val="Arial"/>
        <family val="2"/>
      </rPr>
      <t>2 J X 6H30 + 2 J X 6:00 + samedi 10:00 = 35 heures (L+M 9:00-15:30 J+V 9:00-15:00)</t>
    </r>
  </si>
  <si>
    <r>
      <t>Soir</t>
    </r>
    <r>
      <rPr>
        <b/>
        <sz val="10"/>
        <rFont val="Arial"/>
        <family val="2"/>
      </rPr>
      <t xml:space="preserve"> 5 jours x 7:00 = 35 h ( 15:00-22:00 sauf mardi 15:00-20:00 et jeudi 13:00-22:00)</t>
    </r>
  </si>
  <si>
    <r>
      <t xml:space="preserve">Matin </t>
    </r>
    <r>
      <rPr>
        <b/>
        <sz val="10"/>
        <rFont val="Arial"/>
        <family val="2"/>
      </rPr>
      <t>4 jours x 7:30 + samedi 10:00 = 40 heures</t>
    </r>
  </si>
  <si>
    <r>
      <t xml:space="preserve">Soir </t>
    </r>
    <r>
      <rPr>
        <b/>
        <sz val="10"/>
        <rFont val="Arial"/>
        <family val="2"/>
      </rPr>
      <t>L 8:30 Ma 8:30 Me 8:30 J 6:30 V 8:00 = 40 heures</t>
    </r>
  </si>
  <si>
    <t>Indemnité pause Non prise</t>
  </si>
  <si>
    <t>Heures décomptées (H récup)</t>
  </si>
  <si>
    <t>Majoration jours fériés</t>
  </si>
  <si>
    <t>CHATAIGNER Alexane</t>
  </si>
  <si>
    <t>Nbr H chômé semaine</t>
  </si>
  <si>
    <t xml:space="preserve">HS 25 % 70 à 86  </t>
  </si>
  <si>
    <t>CP</t>
  </si>
  <si>
    <t>RC</t>
  </si>
  <si>
    <t>BEN AMAR Kenza</t>
  </si>
  <si>
    <t>Entré</t>
  </si>
  <si>
    <t xml:space="preserve">Samedi payé double </t>
  </si>
  <si>
    <t>BABINET LUDMILLA</t>
  </si>
  <si>
    <t>rechercher la ligne qui contient "BABINET Ludmilla"</t>
  </si>
  <si>
    <t>EQUIV :</t>
  </si>
  <si>
    <t>de 1 à 116</t>
  </si>
  <si>
    <t>de 1 à 300</t>
  </si>
  <si>
    <t>de 1 à 118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</si>
</sst>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h:mm;@"/>
    <numFmt numFmtId="165" formatCode="[hh]:mm"/>
    <numFmt numFmtId="166" formatCode="[$-F800]dddd\,\ mmmm\ dd\,\ yyyy"/>
    <numFmt numFmtId="167" formatCode="_-* #,##0.00\ [$€]_-;\-* #,##0.00\ [$€]_-;_-* &quot;-&quot;??\ [$€]_-;_-@_-"/>
  </numFmts>
  <fonts count="18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36"/>
      <name val="Arial"/>
      <family val="2"/>
    </font>
    <font>
      <b/>
      <sz val="12"/>
      <color indexed="9"/>
      <name val="Arial"/>
      <family val="2"/>
    </font>
    <font>
      <u/>
      <sz val="9"/>
      <color indexed="12"/>
      <name val="Arial"/>
      <family val="2"/>
    </font>
    <font>
      <b/>
      <sz val="9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/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 style="thin">
        <color indexed="55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55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5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55"/>
      </bottom>
      <diagonal/>
    </border>
    <border>
      <left style="medium">
        <color indexed="64"/>
      </left>
      <right style="thin">
        <color indexed="64"/>
      </right>
      <top/>
      <bottom style="thin">
        <color indexed="55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55"/>
      </top>
      <bottom style="thin">
        <color indexed="55"/>
      </bottom>
      <diagonal/>
    </border>
    <border>
      <left/>
      <right style="medium">
        <color indexed="64"/>
      </right>
      <top style="thin">
        <color indexed="55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55"/>
      </bottom>
      <diagonal/>
    </border>
    <border>
      <left style="medium">
        <color indexed="64"/>
      </left>
      <right style="medium">
        <color indexed="64"/>
      </right>
      <top style="thin">
        <color indexed="55"/>
      </top>
      <bottom/>
      <diagonal/>
    </border>
    <border>
      <left style="medium">
        <color indexed="64"/>
      </left>
      <right style="medium">
        <color indexed="64"/>
      </right>
      <top style="thin">
        <color indexed="55"/>
      </top>
      <bottom style="medium">
        <color indexed="64"/>
      </bottom>
      <diagonal/>
    </border>
    <border>
      <left/>
      <right style="thin">
        <color indexed="64"/>
      </right>
      <top style="thin">
        <color indexed="55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55"/>
      </bottom>
      <diagonal/>
    </border>
    <border>
      <left/>
      <right style="thin">
        <color indexed="64"/>
      </right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55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55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55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55"/>
      </bottom>
      <diagonal/>
    </border>
    <border>
      <left/>
      <right style="medium">
        <color indexed="64"/>
      </right>
      <top style="medium">
        <color indexed="64"/>
      </top>
      <bottom style="thin">
        <color indexed="55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medium">
        <color auto="1"/>
      </left>
      <right style="medium">
        <color indexed="64"/>
      </right>
      <top/>
      <bottom style="thin">
        <color indexed="55"/>
      </bottom>
      <diagonal/>
    </border>
    <border>
      <left style="medium">
        <color auto="1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/>
      <bottom style="thin">
        <color indexed="55"/>
      </bottom>
      <diagonal/>
    </border>
    <border>
      <left style="medium">
        <color indexed="64"/>
      </left>
      <right style="medium">
        <color indexed="64"/>
      </right>
      <top style="thin">
        <color indexed="55"/>
      </top>
      <bottom style="thin">
        <color auto="1"/>
      </bottom>
      <diagonal/>
    </border>
    <border>
      <left style="medium">
        <color indexed="64"/>
      </left>
      <right/>
      <top style="thin">
        <color indexed="55"/>
      </top>
      <bottom style="thin">
        <color auto="1"/>
      </bottom>
      <diagonal/>
    </border>
    <border>
      <left/>
      <right style="thin">
        <color indexed="64"/>
      </right>
      <top style="thin">
        <color indexed="55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55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167" fontId="6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304">
    <xf numFmtId="0" fontId="0" fillId="0" borderId="0" xfId="0"/>
    <xf numFmtId="166" fontId="7" fillId="0" borderId="1" xfId="0" applyNumberFormat="1" applyFont="1" applyFill="1" applyBorder="1" applyAlignment="1" applyProtection="1">
      <alignment horizontal="left"/>
    </xf>
    <xf numFmtId="166" fontId="7" fillId="2" borderId="1" xfId="0" applyNumberFormat="1" applyFont="1" applyFill="1" applyBorder="1" applyAlignment="1" applyProtection="1">
      <alignment horizontal="left"/>
    </xf>
    <xf numFmtId="166" fontId="7" fillId="3" borderId="1" xfId="0" applyNumberFormat="1" applyFont="1" applyFill="1" applyBorder="1" applyAlignment="1" applyProtection="1">
      <alignment horizontal="left"/>
    </xf>
    <xf numFmtId="164" fontId="5" fillId="2" borderId="2" xfId="0" applyNumberFormat="1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4" fontId="6" fillId="3" borderId="4" xfId="0" applyNumberFormat="1" applyFont="1" applyFill="1" applyBorder="1" applyAlignment="1" applyProtection="1">
      <alignment horizontal="center" vertical="center"/>
      <protection locked="0"/>
    </xf>
    <xf numFmtId="164" fontId="6" fillId="3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164" fontId="6" fillId="2" borderId="4" xfId="0" applyNumberFormat="1" applyFont="1" applyFill="1" applyBorder="1" applyAlignment="1" applyProtection="1">
      <alignment horizontal="center" vertical="center"/>
      <protection locked="0"/>
    </xf>
    <xf numFmtId="164" fontId="6" fillId="2" borderId="5" xfId="0" applyNumberFormat="1" applyFont="1" applyFill="1" applyBorder="1" applyAlignment="1" applyProtection="1">
      <alignment horizontal="center" vertical="center"/>
      <protection locked="0"/>
    </xf>
    <xf numFmtId="164" fontId="6" fillId="0" borderId="4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64" fontId="0" fillId="0" borderId="0" xfId="0" applyNumberFormat="1" applyFill="1" applyAlignment="1" applyProtection="1">
      <alignment horizontal="center" vertical="center" wrapText="1"/>
      <protection locked="0"/>
    </xf>
    <xf numFmtId="166" fontId="7" fillId="2" borderId="6" xfId="0" applyNumberFormat="1" applyFont="1" applyFill="1" applyBorder="1" applyAlignment="1" applyProtection="1">
      <alignment horizontal="left"/>
    </xf>
    <xf numFmtId="164" fontId="6" fillId="2" borderId="7" xfId="0" applyNumberFormat="1" applyFont="1" applyFill="1" applyBorder="1" applyAlignment="1" applyProtection="1">
      <alignment horizontal="center" vertical="center"/>
      <protection locked="0"/>
    </xf>
    <xf numFmtId="164" fontId="6" fillId="0" borderId="9" xfId="0" applyNumberFormat="1" applyFont="1" applyFill="1" applyBorder="1" applyAlignment="1" applyProtection="1">
      <alignment horizontal="center" vertical="center"/>
      <protection locked="0"/>
    </xf>
    <xf numFmtId="2" fontId="6" fillId="0" borderId="10" xfId="0" applyNumberFormat="1" applyFont="1" applyBorder="1" applyAlignment="1" applyProtection="1">
      <alignment horizontal="center" vertical="center" wrapText="1"/>
    </xf>
    <xf numFmtId="0" fontId="0" fillId="0" borderId="11" xfId="0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166" fontId="7" fillId="0" borderId="13" xfId="0" applyNumberFormat="1" applyFont="1" applyFill="1" applyBorder="1" applyAlignment="1" applyProtection="1">
      <alignment horizontal="left"/>
    </xf>
    <xf numFmtId="164" fontId="6" fillId="0" borderId="14" xfId="0" applyNumberFormat="1" applyFont="1" applyFill="1" applyBorder="1" applyAlignment="1" applyProtection="1">
      <alignment horizontal="center" vertical="center"/>
      <protection locked="0"/>
    </xf>
    <xf numFmtId="165" fontId="6" fillId="3" borderId="1" xfId="0" applyNumberFormat="1" applyFont="1" applyFill="1" applyBorder="1" applyAlignment="1" applyProtection="1">
      <alignment horizontal="center" vertical="center" wrapText="1"/>
    </xf>
    <xf numFmtId="2" fontId="4" fillId="4" borderId="15" xfId="0" applyNumberFormat="1" applyFont="1" applyFill="1" applyBorder="1" applyAlignment="1" applyProtection="1">
      <alignment horizontal="center" vertical="center" wrapText="1"/>
    </xf>
    <xf numFmtId="2" fontId="6" fillId="2" borderId="16" xfId="0" applyNumberFormat="1" applyFont="1" applyFill="1" applyBorder="1" applyAlignment="1" applyProtection="1">
      <alignment horizontal="center"/>
    </xf>
    <xf numFmtId="2" fontId="6" fillId="3" borderId="16" xfId="0" applyNumberFormat="1" applyFont="1" applyFill="1" applyBorder="1" applyAlignment="1" applyProtection="1">
      <alignment horizontal="center"/>
    </xf>
    <xf numFmtId="2" fontId="6" fillId="2" borderId="17" xfId="0" applyNumberFormat="1" applyFont="1" applyFill="1" applyBorder="1" applyAlignment="1" applyProtection="1">
      <alignment horizontal="center"/>
    </xf>
    <xf numFmtId="0" fontId="6" fillId="4" borderId="18" xfId="0" applyFont="1" applyFill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0" fontId="0" fillId="0" borderId="19" xfId="0" applyBorder="1" applyAlignment="1" applyProtection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</xf>
    <xf numFmtId="0" fontId="6" fillId="0" borderId="21" xfId="0" applyFont="1" applyBorder="1" applyAlignment="1" applyProtection="1">
      <alignment horizontal="center" vertical="center" wrapText="1"/>
    </xf>
    <xf numFmtId="0" fontId="0" fillId="4" borderId="22" xfId="0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3" fillId="0" borderId="23" xfId="0" applyFont="1" applyFill="1" applyBorder="1" applyAlignment="1" applyProtection="1">
      <alignment horizontal="center" vertical="center" wrapText="1"/>
    </xf>
    <xf numFmtId="0" fontId="6" fillId="4" borderId="22" xfId="0" applyFont="1" applyFill="1" applyBorder="1" applyAlignment="1" applyProtection="1">
      <alignment horizontal="center" vertical="center" wrapText="1"/>
    </xf>
    <xf numFmtId="165" fontId="6" fillId="4" borderId="24" xfId="0" applyNumberFormat="1" applyFont="1" applyFill="1" applyBorder="1" applyAlignment="1" applyProtection="1">
      <alignment horizontal="center" vertical="center" wrapText="1"/>
    </xf>
    <xf numFmtId="165" fontId="6" fillId="4" borderId="25" xfId="0" applyNumberFormat="1" applyFont="1" applyFill="1" applyBorder="1" applyAlignment="1" applyProtection="1">
      <alignment horizontal="center" vertical="center" wrapText="1"/>
    </xf>
    <xf numFmtId="165" fontId="4" fillId="2" borderId="24" xfId="0" applyNumberFormat="1" applyFont="1" applyFill="1" applyBorder="1" applyAlignment="1" applyProtection="1">
      <alignment horizontal="center" vertical="center" wrapText="1"/>
    </xf>
    <xf numFmtId="165" fontId="4" fillId="4" borderId="20" xfId="0" applyNumberFormat="1" applyFont="1" applyFill="1" applyBorder="1" applyAlignment="1" applyProtection="1">
      <alignment horizontal="center" vertical="center" wrapText="1"/>
    </xf>
    <xf numFmtId="165" fontId="4" fillId="4" borderId="26" xfId="0" applyNumberFormat="1" applyFont="1" applyFill="1" applyBorder="1" applyAlignment="1" applyProtection="1">
      <alignment horizontal="center" vertical="center" wrapText="1"/>
    </xf>
    <xf numFmtId="165" fontId="6" fillId="4" borderId="27" xfId="0" applyNumberFormat="1" applyFont="1" applyFill="1" applyBorder="1" applyAlignment="1" applyProtection="1">
      <alignment horizontal="center" vertical="center" wrapText="1"/>
    </xf>
    <xf numFmtId="165" fontId="6" fillId="0" borderId="28" xfId="0" applyNumberFormat="1" applyFont="1" applyFill="1" applyBorder="1" applyAlignment="1" applyProtection="1">
      <alignment horizontal="center" vertical="center"/>
      <protection locked="0"/>
    </xf>
    <xf numFmtId="165" fontId="4" fillId="0" borderId="28" xfId="0" applyNumberFormat="1" applyFont="1" applyFill="1" applyBorder="1" applyAlignment="1" applyProtection="1">
      <alignment horizontal="center" vertical="center"/>
    </xf>
    <xf numFmtId="165" fontId="6" fillId="0" borderId="9" xfId="0" applyNumberFormat="1" applyFont="1" applyFill="1" applyBorder="1" applyAlignment="1" applyProtection="1">
      <alignment horizontal="center"/>
      <protection locked="0"/>
    </xf>
    <xf numFmtId="165" fontId="6" fillId="0" borderId="5" xfId="0" applyNumberFormat="1" applyFont="1" applyFill="1" applyBorder="1" applyAlignment="1" applyProtection="1">
      <alignment horizontal="center"/>
      <protection locked="0"/>
    </xf>
    <xf numFmtId="165" fontId="6" fillId="3" borderId="4" xfId="0" applyNumberFormat="1" applyFont="1" applyFill="1" applyBorder="1" applyAlignment="1" applyProtection="1">
      <alignment horizontal="center" vertical="center"/>
      <protection locked="0"/>
    </xf>
    <xf numFmtId="165" fontId="6" fillId="3" borderId="28" xfId="0" applyNumberFormat="1" applyFont="1" applyFill="1" applyBorder="1" applyAlignment="1" applyProtection="1">
      <alignment horizontal="center" vertical="center"/>
      <protection locked="0"/>
    </xf>
    <xf numFmtId="165" fontId="6" fillId="3" borderId="4" xfId="0" applyNumberFormat="1" applyFont="1" applyFill="1" applyBorder="1" applyAlignment="1" applyProtection="1">
      <alignment horizontal="center" vertical="center"/>
    </xf>
    <xf numFmtId="165" fontId="0" fillId="3" borderId="29" xfId="0" applyNumberFormat="1" applyFill="1" applyBorder="1" applyAlignment="1" applyProtection="1">
      <alignment horizontal="center" vertical="center" wrapText="1"/>
      <protection locked="0"/>
    </xf>
    <xf numFmtId="165" fontId="0" fillId="3" borderId="5" xfId="0" applyNumberFormat="1" applyFill="1" applyBorder="1" applyAlignment="1" applyProtection="1">
      <alignment horizontal="center" vertical="center" wrapText="1"/>
      <protection locked="0"/>
    </xf>
    <xf numFmtId="165" fontId="4" fillId="3" borderId="31" xfId="0" applyNumberFormat="1" applyFont="1" applyFill="1" applyBorder="1" applyAlignment="1" applyProtection="1">
      <alignment horizontal="center" vertical="center"/>
    </xf>
    <xf numFmtId="165" fontId="6" fillId="3" borderId="5" xfId="0" applyNumberFormat="1" applyFont="1" applyFill="1" applyBorder="1" applyAlignment="1" applyProtection="1">
      <alignment horizontal="center"/>
      <protection locked="0"/>
    </xf>
    <xf numFmtId="165" fontId="6" fillId="2" borderId="28" xfId="0" applyNumberFormat="1" applyFont="1" applyFill="1" applyBorder="1" applyAlignment="1" applyProtection="1">
      <alignment horizontal="center" vertical="center"/>
      <protection locked="0"/>
    </xf>
    <xf numFmtId="165" fontId="6" fillId="2" borderId="5" xfId="0" applyNumberFormat="1" applyFont="1" applyFill="1" applyBorder="1" applyAlignment="1" applyProtection="1">
      <alignment horizontal="center"/>
      <protection locked="0"/>
    </xf>
    <xf numFmtId="165" fontId="6" fillId="2" borderId="7" xfId="0" applyNumberFormat="1" applyFont="1" applyFill="1" applyBorder="1" applyAlignment="1" applyProtection="1">
      <alignment horizontal="center" vertical="center"/>
      <protection locked="0"/>
    </xf>
    <xf numFmtId="165" fontId="0" fillId="2" borderId="33" xfId="0" applyNumberFormat="1" applyFill="1" applyBorder="1" applyAlignment="1" applyProtection="1">
      <alignment horizontal="center" vertical="center" wrapText="1"/>
      <protection locked="0"/>
    </xf>
    <xf numFmtId="165" fontId="0" fillId="2" borderId="8" xfId="0" applyNumberFormat="1" applyFill="1" applyBorder="1" applyAlignment="1" applyProtection="1">
      <alignment horizontal="center" vertical="center" wrapText="1"/>
      <protection locked="0"/>
    </xf>
    <xf numFmtId="165" fontId="6" fillId="2" borderId="8" xfId="0" applyNumberFormat="1" applyFont="1" applyFill="1" applyBorder="1" applyAlignment="1" applyProtection="1">
      <alignment horizontal="center"/>
    </xf>
    <xf numFmtId="165" fontId="6" fillId="0" borderId="34" xfId="0" applyNumberFormat="1" applyFont="1" applyFill="1" applyBorder="1" applyAlignment="1" applyProtection="1">
      <alignment horizontal="center" vertical="center"/>
      <protection locked="0"/>
    </xf>
    <xf numFmtId="165" fontId="6" fillId="3" borderId="39" xfId="0" applyNumberFormat="1" applyFont="1" applyFill="1" applyBorder="1" applyAlignment="1" applyProtection="1">
      <alignment horizontal="center" vertical="center"/>
      <protection locked="0"/>
    </xf>
    <xf numFmtId="165" fontId="6" fillId="2" borderId="40" xfId="0" applyNumberFormat="1" applyFont="1" applyFill="1" applyBorder="1" applyAlignment="1" applyProtection="1">
      <alignment horizontal="center" vertical="center"/>
      <protection locked="0"/>
    </xf>
    <xf numFmtId="165" fontId="6" fillId="2" borderId="23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2" fontId="6" fillId="0" borderId="16" xfId="0" applyNumberFormat="1" applyFont="1" applyFill="1" applyBorder="1" applyAlignment="1" applyProtection="1">
      <alignment horizontal="center"/>
      <protection locked="0"/>
    </xf>
    <xf numFmtId="2" fontId="6" fillId="0" borderId="41" xfId="0" applyNumberFormat="1" applyFont="1" applyFill="1" applyBorder="1" applyAlignment="1" applyProtection="1">
      <alignment horizontal="center"/>
      <protection locked="0"/>
    </xf>
    <xf numFmtId="164" fontId="5" fillId="2" borderId="42" xfId="0" applyNumberFormat="1" applyFont="1" applyFill="1" applyBorder="1" applyAlignment="1" applyProtection="1">
      <alignment horizontal="center" vertical="center" wrapText="1"/>
    </xf>
    <xf numFmtId="165" fontId="6" fillId="3" borderId="16" xfId="0" applyNumberFormat="1" applyFont="1" applyFill="1" applyBorder="1" applyAlignment="1" applyProtection="1">
      <alignment horizontal="center" vertical="center" wrapText="1"/>
    </xf>
    <xf numFmtId="165" fontId="0" fillId="3" borderId="5" xfId="0" applyNumberFormat="1" applyFill="1" applyBorder="1" applyAlignment="1" applyProtection="1">
      <alignment horizontal="right" vertical="center"/>
      <protection locked="0"/>
    </xf>
    <xf numFmtId="165" fontId="6" fillId="2" borderId="8" xfId="0" applyNumberFormat="1" applyFont="1" applyFill="1" applyBorder="1" applyAlignment="1" applyProtection="1">
      <alignment horizontal="right" vertical="center"/>
      <protection locked="0"/>
    </xf>
    <xf numFmtId="165" fontId="0" fillId="2" borderId="8" xfId="0" applyNumberFormat="1" applyFill="1" applyBorder="1" applyAlignment="1" applyProtection="1">
      <alignment horizontal="right" vertical="center"/>
      <protection locked="0"/>
    </xf>
    <xf numFmtId="165" fontId="4" fillId="4" borderId="43" xfId="0" applyNumberFormat="1" applyFont="1" applyFill="1" applyBorder="1" applyAlignment="1" applyProtection="1">
      <alignment vertical="center" wrapText="1"/>
    </xf>
    <xf numFmtId="165" fontId="4" fillId="4" borderId="15" xfId="0" applyNumberFormat="1" applyFont="1" applyFill="1" applyBorder="1" applyAlignment="1" applyProtection="1">
      <alignment vertical="center" wrapText="1"/>
    </xf>
    <xf numFmtId="165" fontId="4" fillId="2" borderId="32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166" fontId="9" fillId="5" borderId="1" xfId="0" applyNumberFormat="1" applyFont="1" applyFill="1" applyBorder="1" applyAlignment="1" applyProtection="1">
      <alignment horizontal="left"/>
    </xf>
    <xf numFmtId="0" fontId="0" fillId="0" borderId="0" xfId="0" applyFill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 wrapText="1"/>
    </xf>
    <xf numFmtId="0" fontId="0" fillId="0" borderId="0" xfId="0" applyProtection="1"/>
    <xf numFmtId="166" fontId="13" fillId="6" borderId="24" xfId="0" applyNumberFormat="1" applyFont="1" applyFill="1" applyBorder="1" applyAlignment="1" applyProtection="1">
      <alignment horizontal="center"/>
      <protection locked="0"/>
    </xf>
    <xf numFmtId="0" fontId="11" fillId="0" borderId="44" xfId="0" applyFont="1" applyBorder="1" applyAlignment="1" applyProtection="1">
      <alignment horizontal="center" vertical="center" wrapText="1"/>
    </xf>
    <xf numFmtId="165" fontId="6" fillId="4" borderId="46" xfId="0" applyNumberFormat="1" applyFont="1" applyFill="1" applyBorder="1" applyAlignment="1" applyProtection="1">
      <alignment horizontal="center" vertical="center" wrapText="1"/>
    </xf>
    <xf numFmtId="165" fontId="6" fillId="3" borderId="38" xfId="0" applyNumberFormat="1" applyFont="1" applyFill="1" applyBorder="1" applyAlignment="1" applyProtection="1">
      <alignment horizontal="center"/>
    </xf>
    <xf numFmtId="165" fontId="6" fillId="2" borderId="47" xfId="0" applyNumberFormat="1" applyFont="1" applyFill="1" applyBorder="1" applyAlignment="1" applyProtection="1">
      <alignment horizontal="center"/>
    </xf>
    <xf numFmtId="165" fontId="6" fillId="4" borderId="3" xfId="0" applyNumberFormat="1" applyFont="1" applyFill="1" applyBorder="1" applyAlignment="1" applyProtection="1">
      <alignment horizontal="center" vertical="center" wrapText="1"/>
    </xf>
    <xf numFmtId="2" fontId="6" fillId="4" borderId="3" xfId="0" applyNumberFormat="1" applyFont="1" applyFill="1" applyBorder="1" applyAlignment="1" applyProtection="1">
      <alignment horizontal="center" vertical="center" wrapText="1"/>
    </xf>
    <xf numFmtId="20" fontId="12" fillId="0" borderId="24" xfId="0" applyNumberFormat="1" applyFont="1" applyBorder="1" applyAlignment="1" applyProtection="1">
      <alignment horizontal="center"/>
    </xf>
    <xf numFmtId="0" fontId="6" fillId="0" borderId="37" xfId="0" applyFont="1" applyBorder="1" applyAlignment="1" applyProtection="1">
      <alignment horizontal="center" vertical="center" wrapText="1"/>
    </xf>
    <xf numFmtId="2" fontId="6" fillId="0" borderId="11" xfId="0" applyNumberFormat="1" applyFont="1" applyBorder="1" applyAlignment="1" applyProtection="1">
      <alignment horizontal="center" vertical="center" wrapText="1"/>
    </xf>
    <xf numFmtId="2" fontId="6" fillId="0" borderId="12" xfId="0" applyNumberFormat="1" applyFont="1" applyBorder="1" applyAlignment="1" applyProtection="1">
      <alignment horizontal="center" vertical="center" wrapText="1"/>
    </xf>
    <xf numFmtId="0" fontId="6" fillId="0" borderId="44" xfId="0" applyFont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/>
    </xf>
    <xf numFmtId="0" fontId="4" fillId="0" borderId="24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vertical="center" wrapText="1"/>
    </xf>
    <xf numFmtId="0" fontId="6" fillId="0" borderId="43" xfId="0" applyFont="1" applyBorder="1" applyAlignment="1" applyProtection="1">
      <alignment horizontal="left"/>
    </xf>
    <xf numFmtId="20" fontId="12" fillId="0" borderId="0" xfId="0" applyNumberFormat="1" applyFont="1" applyBorder="1" applyAlignment="1" applyProtection="1">
      <alignment horizontal="center"/>
    </xf>
    <xf numFmtId="2" fontId="4" fillId="0" borderId="16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6" fillId="4" borderId="50" xfId="0" applyFont="1" applyFill="1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center" vertical="center" wrapText="1"/>
    </xf>
    <xf numFmtId="0" fontId="0" fillId="0" borderId="51" xfId="0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11" fillId="0" borderId="46" xfId="0" applyFont="1" applyBorder="1" applyAlignment="1" applyProtection="1">
      <alignment horizontal="center" vertical="center" wrapText="1"/>
    </xf>
    <xf numFmtId="20" fontId="15" fillId="0" borderId="0" xfId="0" applyNumberFormat="1" applyFont="1" applyBorder="1" applyAlignment="1" applyProtection="1">
      <alignment horizontal="center"/>
    </xf>
    <xf numFmtId="0" fontId="0" fillId="0" borderId="0" xfId="0" applyFill="1" applyBorder="1" applyAlignment="1" applyProtection="1">
      <alignment vertical="center" wrapText="1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12" fillId="0" borderId="43" xfId="0" applyFont="1" applyBorder="1" applyAlignment="1" applyProtection="1">
      <alignment horizontal="left"/>
    </xf>
    <xf numFmtId="0" fontId="4" fillId="0" borderId="50" xfId="0" applyFont="1" applyBorder="1" applyAlignment="1" applyProtection="1">
      <alignment horizontal="center" vertical="center" wrapText="1"/>
    </xf>
    <xf numFmtId="0" fontId="4" fillId="0" borderId="22" xfId="0" applyFont="1" applyBorder="1" applyAlignment="1" applyProtection="1">
      <alignment horizontal="center" vertical="center" wrapText="1"/>
    </xf>
    <xf numFmtId="165" fontId="6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3" borderId="1" xfId="0" applyNumberFormat="1" applyFont="1" applyFill="1" applyBorder="1" applyAlignment="1" applyProtection="1">
      <alignment horizontal="center" vertical="center"/>
      <protection locked="0"/>
    </xf>
    <xf numFmtId="165" fontId="6" fillId="2" borderId="1" xfId="0" applyNumberFormat="1" applyFont="1" applyFill="1" applyBorder="1" applyAlignment="1" applyProtection="1">
      <alignment horizontal="center" vertical="center"/>
      <protection locked="0"/>
    </xf>
    <xf numFmtId="165" fontId="6" fillId="2" borderId="6" xfId="0" applyNumberFormat="1" applyFont="1" applyFill="1" applyBorder="1" applyAlignment="1" applyProtection="1">
      <alignment horizontal="center" vertical="center"/>
      <protection locked="0"/>
    </xf>
    <xf numFmtId="165" fontId="6" fillId="0" borderId="13" xfId="0" applyNumberFormat="1" applyFont="1" applyFill="1" applyBorder="1" applyAlignment="1" applyProtection="1">
      <alignment horizontal="center" vertical="center"/>
      <protection locked="0"/>
    </xf>
    <xf numFmtId="165" fontId="6" fillId="2" borderId="50" xfId="0" applyNumberFormat="1" applyFont="1" applyFill="1" applyBorder="1" applyAlignment="1" applyProtection="1">
      <alignment horizontal="center" vertical="center"/>
      <protection locked="0"/>
    </xf>
    <xf numFmtId="165" fontId="6" fillId="2" borderId="22" xfId="0" applyNumberFormat="1" applyFont="1" applyFill="1" applyBorder="1" applyAlignment="1" applyProtection="1">
      <alignment horizontal="center" vertical="center"/>
      <protection locked="0"/>
    </xf>
    <xf numFmtId="166" fontId="7" fillId="7" borderId="1" xfId="0" applyNumberFormat="1" applyFont="1" applyFill="1" applyBorder="1" applyAlignment="1" applyProtection="1">
      <alignment horizontal="left"/>
    </xf>
    <xf numFmtId="0" fontId="4" fillId="0" borderId="43" xfId="0" applyFont="1" applyBorder="1" applyAlignment="1" applyProtection="1">
      <alignment horizontal="left"/>
    </xf>
    <xf numFmtId="0" fontId="0" fillId="0" borderId="44" xfId="0" applyFill="1" applyBorder="1" applyAlignment="1" applyProtection="1">
      <alignment vertical="center" wrapText="1"/>
    </xf>
    <xf numFmtId="20" fontId="15" fillId="0" borderId="24" xfId="0" applyNumberFormat="1" applyFont="1" applyBorder="1" applyAlignment="1" applyProtection="1">
      <alignment horizontal="center"/>
    </xf>
    <xf numFmtId="0" fontId="0" fillId="0" borderId="27" xfId="0" applyFill="1" applyBorder="1" applyAlignment="1" applyProtection="1">
      <alignment vertical="center" wrapText="1"/>
    </xf>
    <xf numFmtId="0" fontId="0" fillId="0" borderId="26" xfId="0" applyFill="1" applyBorder="1" applyAlignment="1" applyProtection="1">
      <alignment vertical="center" wrapText="1"/>
    </xf>
    <xf numFmtId="164" fontId="6" fillId="8" borderId="4" xfId="0" applyNumberFormat="1" applyFont="1" applyFill="1" applyBorder="1" applyAlignment="1" applyProtection="1">
      <alignment horizontal="center" vertical="center"/>
      <protection locked="0"/>
    </xf>
    <xf numFmtId="164" fontId="6" fillId="8" borderId="5" xfId="0" applyNumberFormat="1" applyFont="1" applyFill="1" applyBorder="1" applyAlignment="1" applyProtection="1">
      <alignment horizontal="center" vertical="center"/>
      <protection locked="0"/>
    </xf>
    <xf numFmtId="164" fontId="16" fillId="8" borderId="4" xfId="0" applyNumberFormat="1" applyFont="1" applyFill="1" applyBorder="1" applyAlignment="1" applyProtection="1">
      <alignment horizontal="center" vertical="center"/>
      <protection locked="0"/>
    </xf>
    <xf numFmtId="165" fontId="6" fillId="8" borderId="28" xfId="0" applyNumberFormat="1" applyFont="1" applyFill="1" applyBorder="1" applyAlignment="1" applyProtection="1">
      <alignment horizontal="center" vertical="center"/>
      <protection locked="0"/>
    </xf>
    <xf numFmtId="164" fontId="6" fillId="8" borderId="9" xfId="0" applyNumberFormat="1" applyFont="1" applyFill="1" applyBorder="1" applyAlignment="1" applyProtection="1">
      <alignment horizontal="center" vertical="center"/>
      <protection locked="0"/>
    </xf>
    <xf numFmtId="164" fontId="6" fillId="8" borderId="14" xfId="0" applyNumberFormat="1" applyFont="1" applyFill="1" applyBorder="1" applyAlignment="1" applyProtection="1">
      <alignment horizontal="center" vertical="center"/>
      <protection locked="0"/>
    </xf>
    <xf numFmtId="165" fontId="6" fillId="0" borderId="16" xfId="0" applyNumberFormat="1" applyFont="1" applyFill="1" applyBorder="1" applyAlignment="1" applyProtection="1">
      <alignment horizontal="center" vertical="center"/>
      <protection locked="0"/>
    </xf>
    <xf numFmtId="165" fontId="6" fillId="8" borderId="1" xfId="0" applyNumberFormat="1" applyFont="1" applyFill="1" applyBorder="1" applyAlignment="1" applyProtection="1">
      <alignment horizontal="center" vertical="center"/>
      <protection locked="0"/>
    </xf>
    <xf numFmtId="2" fontId="0" fillId="0" borderId="45" xfId="0" applyNumberFormat="1" applyFill="1" applyBorder="1" applyAlignment="1" applyProtection="1">
      <alignment horizontal="center" vertical="center" wrapText="1"/>
      <protection locked="0"/>
    </xf>
    <xf numFmtId="0" fontId="6" fillId="0" borderId="51" xfId="0" applyFont="1" applyBorder="1" applyAlignment="1" applyProtection="1">
      <alignment horizontal="center" vertical="center" wrapText="1"/>
    </xf>
    <xf numFmtId="165" fontId="4" fillId="4" borderId="43" xfId="0" applyNumberFormat="1" applyFont="1" applyFill="1" applyBorder="1" applyAlignment="1" applyProtection="1">
      <alignment horizontal="center" vertical="center" wrapText="1"/>
    </xf>
    <xf numFmtId="165" fontId="6" fillId="8" borderId="13" xfId="0" applyNumberFormat="1" applyFont="1" applyFill="1" applyBorder="1" applyAlignment="1" applyProtection="1">
      <alignment horizontal="center" vertical="center"/>
      <protection locked="0"/>
    </xf>
    <xf numFmtId="165" fontId="0" fillId="8" borderId="64" xfId="0" applyNumberFormat="1" applyFill="1" applyBorder="1" applyAlignment="1" applyProtection="1">
      <alignment horizontal="center" vertical="center" wrapText="1"/>
      <protection locked="0"/>
    </xf>
    <xf numFmtId="164" fontId="6" fillId="3" borderId="64" xfId="0" applyNumberFormat="1" applyFont="1" applyFill="1" applyBorder="1" applyAlignment="1" applyProtection="1">
      <alignment horizontal="center" vertical="center"/>
      <protection locked="0"/>
    </xf>
    <xf numFmtId="165" fontId="0" fillId="8" borderId="66" xfId="0" applyNumberFormat="1" applyFill="1" applyBorder="1" applyAlignment="1" applyProtection="1">
      <alignment horizontal="center" vertical="center" wrapText="1"/>
      <protection locked="0"/>
    </xf>
    <xf numFmtId="164" fontId="6" fillId="8" borderId="64" xfId="0" applyNumberFormat="1" applyFont="1" applyFill="1" applyBorder="1" applyAlignment="1" applyProtection="1">
      <alignment horizontal="center" vertical="center"/>
      <protection locked="0"/>
    </xf>
    <xf numFmtId="165" fontId="6" fillId="8" borderId="65" xfId="0" applyNumberFormat="1" applyFont="1" applyFill="1" applyBorder="1" applyAlignment="1" applyProtection="1">
      <alignment horizontal="center" vertical="center"/>
      <protection locked="0"/>
    </xf>
    <xf numFmtId="165" fontId="6" fillId="8" borderId="67" xfId="0" applyNumberFormat="1" applyFont="1" applyFill="1" applyBorder="1" applyAlignment="1" applyProtection="1">
      <alignment horizontal="center" vertical="center"/>
      <protection locked="0"/>
    </xf>
    <xf numFmtId="165" fontId="6" fillId="2" borderId="68" xfId="0" applyNumberFormat="1" applyFont="1" applyFill="1" applyBorder="1" applyAlignment="1" applyProtection="1">
      <alignment horizontal="center" vertical="center"/>
      <protection locked="0"/>
    </xf>
    <xf numFmtId="165" fontId="6" fillId="2" borderId="69" xfId="0" applyNumberFormat="1" applyFont="1" applyFill="1" applyBorder="1" applyAlignment="1" applyProtection="1">
      <alignment horizontal="center" vertical="center"/>
      <protection locked="0"/>
    </xf>
    <xf numFmtId="165" fontId="6" fillId="2" borderId="71" xfId="0" applyNumberFormat="1" applyFont="1" applyFill="1" applyBorder="1" applyAlignment="1" applyProtection="1">
      <alignment horizontal="center" vertical="center"/>
      <protection locked="0"/>
    </xf>
    <xf numFmtId="165" fontId="6" fillId="2" borderId="72" xfId="0" applyNumberFormat="1" applyFont="1" applyFill="1" applyBorder="1" applyAlignment="1" applyProtection="1">
      <alignment horizontal="center" vertical="center"/>
      <protection locked="0"/>
    </xf>
    <xf numFmtId="164" fontId="6" fillId="3" borderId="75" xfId="0" applyNumberFormat="1" applyFont="1" applyFill="1" applyBorder="1" applyAlignment="1" applyProtection="1">
      <alignment horizontal="center" vertical="center"/>
      <protection locked="0"/>
    </xf>
    <xf numFmtId="164" fontId="6" fillId="2" borderId="75" xfId="0" applyNumberFormat="1" applyFont="1" applyFill="1" applyBorder="1" applyAlignment="1" applyProtection="1">
      <alignment horizontal="center" vertical="center"/>
      <protection locked="0"/>
    </xf>
    <xf numFmtId="164" fontId="6" fillId="2" borderId="8" xfId="0" applyNumberFormat="1" applyFont="1" applyFill="1" applyBorder="1" applyAlignment="1" applyProtection="1">
      <alignment horizontal="center" vertical="center"/>
      <protection locked="0"/>
    </xf>
    <xf numFmtId="165" fontId="6" fillId="0" borderId="73" xfId="0" applyNumberFormat="1" applyFont="1" applyFill="1" applyBorder="1" applyAlignment="1" applyProtection="1">
      <alignment horizontal="center" vertical="center"/>
      <protection locked="0"/>
    </xf>
    <xf numFmtId="165" fontId="0" fillId="0" borderId="75" xfId="0" applyNumberFormat="1" applyFill="1" applyBorder="1" applyAlignment="1" applyProtection="1">
      <alignment horizontal="center" vertical="center" wrapText="1"/>
      <protection locked="0"/>
    </xf>
    <xf numFmtId="165" fontId="6" fillId="3" borderId="73" xfId="0" applyNumberFormat="1" applyFont="1" applyFill="1" applyBorder="1" applyAlignment="1" applyProtection="1">
      <alignment horizontal="center" vertical="center"/>
      <protection locked="0"/>
    </xf>
    <xf numFmtId="165" fontId="6" fillId="2" borderId="32" xfId="0" applyNumberFormat="1" applyFont="1" applyFill="1" applyBorder="1" applyAlignment="1" applyProtection="1">
      <alignment horizontal="center" vertical="center"/>
      <protection locked="0"/>
    </xf>
    <xf numFmtId="165" fontId="6" fillId="2" borderId="37" xfId="0" applyNumberFormat="1" applyFont="1" applyFill="1" applyBorder="1" applyAlignment="1" applyProtection="1">
      <alignment horizontal="center" vertical="center"/>
      <protection locked="0"/>
    </xf>
    <xf numFmtId="165" fontId="6" fillId="3" borderId="74" xfId="0" applyNumberFormat="1" applyFont="1" applyFill="1" applyBorder="1" applyAlignment="1" applyProtection="1">
      <alignment horizontal="center" vertical="center"/>
      <protection locked="0"/>
    </xf>
    <xf numFmtId="165" fontId="6" fillId="2" borderId="74" xfId="0" applyNumberFormat="1" applyFont="1" applyFill="1" applyBorder="1" applyAlignment="1" applyProtection="1">
      <alignment horizontal="center" vertical="center"/>
      <protection locked="0"/>
    </xf>
    <xf numFmtId="165" fontId="0" fillId="8" borderId="75" xfId="0" applyNumberFormat="1" applyFill="1" applyBorder="1" applyAlignment="1" applyProtection="1">
      <alignment horizontal="center" vertical="center" wrapText="1"/>
      <protection locked="0"/>
    </xf>
    <xf numFmtId="165" fontId="6" fillId="8" borderId="73" xfId="0" applyNumberFormat="1" applyFont="1" applyFill="1" applyBorder="1" applyAlignment="1" applyProtection="1">
      <alignment horizontal="center" vertical="center"/>
      <protection locked="0"/>
    </xf>
    <xf numFmtId="165" fontId="16" fillId="0" borderId="30" xfId="0" applyNumberFormat="1" applyFont="1" applyFill="1" applyBorder="1" applyAlignment="1" applyProtection="1">
      <alignment horizontal="center" vertical="center" wrapText="1"/>
      <protection locked="0"/>
    </xf>
    <xf numFmtId="165" fontId="16" fillId="0" borderId="5" xfId="0" applyNumberFormat="1" applyFont="1" applyFill="1" applyBorder="1" applyAlignment="1" applyProtection="1">
      <alignment horizontal="center" vertical="center" wrapText="1"/>
      <protection locked="0"/>
    </xf>
    <xf numFmtId="165" fontId="16" fillId="3" borderId="5" xfId="0" applyNumberFormat="1" applyFont="1" applyFill="1" applyBorder="1" applyAlignment="1" applyProtection="1">
      <alignment horizontal="center" vertical="center" wrapText="1"/>
      <protection locked="0"/>
    </xf>
    <xf numFmtId="165" fontId="16" fillId="2" borderId="5" xfId="0" applyNumberFormat="1" applyFont="1" applyFill="1" applyBorder="1" applyAlignment="1" applyProtection="1">
      <alignment horizontal="center" vertical="center" wrapText="1"/>
      <protection locked="0"/>
    </xf>
    <xf numFmtId="165" fontId="16" fillId="0" borderId="29" xfId="0" applyNumberFormat="1" applyFont="1" applyFill="1" applyBorder="1" applyAlignment="1" applyProtection="1">
      <alignment horizontal="center" vertical="center"/>
      <protection locked="0"/>
    </xf>
    <xf numFmtId="165" fontId="16" fillId="0" borderId="36" xfId="0" applyNumberFormat="1" applyFont="1" applyFill="1" applyBorder="1" applyAlignment="1" applyProtection="1">
      <alignment horizontal="center"/>
      <protection locked="0"/>
    </xf>
    <xf numFmtId="165" fontId="16" fillId="0" borderId="38" xfId="0" applyNumberFormat="1" applyFont="1" applyFill="1" applyBorder="1" applyAlignment="1" applyProtection="1">
      <alignment horizontal="center" vertical="center"/>
      <protection locked="0"/>
    </xf>
    <xf numFmtId="165" fontId="16" fillId="8" borderId="4" xfId="0" applyNumberFormat="1" applyFont="1" applyFill="1" applyBorder="1" applyAlignment="1" applyProtection="1">
      <alignment horizontal="center" vertical="center"/>
    </xf>
    <xf numFmtId="165" fontId="16" fillId="8" borderId="38" xfId="0" applyNumberFormat="1" applyFont="1" applyFill="1" applyBorder="1" applyAlignment="1" applyProtection="1">
      <alignment horizontal="center"/>
      <protection locked="0"/>
    </xf>
    <xf numFmtId="165" fontId="16" fillId="8" borderId="5" xfId="0" applyNumberFormat="1" applyFont="1" applyFill="1" applyBorder="1" applyAlignment="1" applyProtection="1">
      <alignment horizontal="center" vertical="center" wrapText="1"/>
      <protection locked="0"/>
    </xf>
    <xf numFmtId="165" fontId="16" fillId="8" borderId="29" xfId="0" applyNumberFormat="1" applyFont="1" applyFill="1" applyBorder="1" applyAlignment="1" applyProtection="1">
      <alignment horizontal="center" vertical="center" wrapText="1"/>
      <protection locked="0"/>
    </xf>
    <xf numFmtId="165" fontId="16" fillId="8" borderId="29" xfId="0" applyNumberFormat="1" applyFont="1" applyFill="1" applyBorder="1" applyAlignment="1" applyProtection="1">
      <alignment horizontal="center" vertical="center"/>
      <protection locked="0"/>
    </xf>
    <xf numFmtId="165" fontId="16" fillId="8" borderId="5" xfId="0" applyNumberFormat="1" applyFont="1" applyFill="1" applyBorder="1" applyAlignment="1" applyProtection="1">
      <alignment horizontal="center" vertical="center"/>
      <protection locked="0"/>
    </xf>
    <xf numFmtId="165" fontId="16" fillId="0" borderId="1" xfId="0" applyNumberFormat="1" applyFont="1" applyFill="1" applyBorder="1" applyAlignment="1" applyProtection="1">
      <alignment horizontal="center" vertical="center"/>
      <protection locked="0"/>
    </xf>
    <xf numFmtId="165" fontId="16" fillId="0" borderId="4" xfId="0" applyNumberFormat="1" applyFont="1" applyFill="1" applyBorder="1" applyAlignment="1" applyProtection="1">
      <alignment horizontal="center" vertical="center"/>
    </xf>
    <xf numFmtId="165" fontId="16" fillId="0" borderId="38" xfId="0" applyNumberFormat="1" applyFont="1" applyFill="1" applyBorder="1" applyAlignment="1" applyProtection="1">
      <alignment horizontal="center"/>
      <protection locked="0"/>
    </xf>
    <xf numFmtId="165" fontId="16" fillId="0" borderId="29" xfId="0" applyNumberFormat="1" applyFont="1" applyFill="1" applyBorder="1" applyAlignment="1" applyProtection="1">
      <alignment horizontal="center" vertical="center" wrapText="1"/>
      <protection locked="0"/>
    </xf>
    <xf numFmtId="165" fontId="16" fillId="0" borderId="5" xfId="0" applyNumberFormat="1" applyFont="1" applyFill="1" applyBorder="1" applyAlignment="1" applyProtection="1">
      <alignment horizontal="right" vertical="center"/>
      <protection locked="0"/>
    </xf>
    <xf numFmtId="165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165" fontId="16" fillId="3" borderId="4" xfId="0" applyNumberFormat="1" applyFont="1" applyFill="1" applyBorder="1" applyAlignment="1" applyProtection="1">
      <alignment horizontal="center" vertical="center"/>
    </xf>
    <xf numFmtId="165" fontId="16" fillId="3" borderId="38" xfId="0" applyNumberFormat="1" applyFont="1" applyFill="1" applyBorder="1" applyAlignment="1" applyProtection="1">
      <alignment horizontal="center"/>
    </xf>
    <xf numFmtId="165" fontId="16" fillId="3" borderId="29" xfId="0" applyNumberFormat="1" applyFont="1" applyFill="1" applyBorder="1" applyAlignment="1" applyProtection="1">
      <alignment horizontal="center" vertical="center" wrapText="1"/>
      <protection locked="0"/>
    </xf>
    <xf numFmtId="165" fontId="16" fillId="3" borderId="5" xfId="0" applyNumberFormat="1" applyFont="1" applyFill="1" applyBorder="1" applyAlignment="1" applyProtection="1">
      <alignment horizontal="right" vertical="center"/>
      <protection locked="0"/>
    </xf>
    <xf numFmtId="165" fontId="16" fillId="2" borderId="4" xfId="0" applyNumberFormat="1" applyFont="1" applyFill="1" applyBorder="1" applyAlignment="1" applyProtection="1">
      <alignment horizontal="center" vertical="center"/>
      <protection locked="0"/>
    </xf>
    <xf numFmtId="165" fontId="16" fillId="2" borderId="38" xfId="0" applyNumberFormat="1" applyFont="1" applyFill="1" applyBorder="1" applyAlignment="1" applyProtection="1">
      <alignment horizontal="center"/>
    </xf>
    <xf numFmtId="165" fontId="16" fillId="2" borderId="29" xfId="0" applyNumberFormat="1" applyFont="1" applyFill="1" applyBorder="1" applyAlignment="1" applyProtection="1">
      <alignment horizontal="center" vertical="center" wrapText="1"/>
      <protection locked="0"/>
    </xf>
    <xf numFmtId="165" fontId="16" fillId="2" borderId="5" xfId="0" applyNumberFormat="1" applyFont="1" applyFill="1" applyBorder="1" applyAlignment="1" applyProtection="1">
      <alignment horizontal="right" vertical="center"/>
      <protection locked="0"/>
    </xf>
    <xf numFmtId="165" fontId="16" fillId="0" borderId="5" xfId="0" applyNumberFormat="1" applyFont="1" applyFill="1" applyBorder="1" applyAlignment="1" applyProtection="1">
      <alignment horizontal="center" vertical="center"/>
      <protection locked="0"/>
    </xf>
    <xf numFmtId="164" fontId="16" fillId="0" borderId="4" xfId="0" applyNumberFormat="1" applyFont="1" applyFill="1" applyBorder="1" applyAlignment="1" applyProtection="1">
      <alignment horizontal="center" vertical="center"/>
      <protection locked="0"/>
    </xf>
    <xf numFmtId="165" fontId="16" fillId="0" borderId="35" xfId="0" applyNumberFormat="1" applyFont="1" applyFill="1" applyBorder="1" applyAlignment="1" applyProtection="1">
      <alignment horizontal="center" vertical="center" wrapText="1"/>
      <protection locked="0"/>
    </xf>
    <xf numFmtId="165" fontId="16" fillId="8" borderId="9" xfId="0" applyNumberFormat="1" applyFont="1" applyFill="1" applyBorder="1" applyAlignment="1" applyProtection="1">
      <alignment horizontal="center" vertical="center" wrapText="1"/>
      <protection locked="0"/>
    </xf>
    <xf numFmtId="165" fontId="16" fillId="8" borderId="30" xfId="0" applyNumberFormat="1" applyFont="1" applyFill="1" applyBorder="1" applyAlignment="1" applyProtection="1">
      <alignment horizontal="center" vertical="center" wrapText="1"/>
      <protection locked="0"/>
    </xf>
    <xf numFmtId="165" fontId="16" fillId="8" borderId="36" xfId="0" applyNumberFormat="1" applyFont="1" applyFill="1" applyBorder="1" applyAlignment="1" applyProtection="1">
      <alignment horizontal="center"/>
      <protection locked="0"/>
    </xf>
    <xf numFmtId="165" fontId="16" fillId="8" borderId="9" xfId="0" applyNumberFormat="1" applyFont="1" applyFill="1" applyBorder="1" applyAlignment="1" applyProtection="1">
      <alignment horizontal="right" vertical="center"/>
      <protection locked="0"/>
    </xf>
    <xf numFmtId="165" fontId="16" fillId="8" borderId="38" xfId="0" applyNumberFormat="1" applyFont="1" applyFill="1" applyBorder="1" applyAlignment="1" applyProtection="1">
      <alignment horizontal="center" vertical="center"/>
      <protection locked="0"/>
    </xf>
    <xf numFmtId="165" fontId="16" fillId="8" borderId="9" xfId="0" applyNumberFormat="1" applyFont="1" applyFill="1" applyBorder="1" applyAlignment="1" applyProtection="1">
      <alignment horizontal="center" vertical="center"/>
      <protection locked="0"/>
    </xf>
    <xf numFmtId="165" fontId="16" fillId="2" borderId="7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44" xfId="0" applyFont="1" applyBorder="1" applyAlignment="1" applyProtection="1">
      <alignment horizontal="center"/>
    </xf>
    <xf numFmtId="165" fontId="16" fillId="0" borderId="77" xfId="0" applyNumberFormat="1" applyFont="1" applyFill="1" applyBorder="1" applyAlignment="1" applyProtection="1">
      <alignment horizontal="center" vertical="center" wrapText="1"/>
      <protection locked="0"/>
    </xf>
    <xf numFmtId="165" fontId="0" fillId="3" borderId="77" xfId="0" applyNumberFormat="1" applyFill="1" applyBorder="1" applyAlignment="1" applyProtection="1">
      <alignment horizontal="center" vertical="center" wrapText="1"/>
      <protection locked="0"/>
    </xf>
    <xf numFmtId="165" fontId="16" fillId="0" borderId="77" xfId="0" applyNumberFormat="1" applyFont="1" applyFill="1" applyBorder="1" applyAlignment="1" applyProtection="1">
      <alignment horizontal="center" vertical="center"/>
      <protection locked="0"/>
    </xf>
    <xf numFmtId="165" fontId="16" fillId="3" borderId="77" xfId="0" applyNumberFormat="1" applyFont="1" applyFill="1" applyBorder="1" applyAlignment="1" applyProtection="1">
      <alignment horizontal="center" vertical="center" wrapText="1"/>
      <protection locked="0"/>
    </xf>
    <xf numFmtId="165" fontId="16" fillId="2" borderId="77" xfId="0" applyNumberFormat="1" applyFont="1" applyFill="1" applyBorder="1" applyAlignment="1" applyProtection="1">
      <alignment horizontal="center" vertical="center" wrapText="1"/>
      <protection locked="0"/>
    </xf>
    <xf numFmtId="20" fontId="12" fillId="0" borderId="43" xfId="0" applyNumberFormat="1" applyFont="1" applyBorder="1" applyAlignment="1" applyProtection="1">
      <alignment horizontal="center"/>
    </xf>
    <xf numFmtId="165" fontId="16" fillId="0" borderId="75" xfId="0" applyNumberFormat="1" applyFont="1" applyFill="1" applyBorder="1" applyAlignment="1" applyProtection="1">
      <alignment horizontal="center" vertical="center" wrapText="1"/>
      <protection locked="0"/>
    </xf>
    <xf numFmtId="20" fontId="15" fillId="0" borderId="43" xfId="0" applyNumberFormat="1" applyFont="1" applyBorder="1" applyAlignment="1" applyProtection="1">
      <alignment horizontal="center"/>
    </xf>
    <xf numFmtId="165" fontId="16" fillId="8" borderId="75" xfId="0" applyNumberFormat="1" applyFont="1" applyFill="1" applyBorder="1" applyAlignment="1" applyProtection="1">
      <alignment horizontal="center" vertical="center" wrapText="1"/>
      <protection locked="0"/>
    </xf>
    <xf numFmtId="165" fontId="16" fillId="8" borderId="77" xfId="0" applyNumberFormat="1" applyFont="1" applyFill="1" applyBorder="1" applyAlignment="1" applyProtection="1">
      <alignment horizontal="center" vertical="center" wrapText="1"/>
      <protection locked="0"/>
    </xf>
    <xf numFmtId="165" fontId="16" fillId="8" borderId="36" xfId="0" applyNumberFormat="1" applyFont="1" applyFill="1" applyBorder="1" applyAlignment="1" applyProtection="1">
      <alignment horizontal="center" vertical="center" wrapText="1"/>
      <protection locked="0"/>
    </xf>
    <xf numFmtId="165" fontId="16" fillId="8" borderId="30" xfId="0" applyNumberFormat="1" applyFont="1" applyFill="1" applyBorder="1" applyAlignment="1" applyProtection="1">
      <alignment horizontal="center" vertical="center"/>
      <protection locked="0"/>
    </xf>
    <xf numFmtId="165" fontId="16" fillId="0" borderId="30" xfId="0" applyNumberFormat="1" applyFont="1" applyFill="1" applyBorder="1" applyAlignment="1" applyProtection="1">
      <alignment horizontal="center" vertical="center"/>
      <protection locked="0"/>
    </xf>
    <xf numFmtId="0" fontId="0" fillId="0" borderId="51" xfId="0" applyFill="1" applyBorder="1" applyAlignment="1" applyProtection="1">
      <alignment horizontal="center" vertical="center" wrapText="1"/>
    </xf>
    <xf numFmtId="165" fontId="6" fillId="4" borderId="43" xfId="0" applyNumberFormat="1" applyFont="1" applyFill="1" applyBorder="1" applyAlignment="1" applyProtection="1">
      <alignment horizontal="center" vertical="center" wrapText="1"/>
    </xf>
    <xf numFmtId="165" fontId="6" fillId="0" borderId="67" xfId="0" applyNumberFormat="1" applyFont="1" applyFill="1" applyBorder="1" applyAlignment="1" applyProtection="1">
      <alignment horizontal="center"/>
      <protection locked="0"/>
    </xf>
    <xf numFmtId="165" fontId="6" fillId="0" borderId="74" xfId="0" applyNumberFormat="1" applyFont="1" applyFill="1" applyBorder="1" applyAlignment="1" applyProtection="1">
      <alignment horizontal="center"/>
      <protection locked="0"/>
    </xf>
    <xf numFmtId="165" fontId="6" fillId="3" borderId="74" xfId="0" applyNumberFormat="1" applyFont="1" applyFill="1" applyBorder="1" applyAlignment="1" applyProtection="1">
      <alignment horizontal="center"/>
      <protection locked="0"/>
    </xf>
    <xf numFmtId="165" fontId="6" fillId="2" borderId="74" xfId="0" applyNumberFormat="1" applyFont="1" applyFill="1" applyBorder="1" applyAlignment="1" applyProtection="1">
      <alignment horizontal="center"/>
      <protection locked="0"/>
    </xf>
    <xf numFmtId="165" fontId="4" fillId="2" borderId="6" xfId="0" applyNumberFormat="1" applyFont="1" applyFill="1" applyBorder="1" applyAlignment="1" applyProtection="1">
      <alignment horizontal="center"/>
      <protection locked="0"/>
    </xf>
    <xf numFmtId="165" fontId="6" fillId="0" borderId="48" xfId="0" applyNumberFormat="1" applyFont="1" applyFill="1" applyBorder="1" applyAlignment="1" applyProtection="1">
      <alignment horizontal="center"/>
      <protection locked="0"/>
    </xf>
    <xf numFmtId="165" fontId="6" fillId="0" borderId="73" xfId="0" applyNumberFormat="1" applyFont="1" applyFill="1" applyBorder="1" applyAlignment="1" applyProtection="1">
      <alignment horizontal="center"/>
      <protection locked="0"/>
    </xf>
    <xf numFmtId="165" fontId="6" fillId="3" borderId="73" xfId="0" applyNumberFormat="1" applyFont="1" applyFill="1" applyBorder="1" applyAlignment="1" applyProtection="1">
      <alignment horizontal="center"/>
      <protection locked="0"/>
    </xf>
    <xf numFmtId="165" fontId="6" fillId="2" borderId="73" xfId="0" applyNumberFormat="1" applyFont="1" applyFill="1" applyBorder="1" applyAlignment="1" applyProtection="1">
      <alignment horizontal="center"/>
      <protection locked="0"/>
    </xf>
    <xf numFmtId="165" fontId="6" fillId="0" borderId="65" xfId="0" applyNumberFormat="1" applyFont="1" applyFill="1" applyBorder="1" applyAlignment="1" applyProtection="1">
      <alignment horizontal="center"/>
      <protection locked="0"/>
    </xf>
    <xf numFmtId="165" fontId="6" fillId="8" borderId="66" xfId="0" applyNumberFormat="1" applyFont="1" applyFill="1" applyBorder="1" applyAlignment="1" applyProtection="1">
      <alignment horizontal="center" vertical="center" wrapText="1"/>
      <protection locked="0"/>
    </xf>
    <xf numFmtId="165" fontId="16" fillId="3" borderId="78" xfId="0" applyNumberFormat="1" applyFont="1" applyFill="1" applyBorder="1" applyAlignment="1" applyProtection="1">
      <alignment horizontal="center" vertical="center" wrapText="1"/>
      <protection locked="0"/>
    </xf>
    <xf numFmtId="165" fontId="16" fillId="2" borderId="4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6" fillId="0" borderId="44" xfId="0" applyFont="1" applyBorder="1" applyAlignment="1" applyProtection="1">
      <alignment horizontal="center"/>
    </xf>
    <xf numFmtId="0" fontId="0" fillId="0" borderId="76" xfId="0" applyFill="1" applyBorder="1" applyAlignment="1" applyProtection="1">
      <alignment horizontal="center" vertical="center" wrapText="1"/>
    </xf>
    <xf numFmtId="2" fontId="16" fillId="0" borderId="76" xfId="0" applyNumberFormat="1" applyFont="1" applyBorder="1" applyAlignment="1" applyProtection="1">
      <alignment horizontal="center" vertical="center" wrapText="1"/>
    </xf>
    <xf numFmtId="2" fontId="16" fillId="0" borderId="79" xfId="0" applyNumberFormat="1" applyFont="1" applyBorder="1" applyAlignment="1" applyProtection="1">
      <alignment horizontal="center" vertical="center" wrapText="1"/>
    </xf>
    <xf numFmtId="165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165" fontId="16" fillId="3" borderId="5" xfId="0" applyNumberFormat="1" applyFont="1" applyFill="1" applyBorder="1" applyAlignment="1" applyProtection="1">
      <alignment horizontal="center" vertical="center"/>
      <protection locked="0"/>
    </xf>
    <xf numFmtId="165" fontId="16" fillId="2" borderId="5" xfId="0" applyNumberFormat="1" applyFont="1" applyFill="1" applyBorder="1" applyAlignment="1" applyProtection="1">
      <alignment horizontal="center" vertical="center"/>
      <protection locked="0"/>
    </xf>
    <xf numFmtId="165" fontId="0" fillId="3" borderId="5" xfId="0" applyNumberFormat="1" applyFill="1" applyBorder="1" applyAlignment="1" applyProtection="1">
      <alignment horizontal="center" vertical="center"/>
      <protection locked="0"/>
    </xf>
    <xf numFmtId="165" fontId="0" fillId="2" borderId="8" xfId="0" applyNumberForma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165" fontId="17" fillId="8" borderId="66" xfId="0" applyNumberFormat="1" applyFont="1" applyFill="1" applyBorder="1" applyAlignment="1" applyProtection="1">
      <alignment horizontal="center" vertical="center" wrapText="1"/>
      <protection locked="0"/>
    </xf>
    <xf numFmtId="165" fontId="17" fillId="8" borderId="64" xfId="0" applyNumberFormat="1" applyFont="1" applyFill="1" applyBorder="1" applyAlignment="1" applyProtection="1">
      <alignment horizontal="center" vertical="center" wrapText="1"/>
      <protection locked="0"/>
    </xf>
    <xf numFmtId="165" fontId="0" fillId="0" borderId="64" xfId="0" applyNumberFormat="1" applyFill="1" applyBorder="1" applyAlignment="1" applyProtection="1">
      <alignment horizontal="center" vertical="center" wrapText="1"/>
      <protection locked="0"/>
    </xf>
    <xf numFmtId="165" fontId="16" fillId="0" borderId="75" xfId="0" applyNumberFormat="1" applyFont="1" applyFill="1" applyBorder="1" applyAlignment="1" applyProtection="1">
      <alignment horizontal="center" vertical="center"/>
      <protection locked="0"/>
    </xf>
    <xf numFmtId="20" fontId="0" fillId="0" borderId="0" xfId="0" applyNumberFormat="1" applyFill="1" applyAlignment="1" applyProtection="1">
      <alignment horizontal="center" vertical="center" wrapText="1"/>
      <protection locked="0"/>
    </xf>
    <xf numFmtId="165" fontId="0" fillId="9" borderId="64" xfId="0" applyNumberFormat="1" applyFill="1" applyBorder="1" applyAlignment="1" applyProtection="1">
      <alignment horizontal="center" vertical="center" wrapText="1"/>
      <protection locked="0"/>
    </xf>
    <xf numFmtId="2" fontId="6" fillId="0" borderId="12" xfId="0" applyNumberFormat="1" applyFont="1" applyBorder="1" applyAlignment="1" applyProtection="1">
      <alignment horizontal="center" vertical="center" wrapText="1"/>
    </xf>
    <xf numFmtId="0" fontId="6" fillId="0" borderId="44" xfId="0" applyFont="1" applyBorder="1" applyAlignment="1" applyProtection="1">
      <alignment horizontal="center"/>
    </xf>
    <xf numFmtId="0" fontId="0" fillId="0" borderId="0" xfId="0" applyFill="1" applyProtection="1">
      <protection locked="0"/>
    </xf>
    <xf numFmtId="0" fontId="14" fillId="0" borderId="0" xfId="0" applyFont="1" applyFill="1" applyProtection="1">
      <protection locked="0"/>
    </xf>
    <xf numFmtId="0" fontId="6" fillId="0" borderId="0" xfId="0" applyFont="1" applyFill="1" applyProtection="1"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164" fontId="6" fillId="0" borderId="0" xfId="0" applyNumberFormat="1" applyFont="1" applyFill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10" fillId="0" borderId="0" xfId="2" applyFill="1" applyAlignment="1" applyProtection="1">
      <alignment vertical="center" wrapText="1"/>
      <protection locked="0"/>
    </xf>
    <xf numFmtId="0" fontId="8" fillId="4" borderId="18" xfId="0" applyFont="1" applyFill="1" applyBorder="1" applyAlignment="1" applyProtection="1">
      <alignment horizontal="center" vertical="center" wrapText="1"/>
    </xf>
    <xf numFmtId="0" fontId="8" fillId="4" borderId="22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10" fillId="0" borderId="0" xfId="2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left" vertical="center" wrapText="1"/>
      <protection locked="0"/>
    </xf>
    <xf numFmtId="2" fontId="6" fillId="0" borderId="12" xfId="0" applyNumberFormat="1" applyFont="1" applyBorder="1" applyAlignment="1" applyProtection="1">
      <alignment horizontal="center" vertical="center" wrapText="1"/>
    </xf>
    <xf numFmtId="2" fontId="6" fillId="0" borderId="25" xfId="0" applyNumberFormat="1" applyFont="1" applyBorder="1" applyAlignment="1" applyProtection="1">
      <alignment horizontal="center" vertical="center" wrapText="1"/>
    </xf>
    <xf numFmtId="165" fontId="6" fillId="2" borderId="1" xfId="0" applyNumberFormat="1" applyFont="1" applyFill="1" applyBorder="1" applyAlignment="1" applyProtection="1">
      <alignment horizontal="center" vertical="center" wrapText="1"/>
    </xf>
    <xf numFmtId="165" fontId="6" fillId="2" borderId="16" xfId="0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Fill="1" applyBorder="1" applyAlignment="1" applyProtection="1">
      <alignment horizontal="center" vertical="center" wrapText="1"/>
    </xf>
    <xf numFmtId="165" fontId="6" fillId="0" borderId="16" xfId="0" applyNumberFormat="1" applyFont="1" applyFill="1" applyBorder="1" applyAlignment="1" applyProtection="1">
      <alignment horizontal="center" vertical="center" wrapText="1"/>
    </xf>
    <xf numFmtId="165" fontId="6" fillId="2" borderId="6" xfId="0" applyNumberFormat="1" applyFont="1" applyFill="1" applyBorder="1" applyAlignment="1" applyProtection="1">
      <alignment horizontal="center" vertical="center" wrapText="1"/>
    </xf>
    <xf numFmtId="165" fontId="6" fillId="2" borderId="17" xfId="0" applyNumberFormat="1" applyFont="1" applyFill="1" applyBorder="1" applyAlignment="1" applyProtection="1">
      <alignment horizontal="center" vertical="center" wrapText="1"/>
    </xf>
    <xf numFmtId="0" fontId="4" fillId="0" borderId="43" xfId="0" applyFont="1" applyBorder="1" applyAlignment="1" applyProtection="1">
      <alignment horizontal="center"/>
    </xf>
    <xf numFmtId="0" fontId="4" fillId="0" borderId="44" xfId="0" applyFont="1" applyBorder="1" applyAlignment="1" applyProtection="1">
      <alignment horizontal="center"/>
    </xf>
    <xf numFmtId="0" fontId="4" fillId="0" borderId="21" xfId="0" applyFont="1" applyBorder="1" applyAlignment="1" applyProtection="1">
      <alignment horizontal="center" vertical="center" wrapText="1"/>
    </xf>
    <xf numFmtId="0" fontId="4" fillId="0" borderId="23" xfId="0" applyFont="1" applyBorder="1" applyAlignment="1" applyProtection="1">
      <alignment horizontal="center" vertical="center" wrapText="1"/>
    </xf>
    <xf numFmtId="0" fontId="6" fillId="0" borderId="19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59" xfId="0" applyFont="1" applyBorder="1" applyAlignment="1" applyProtection="1">
      <alignment horizontal="center" vertical="center" wrapText="1"/>
    </xf>
    <xf numFmtId="0" fontId="6" fillId="0" borderId="58" xfId="0" applyFont="1" applyBorder="1" applyAlignment="1" applyProtection="1">
      <alignment horizontal="center" vertical="center" wrapText="1"/>
    </xf>
    <xf numFmtId="0" fontId="4" fillId="0" borderId="56" xfId="0" applyFont="1" applyBorder="1" applyAlignment="1" applyProtection="1">
      <alignment horizontal="center" vertical="center" wrapText="1"/>
    </xf>
    <xf numFmtId="0" fontId="4" fillId="0" borderId="25" xfId="0" applyFont="1" applyBorder="1" applyAlignment="1" applyProtection="1">
      <alignment horizontal="center" vertical="center" wrapText="1"/>
    </xf>
    <xf numFmtId="0" fontId="6" fillId="0" borderId="56" xfId="0" applyFont="1" applyBorder="1" applyAlignment="1" applyProtection="1">
      <alignment horizontal="center" vertical="center" wrapText="1"/>
    </xf>
    <xf numFmtId="0" fontId="6" fillId="0" borderId="25" xfId="0" applyFont="1" applyBorder="1" applyAlignment="1" applyProtection="1">
      <alignment horizontal="center" vertical="center" wrapText="1"/>
    </xf>
    <xf numFmtId="165" fontId="6" fillId="0" borderId="52" xfId="0" applyNumberFormat="1" applyFont="1" applyFill="1" applyBorder="1" applyAlignment="1" applyProtection="1">
      <alignment horizontal="center" vertical="center" wrapText="1"/>
    </xf>
    <xf numFmtId="165" fontId="6" fillId="0" borderId="53" xfId="0" applyNumberFormat="1" applyFont="1" applyFill="1" applyBorder="1" applyAlignment="1" applyProtection="1">
      <alignment horizontal="center" vertical="center" wrapText="1"/>
    </xf>
    <xf numFmtId="2" fontId="0" fillId="0" borderId="59" xfId="0" applyNumberFormat="1" applyBorder="1" applyAlignment="1" applyProtection="1">
      <alignment horizontal="center" vertical="center" textRotation="90" wrapText="1"/>
    </xf>
    <xf numFmtId="2" fontId="0" fillId="0" borderId="58" xfId="0" applyNumberFormat="1" applyBorder="1" applyAlignment="1" applyProtection="1">
      <alignment horizontal="center" vertical="center" textRotation="90" wrapText="1"/>
    </xf>
    <xf numFmtId="2" fontId="0" fillId="0" borderId="54" xfId="0" applyNumberFormat="1" applyBorder="1" applyAlignment="1" applyProtection="1">
      <alignment horizontal="center" vertical="center" wrapText="1"/>
    </xf>
    <xf numFmtId="2" fontId="0" fillId="0" borderId="55" xfId="0" applyNumberFormat="1" applyBorder="1" applyAlignment="1" applyProtection="1">
      <alignment horizontal="center" vertical="center" wrapText="1"/>
    </xf>
    <xf numFmtId="0" fontId="4" fillId="0" borderId="60" xfId="0" applyFont="1" applyBorder="1" applyAlignment="1" applyProtection="1">
      <alignment horizontal="center" vertical="center"/>
    </xf>
    <xf numFmtId="0" fontId="4" fillId="0" borderId="61" xfId="0" applyFont="1" applyBorder="1" applyAlignment="1" applyProtection="1">
      <alignment horizontal="center" vertical="center"/>
    </xf>
    <xf numFmtId="0" fontId="4" fillId="0" borderId="62" xfId="0" applyFont="1" applyBorder="1" applyAlignment="1" applyProtection="1">
      <alignment horizontal="center" vertical="center"/>
    </xf>
    <xf numFmtId="2" fontId="0" fillId="0" borderId="57" xfId="0" applyNumberFormat="1" applyBorder="1" applyAlignment="1" applyProtection="1">
      <alignment horizontal="center" vertical="center" textRotation="90" wrapText="1"/>
    </xf>
    <xf numFmtId="2" fontId="0" fillId="0" borderId="49" xfId="0" applyNumberFormat="1" applyBorder="1" applyAlignment="1" applyProtection="1">
      <alignment horizontal="center" vertical="center" wrapText="1"/>
    </xf>
    <xf numFmtId="2" fontId="0" fillId="0" borderId="63" xfId="0" applyNumberFormat="1" applyBorder="1" applyAlignment="1" applyProtection="1">
      <alignment horizontal="center" vertical="center" wrapText="1"/>
    </xf>
    <xf numFmtId="2" fontId="6" fillId="0" borderId="56" xfId="0" applyNumberFormat="1" applyFont="1" applyBorder="1" applyAlignment="1" applyProtection="1">
      <alignment horizontal="center" vertical="center" wrapText="1"/>
    </xf>
  </cellXfs>
  <cellStyles count="6">
    <cellStyle name="Euro" xfId="1"/>
    <cellStyle name="Lien hypertexte" xfId="2" builtinId="8"/>
    <cellStyle name="Monétaire 2" xfId="3"/>
    <cellStyle name="Monétaire 2 2" xfId="5"/>
    <cellStyle name="Monétaire 3" xfId="4"/>
    <cellStyle name="Normal" xfId="0" builtinId="0"/>
  </cellStyles>
  <dxfs count="3">
    <dxf>
      <font>
        <condense val="0"/>
        <extend val="0"/>
        <color indexed="20"/>
      </font>
      <fill>
        <patternFill>
          <bgColor indexed="45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  <dxf>
      <font>
        <condense val="0"/>
        <extend val="0"/>
        <color indexed="20"/>
      </font>
      <fill>
        <patternFill>
          <bgColor indexed="4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dg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"/>
    </sheetNames>
    <sheetDataSet>
      <sheetData sheetId="0">
        <row r="1">
          <cell r="A1" t="str">
            <v/>
          </cell>
        </row>
        <row r="2">
          <cell r="A2" t="str">
            <v/>
          </cell>
        </row>
        <row r="3">
          <cell r="A3" t="str">
            <v/>
          </cell>
        </row>
        <row r="4">
          <cell r="A4" t="str">
            <v/>
          </cell>
        </row>
        <row r="5">
          <cell r="A5" t="str">
            <v/>
          </cell>
        </row>
        <row r="6">
          <cell r="A6" t="str">
            <v>ABREU Nicolas</v>
          </cell>
        </row>
        <row r="7">
          <cell r="A7" t="str">
            <v>Service(s) en cours</v>
          </cell>
        </row>
        <row r="8">
          <cell r="A8" t="str">
            <v/>
          </cell>
        </row>
        <row r="9">
          <cell r="A9" t="str">
            <v>Date</v>
          </cell>
        </row>
        <row r="10">
          <cell r="A10">
            <v>43100</v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>
            <v>43101</v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>
            <v>43102</v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>
            <v>43103</v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>
            <v>43104</v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>
            <v>43105</v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>
            <v>43106</v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>
            <v>43107</v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>
            <v>43108</v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>
            <v>43109</v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>
            <v>43110</v>
          </cell>
        </row>
        <row r="44">
          <cell r="A44" t="str">
            <v/>
          </cell>
        </row>
        <row r="45">
          <cell r="A45">
            <v>43111</v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>
            <v>43112</v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>
            <v>43113</v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>
            <v>43114</v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>
            <v>43115</v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>
            <v>43116</v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>
            <v>43117</v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>
            <v>43118</v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>
            <v>43119</v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>
            <v>43120</v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>
            <v>43121</v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>
            <v>43122</v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>
            <v>43123</v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>
            <v>43124</v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>
            <v>43125</v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>
            <v>43126</v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>
            <v>43127</v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>
            <v>43128</v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>
            <v>43129</v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>
            <v>43130</v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>BABINET Ludmilla</v>
          </cell>
        </row>
        <row r="116">
          <cell r="A116" t="str">
            <v>Service(s) en cours</v>
          </cell>
        </row>
        <row r="117">
          <cell r="A117" t="str">
            <v/>
          </cell>
        </row>
        <row r="118">
          <cell r="A118" t="str">
            <v>Date</v>
          </cell>
        </row>
        <row r="119">
          <cell r="A119">
            <v>43100</v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>
            <v>43101</v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>
            <v>43102</v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>
            <v>43103</v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>
            <v>43104</v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>
            <v>43105</v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>
            <v>43106</v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>
            <v>43107</v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>
            <v>43108</v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>
            <v>43109</v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>
            <v>43110</v>
          </cell>
        </row>
        <row r="153">
          <cell r="A153" t="str">
            <v/>
          </cell>
        </row>
        <row r="154">
          <cell r="A154">
            <v>43111</v>
          </cell>
        </row>
        <row r="155">
          <cell r="A155" t="str">
            <v/>
          </cell>
        </row>
        <row r="156">
          <cell r="A156">
            <v>43112</v>
          </cell>
        </row>
        <row r="157">
          <cell r="A157" t="str">
            <v/>
          </cell>
        </row>
        <row r="158">
          <cell r="A158">
            <v>43113</v>
          </cell>
        </row>
        <row r="159">
          <cell r="A159" t="str">
            <v/>
          </cell>
        </row>
        <row r="160">
          <cell r="A160">
            <v>43114</v>
          </cell>
        </row>
        <row r="161">
          <cell r="A161" t="str">
            <v/>
          </cell>
        </row>
        <row r="162">
          <cell r="A162">
            <v>43115</v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>
            <v>43116</v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>
            <v>43117</v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>
            <v>43118</v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>
            <v>43119</v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>
            <v>43120</v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>
            <v>43121</v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>
            <v>43122</v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>
            <v>43123</v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>
            <v>43124</v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>
            <v>43125</v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>
            <v>43126</v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>
            <v>43127</v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>
            <v>43128</v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>
            <v>43129</v>
          </cell>
        </row>
        <row r="206">
          <cell r="A206" t="str">
            <v/>
          </cell>
        </row>
        <row r="207">
          <cell r="A207" t="str">
            <v/>
          </cell>
        </row>
        <row r="208">
          <cell r="A208" t="str">
            <v/>
          </cell>
        </row>
        <row r="209">
          <cell r="A209">
            <v>43130</v>
          </cell>
        </row>
        <row r="210">
          <cell r="A210" t="str">
            <v/>
          </cell>
        </row>
        <row r="211">
          <cell r="A211" t="str">
            <v/>
          </cell>
        </row>
        <row r="212">
          <cell r="A212" t="str">
            <v/>
          </cell>
        </row>
        <row r="213">
          <cell r="A213" t="str">
            <v/>
          </cell>
        </row>
        <row r="214">
          <cell r="A214" t="str">
            <v/>
          </cell>
        </row>
        <row r="215">
          <cell r="A215" t="str">
            <v/>
          </cell>
        </row>
        <row r="216">
          <cell r="A216" t="str">
            <v/>
          </cell>
        </row>
        <row r="217">
          <cell r="A217" t="str">
            <v/>
          </cell>
        </row>
        <row r="218">
          <cell r="A218" t="str">
            <v/>
          </cell>
        </row>
        <row r="219">
          <cell r="A219" t="str">
            <v>BARDEAU Gwendoline</v>
          </cell>
        </row>
        <row r="220">
          <cell r="A220" t="str">
            <v>Service(s) en cours</v>
          </cell>
        </row>
        <row r="221">
          <cell r="A221" t="str">
            <v/>
          </cell>
        </row>
        <row r="222">
          <cell r="A222" t="str">
            <v>Date</v>
          </cell>
        </row>
        <row r="223">
          <cell r="A223">
            <v>43100</v>
          </cell>
        </row>
        <row r="224">
          <cell r="A224" t="str">
            <v/>
          </cell>
        </row>
        <row r="225">
          <cell r="A225" t="str">
            <v/>
          </cell>
        </row>
        <row r="226">
          <cell r="A226" t="str">
            <v/>
          </cell>
        </row>
        <row r="227">
          <cell r="A227">
            <v>43101</v>
          </cell>
        </row>
        <row r="228">
          <cell r="A228" t="str">
            <v/>
          </cell>
        </row>
        <row r="229">
          <cell r="A229" t="str">
            <v/>
          </cell>
        </row>
        <row r="230">
          <cell r="A230" t="str">
            <v/>
          </cell>
        </row>
        <row r="231">
          <cell r="A231">
            <v>43102</v>
          </cell>
        </row>
        <row r="232">
          <cell r="A232" t="str">
            <v/>
          </cell>
        </row>
        <row r="233">
          <cell r="A233" t="str">
            <v/>
          </cell>
        </row>
        <row r="234">
          <cell r="A234">
            <v>43103</v>
          </cell>
        </row>
        <row r="235">
          <cell r="A235" t="str">
            <v/>
          </cell>
        </row>
        <row r="236">
          <cell r="A236" t="str">
            <v/>
          </cell>
        </row>
        <row r="237">
          <cell r="A237">
            <v>43104</v>
          </cell>
        </row>
        <row r="238">
          <cell r="A238" t="str">
            <v/>
          </cell>
        </row>
        <row r="239">
          <cell r="A239" t="str">
            <v/>
          </cell>
        </row>
        <row r="240">
          <cell r="A240">
            <v>43105</v>
          </cell>
        </row>
        <row r="241">
          <cell r="A241" t="str">
            <v/>
          </cell>
        </row>
        <row r="242">
          <cell r="A242" t="str">
            <v/>
          </cell>
        </row>
        <row r="243">
          <cell r="A243">
            <v>43106</v>
          </cell>
        </row>
        <row r="244">
          <cell r="A244" t="str">
            <v/>
          </cell>
        </row>
        <row r="245">
          <cell r="A245" t="str">
            <v/>
          </cell>
        </row>
        <row r="246">
          <cell r="A246">
            <v>43107</v>
          </cell>
        </row>
        <row r="247">
          <cell r="A247" t="str">
            <v/>
          </cell>
        </row>
        <row r="248">
          <cell r="A248" t="str">
            <v/>
          </cell>
        </row>
        <row r="249">
          <cell r="A249">
            <v>43108</v>
          </cell>
        </row>
        <row r="250">
          <cell r="A250" t="str">
            <v/>
          </cell>
        </row>
        <row r="251">
          <cell r="A251" t="str">
            <v/>
          </cell>
        </row>
        <row r="252">
          <cell r="A252" t="str">
            <v/>
          </cell>
        </row>
        <row r="253">
          <cell r="A253">
            <v>43109</v>
          </cell>
        </row>
        <row r="254">
          <cell r="A254" t="str">
            <v/>
          </cell>
        </row>
        <row r="255">
          <cell r="A255" t="str">
            <v/>
          </cell>
        </row>
        <row r="256">
          <cell r="A256">
            <v>43110</v>
          </cell>
        </row>
        <row r="257">
          <cell r="A257" t="str">
            <v/>
          </cell>
        </row>
        <row r="258">
          <cell r="A258">
            <v>43111</v>
          </cell>
        </row>
        <row r="259">
          <cell r="A259" t="str">
            <v/>
          </cell>
        </row>
        <row r="260">
          <cell r="A260">
            <v>43112</v>
          </cell>
        </row>
        <row r="261">
          <cell r="A261" t="str">
            <v/>
          </cell>
        </row>
        <row r="262">
          <cell r="A262">
            <v>43113</v>
          </cell>
        </row>
        <row r="263">
          <cell r="A263" t="str">
            <v/>
          </cell>
        </row>
        <row r="264">
          <cell r="A264">
            <v>43114</v>
          </cell>
        </row>
        <row r="265">
          <cell r="A265" t="str">
            <v/>
          </cell>
        </row>
        <row r="266">
          <cell r="A266">
            <v>43115</v>
          </cell>
        </row>
        <row r="267">
          <cell r="A267" t="str">
            <v/>
          </cell>
        </row>
        <row r="268">
          <cell r="A268" t="str">
            <v/>
          </cell>
        </row>
        <row r="269">
          <cell r="A269">
            <v>43116</v>
          </cell>
        </row>
        <row r="270">
          <cell r="A270" t="str">
            <v/>
          </cell>
        </row>
        <row r="271">
          <cell r="A271">
            <v>43117</v>
          </cell>
        </row>
        <row r="272">
          <cell r="A272" t="str">
            <v/>
          </cell>
        </row>
        <row r="273">
          <cell r="A273" t="str">
            <v/>
          </cell>
        </row>
        <row r="274">
          <cell r="A274">
            <v>43118</v>
          </cell>
        </row>
        <row r="275">
          <cell r="A275" t="str">
            <v/>
          </cell>
        </row>
        <row r="276">
          <cell r="A276" t="str">
            <v/>
          </cell>
        </row>
        <row r="277">
          <cell r="A277">
            <v>43119</v>
          </cell>
        </row>
        <row r="278">
          <cell r="A278" t="str">
            <v/>
          </cell>
        </row>
        <row r="279">
          <cell r="A279" t="str">
            <v/>
          </cell>
        </row>
        <row r="280">
          <cell r="A280">
            <v>43120</v>
          </cell>
        </row>
        <row r="281">
          <cell r="A281" t="str">
            <v/>
          </cell>
        </row>
        <row r="282">
          <cell r="A282" t="str">
            <v/>
          </cell>
        </row>
        <row r="283">
          <cell r="A283">
            <v>43121</v>
          </cell>
        </row>
        <row r="284">
          <cell r="A284" t="str">
            <v/>
          </cell>
        </row>
        <row r="285">
          <cell r="A285" t="str">
            <v/>
          </cell>
        </row>
        <row r="286">
          <cell r="A286">
            <v>43122</v>
          </cell>
        </row>
        <row r="287">
          <cell r="A287" t="str">
            <v/>
          </cell>
        </row>
        <row r="288">
          <cell r="A288" t="str">
            <v/>
          </cell>
        </row>
        <row r="289">
          <cell r="A289" t="str">
            <v/>
          </cell>
        </row>
        <row r="290">
          <cell r="A290">
            <v>43123</v>
          </cell>
        </row>
        <row r="291">
          <cell r="A291" t="str">
            <v/>
          </cell>
        </row>
        <row r="292">
          <cell r="A292" t="str">
            <v/>
          </cell>
        </row>
        <row r="293">
          <cell r="A293">
            <v>43124</v>
          </cell>
        </row>
        <row r="294">
          <cell r="A294" t="str">
            <v/>
          </cell>
        </row>
        <row r="295">
          <cell r="A295" t="str">
            <v/>
          </cell>
        </row>
        <row r="296">
          <cell r="A296">
            <v>43125</v>
          </cell>
        </row>
        <row r="297">
          <cell r="A297" t="str">
            <v/>
          </cell>
        </row>
        <row r="298">
          <cell r="A298" t="str">
            <v/>
          </cell>
        </row>
        <row r="299">
          <cell r="A299">
            <v>43126</v>
          </cell>
        </row>
        <row r="300">
          <cell r="A300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L53"/>
  <sheetViews>
    <sheetView showGridLines="0" zoomScale="90" zoomScaleNormal="90" workbookViewId="0">
      <selection activeCell="J3" sqref="J3"/>
    </sheetView>
  </sheetViews>
  <sheetFormatPr baseColWidth="10" defaultRowHeight="12.75" x14ac:dyDescent="0.2"/>
  <cols>
    <col min="1" max="1" width="28.140625" style="87" customWidth="1"/>
    <col min="2" max="8" width="11.42578125" style="79"/>
    <col min="9" max="9" width="13.28515625" style="79" customWidth="1"/>
    <col min="10" max="10" width="33.5703125" style="79" customWidth="1"/>
    <col min="11" max="16384" width="11.42578125" style="79"/>
  </cols>
  <sheetData>
    <row r="1" spans="1:38" s="80" customFormat="1" ht="63.75" customHeight="1" x14ac:dyDescent="0.2">
      <c r="A1" s="265" t="s">
        <v>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13.5" thickBot="1" x14ac:dyDescent="0.25">
      <c r="A2" s="266"/>
    </row>
    <row r="3" spans="1:38" s="83" customFormat="1" ht="16.5" thickBot="1" x14ac:dyDescent="0.3">
      <c r="A3" s="3">
        <f>J3</f>
        <v>44563</v>
      </c>
      <c r="B3" s="81" t="s">
        <v>13</v>
      </c>
      <c r="C3" s="81"/>
      <c r="D3" s="81"/>
      <c r="E3" s="81"/>
      <c r="F3" s="81"/>
      <c r="G3" s="81"/>
      <c r="H3" s="81"/>
      <c r="I3" s="81"/>
      <c r="J3" s="88">
        <v>44563</v>
      </c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</row>
    <row r="4" spans="1:38" s="84" customFormat="1" x14ac:dyDescent="0.2">
      <c r="A4" s="2"/>
      <c r="B4" s="82"/>
      <c r="C4" s="82"/>
      <c r="D4" s="82"/>
      <c r="E4" s="82"/>
      <c r="F4" s="82"/>
      <c r="G4" s="82"/>
      <c r="H4" s="82"/>
      <c r="I4" s="79"/>
      <c r="J4" s="79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</row>
    <row r="5" spans="1:38" s="82" customFormat="1" x14ac:dyDescent="0.2">
      <c r="A5" s="1">
        <f>A3+1</f>
        <v>44564</v>
      </c>
    </row>
    <row r="6" spans="1:38" x14ac:dyDescent="0.2">
      <c r="A6" s="1">
        <f t="shared" ref="A6:A11" si="0">A5+1</f>
        <v>44565</v>
      </c>
    </row>
    <row r="7" spans="1:38" x14ac:dyDescent="0.2">
      <c r="A7" s="1">
        <f t="shared" si="0"/>
        <v>44566</v>
      </c>
    </row>
    <row r="8" spans="1:38" x14ac:dyDescent="0.2">
      <c r="A8" s="1">
        <f t="shared" si="0"/>
        <v>44567</v>
      </c>
    </row>
    <row r="9" spans="1:38" x14ac:dyDescent="0.2">
      <c r="A9" s="1">
        <f t="shared" si="0"/>
        <v>44568</v>
      </c>
    </row>
    <row r="10" spans="1:38" x14ac:dyDescent="0.2">
      <c r="A10" s="1">
        <f t="shared" si="0"/>
        <v>44569</v>
      </c>
    </row>
    <row r="11" spans="1:38" s="85" customFormat="1" x14ac:dyDescent="0.2">
      <c r="A11" s="3">
        <f t="shared" si="0"/>
        <v>44570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</row>
    <row r="12" spans="1:38" s="86" customFormat="1" x14ac:dyDescent="0.2">
      <c r="A12" s="2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</row>
    <row r="13" spans="1:38" s="82" customFormat="1" x14ac:dyDescent="0.2">
      <c r="A13" s="1">
        <f>A11+1</f>
        <v>44571</v>
      </c>
    </row>
    <row r="14" spans="1:38" x14ac:dyDescent="0.2">
      <c r="A14" s="1">
        <f t="shared" ref="A14:A19" si="1">A13+1</f>
        <v>44572</v>
      </c>
    </row>
    <row r="15" spans="1:38" x14ac:dyDescent="0.2">
      <c r="A15" s="1">
        <f t="shared" si="1"/>
        <v>44573</v>
      </c>
    </row>
    <row r="16" spans="1:38" x14ac:dyDescent="0.2">
      <c r="A16" s="1">
        <f t="shared" si="1"/>
        <v>44574</v>
      </c>
    </row>
    <row r="17" spans="1:38" x14ac:dyDescent="0.2">
      <c r="A17" s="1">
        <f t="shared" si="1"/>
        <v>44575</v>
      </c>
    </row>
    <row r="18" spans="1:38" x14ac:dyDescent="0.2">
      <c r="A18" s="1">
        <f t="shared" si="1"/>
        <v>44576</v>
      </c>
    </row>
    <row r="19" spans="1:38" s="85" customFormat="1" x14ac:dyDescent="0.2">
      <c r="A19" s="3">
        <f t="shared" si="1"/>
        <v>44577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</row>
    <row r="20" spans="1:38" s="86" customFormat="1" x14ac:dyDescent="0.2">
      <c r="A20" s="2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</row>
    <row r="21" spans="1:38" x14ac:dyDescent="0.2">
      <c r="A21" s="1">
        <f>A19+1</f>
        <v>44578</v>
      </c>
    </row>
    <row r="22" spans="1:38" x14ac:dyDescent="0.2">
      <c r="A22" s="1">
        <f t="shared" ref="A22:A27" si="2">A21+1</f>
        <v>44579</v>
      </c>
    </row>
    <row r="23" spans="1:38" x14ac:dyDescent="0.2">
      <c r="A23" s="1">
        <f t="shared" si="2"/>
        <v>44580</v>
      </c>
    </row>
    <row r="24" spans="1:38" x14ac:dyDescent="0.2">
      <c r="A24" s="1">
        <f t="shared" si="2"/>
        <v>44581</v>
      </c>
    </row>
    <row r="25" spans="1:38" x14ac:dyDescent="0.2">
      <c r="A25" s="1">
        <f t="shared" si="2"/>
        <v>44582</v>
      </c>
    </row>
    <row r="26" spans="1:38" ht="12" customHeight="1" x14ac:dyDescent="0.2">
      <c r="A26" s="1">
        <f t="shared" si="2"/>
        <v>44583</v>
      </c>
    </row>
    <row r="27" spans="1:38" s="85" customFormat="1" x14ac:dyDescent="0.2">
      <c r="A27" s="3">
        <f t="shared" si="2"/>
        <v>44584</v>
      </c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</row>
    <row r="28" spans="1:38" s="86" customFormat="1" x14ac:dyDescent="0.2">
      <c r="A28" s="2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</row>
    <row r="29" spans="1:38" x14ac:dyDescent="0.2">
      <c r="A29" s="1">
        <f>A27+1</f>
        <v>44585</v>
      </c>
    </row>
    <row r="30" spans="1:38" x14ac:dyDescent="0.2">
      <c r="A30" s="1">
        <f t="shared" ref="A30:A35" si="3">A29+1</f>
        <v>44586</v>
      </c>
    </row>
    <row r="31" spans="1:38" x14ac:dyDescent="0.2">
      <c r="A31" s="1">
        <f t="shared" si="3"/>
        <v>44587</v>
      </c>
    </row>
    <row r="32" spans="1:38" x14ac:dyDescent="0.2">
      <c r="A32" s="1">
        <f t="shared" si="3"/>
        <v>44588</v>
      </c>
    </row>
    <row r="33" spans="1:38" x14ac:dyDescent="0.2">
      <c r="A33" s="1">
        <f t="shared" si="3"/>
        <v>44589</v>
      </c>
    </row>
    <row r="34" spans="1:38" x14ac:dyDescent="0.2">
      <c r="A34" s="1">
        <f t="shared" si="3"/>
        <v>44590</v>
      </c>
    </row>
    <row r="35" spans="1:38" x14ac:dyDescent="0.2">
      <c r="A35" s="3">
        <f t="shared" si="3"/>
        <v>44591</v>
      </c>
    </row>
    <row r="36" spans="1:38" s="86" customFormat="1" x14ac:dyDescent="0.2">
      <c r="A36" s="2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</row>
    <row r="37" spans="1:38" x14ac:dyDescent="0.2">
      <c r="A37" s="1">
        <f>A35+1</f>
        <v>44592</v>
      </c>
    </row>
    <row r="38" spans="1:38" x14ac:dyDescent="0.2">
      <c r="A38" s="1">
        <f t="shared" ref="A38:A43" si="4">A37+1</f>
        <v>44593</v>
      </c>
    </row>
    <row r="39" spans="1:38" x14ac:dyDescent="0.2">
      <c r="A39" s="1">
        <f t="shared" si="4"/>
        <v>44594</v>
      </c>
    </row>
    <row r="40" spans="1:38" x14ac:dyDescent="0.2">
      <c r="A40" s="1">
        <f t="shared" si="4"/>
        <v>44595</v>
      </c>
    </row>
    <row r="41" spans="1:38" x14ac:dyDescent="0.2">
      <c r="A41" s="1">
        <f t="shared" si="4"/>
        <v>44596</v>
      </c>
    </row>
    <row r="42" spans="1:38" x14ac:dyDescent="0.2">
      <c r="A42" s="1">
        <f t="shared" si="4"/>
        <v>44597</v>
      </c>
    </row>
    <row r="43" spans="1:38" s="85" customFormat="1" x14ac:dyDescent="0.2">
      <c r="A43" s="3">
        <f t="shared" si="4"/>
        <v>44598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</row>
    <row r="44" spans="1:38" s="86" customFormat="1" x14ac:dyDescent="0.2">
      <c r="A44" s="2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</row>
    <row r="45" spans="1:38" x14ac:dyDescent="0.2">
      <c r="A45" s="1">
        <f>A43+1</f>
        <v>44599</v>
      </c>
    </row>
    <row r="46" spans="1:38" x14ac:dyDescent="0.2">
      <c r="A46" s="1">
        <f t="shared" ref="A46:A51" si="5">A45+1</f>
        <v>44600</v>
      </c>
    </row>
    <row r="47" spans="1:38" x14ac:dyDescent="0.2">
      <c r="A47" s="1">
        <f t="shared" si="5"/>
        <v>44601</v>
      </c>
    </row>
    <row r="48" spans="1:38" x14ac:dyDescent="0.2">
      <c r="A48" s="1">
        <f t="shared" si="5"/>
        <v>44602</v>
      </c>
    </row>
    <row r="49" spans="1:38" x14ac:dyDescent="0.2">
      <c r="A49" s="1">
        <f t="shared" si="5"/>
        <v>44603</v>
      </c>
    </row>
    <row r="50" spans="1:38" x14ac:dyDescent="0.2">
      <c r="A50" s="1">
        <f t="shared" si="5"/>
        <v>44604</v>
      </c>
    </row>
    <row r="51" spans="1:38" s="85" customFormat="1" x14ac:dyDescent="0.2">
      <c r="A51" s="3">
        <f t="shared" si="5"/>
        <v>44605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</row>
    <row r="52" spans="1:38" s="86" customFormat="1" x14ac:dyDescent="0.2">
      <c r="A52" s="2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</row>
    <row r="53" spans="1:38" ht="27.75" customHeight="1" thickBot="1" x14ac:dyDescent="0.25">
      <c r="A53" s="5" t="s">
        <v>4</v>
      </c>
    </row>
  </sheetData>
  <sheetProtection sheet="1" selectLockedCells="1"/>
  <mergeCells count="1">
    <mergeCell ref="A1:A2"/>
  </mergeCells>
  <phoneticPr fontId="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7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/>
    <pageSetUpPr fitToPage="1"/>
  </sheetPr>
  <dimension ref="A1:BF80"/>
  <sheetViews>
    <sheetView tabSelected="1" topLeftCell="A29" zoomScale="90" zoomScaleNormal="90" workbookViewId="0">
      <selection activeCell="L58" sqref="L58"/>
    </sheetView>
  </sheetViews>
  <sheetFormatPr baseColWidth="10" defaultRowHeight="12.75" x14ac:dyDescent="0.2"/>
  <cols>
    <col min="1" max="1" width="24.85546875" style="16" customWidth="1"/>
    <col min="2" max="3" width="6.7109375" style="6" customWidth="1"/>
    <col min="4" max="4" width="8.42578125" style="6" customWidth="1"/>
    <col min="5" max="5" width="8.85546875" style="6" bestFit="1" customWidth="1"/>
    <col min="6" max="6" width="10.5703125" style="6" customWidth="1"/>
    <col min="7" max="7" width="9.28515625" style="6" customWidth="1"/>
    <col min="8" max="8" width="10.7109375" style="6" customWidth="1"/>
    <col min="9" max="9" width="11.5703125" style="6" bestFit="1" customWidth="1"/>
    <col min="10" max="10" width="13.42578125" style="6" customWidth="1"/>
    <col min="11" max="11" width="11.140625" style="6" customWidth="1"/>
    <col min="12" max="12" width="21" style="6" customWidth="1"/>
    <col min="13" max="13" width="9.5703125" style="6" customWidth="1"/>
    <col min="14" max="14" width="7.7109375" style="17" customWidth="1"/>
    <col min="15" max="15" width="10.5703125" style="17" customWidth="1"/>
    <col min="16" max="16" width="9.5703125" style="17" customWidth="1"/>
    <col min="17" max="17" width="6.42578125" style="6" customWidth="1"/>
    <col min="18" max="18" width="5.7109375" style="6" customWidth="1"/>
    <col min="19" max="19" width="15.42578125" style="6" customWidth="1"/>
    <col min="20" max="20" width="8.28515625" style="6" customWidth="1"/>
    <col min="21" max="21" width="26.28515625" style="6" customWidth="1"/>
    <col min="22" max="16384" width="11.42578125" style="6"/>
  </cols>
  <sheetData>
    <row r="1" spans="1:58" ht="13.5" thickBot="1" x14ac:dyDescent="0.25">
      <c r="A1" s="130" t="s">
        <v>22</v>
      </c>
      <c r="B1" s="99"/>
      <c r="C1" s="99"/>
      <c r="D1" s="99"/>
      <c r="E1" s="99"/>
      <c r="F1" s="99"/>
      <c r="G1" s="95" t="s">
        <v>17</v>
      </c>
      <c r="H1" s="95" t="s">
        <v>17</v>
      </c>
      <c r="I1" s="95" t="s">
        <v>17</v>
      </c>
      <c r="J1" s="212"/>
      <c r="K1" s="130" t="s">
        <v>21</v>
      </c>
      <c r="L1" s="99"/>
      <c r="M1" s="99"/>
      <c r="N1" s="100"/>
      <c r="O1" s="206"/>
      <c r="P1" s="131"/>
      <c r="Q1" s="131"/>
      <c r="R1" s="131"/>
      <c r="S1" s="102">
        <v>87</v>
      </c>
      <c r="T1" s="101">
        <v>87</v>
      </c>
    </row>
    <row r="2" spans="1:58" s="118" customFormat="1" hidden="1" x14ac:dyDescent="0.2">
      <c r="A2" s="107"/>
      <c r="B2" s="108"/>
      <c r="C2" s="108"/>
      <c r="D2" s="108"/>
      <c r="E2" s="108"/>
      <c r="F2" s="108"/>
      <c r="G2" s="105"/>
      <c r="H2" s="105"/>
      <c r="I2" s="105"/>
      <c r="J2" s="105"/>
      <c r="K2" s="107"/>
      <c r="L2" s="108"/>
      <c r="M2" s="108"/>
      <c r="N2" s="108"/>
      <c r="O2" s="108"/>
      <c r="P2" s="117"/>
      <c r="Q2" s="117"/>
      <c r="R2" s="117"/>
      <c r="S2" s="109"/>
      <c r="T2" s="110"/>
    </row>
    <row r="3" spans="1:58" s="118" customFormat="1" hidden="1" x14ac:dyDescent="0.2">
      <c r="A3" s="107"/>
      <c r="B3" s="108"/>
      <c r="C3" s="108"/>
      <c r="D3" s="108"/>
      <c r="E3" s="108"/>
      <c r="F3" s="108"/>
      <c r="G3" s="105"/>
      <c r="H3" s="105"/>
      <c r="I3" s="105"/>
      <c r="J3" s="105"/>
      <c r="K3" s="107"/>
      <c r="L3" s="108"/>
      <c r="M3" s="108"/>
      <c r="N3" s="108"/>
      <c r="O3" s="108"/>
      <c r="P3" s="117"/>
      <c r="Q3" s="117"/>
      <c r="R3" s="117"/>
      <c r="S3" s="109"/>
      <c r="T3" s="110"/>
    </row>
    <row r="4" spans="1:58" s="118" customFormat="1" ht="13.5" hidden="1" thickBot="1" x14ac:dyDescent="0.25">
      <c r="A4" s="107"/>
      <c r="B4" s="108"/>
      <c r="C4" s="108"/>
      <c r="D4" s="108"/>
      <c r="E4" s="108"/>
      <c r="F4" s="108"/>
      <c r="G4" s="105"/>
      <c r="H4" s="105"/>
      <c r="I4" s="105"/>
      <c r="J4" s="105"/>
      <c r="K4" s="107"/>
      <c r="L4" s="108"/>
      <c r="M4" s="108"/>
      <c r="N4" s="108"/>
      <c r="O4" s="108"/>
      <c r="P4" s="117"/>
      <c r="Q4" s="117"/>
      <c r="R4" s="117"/>
      <c r="S4" s="109"/>
      <c r="T4" s="110"/>
    </row>
    <row r="5" spans="1:58" s="7" customFormat="1" ht="51" customHeight="1" thickBot="1" x14ac:dyDescent="0.25">
      <c r="A5" s="111" t="s">
        <v>38</v>
      </c>
      <c r="B5" s="112" t="s">
        <v>1</v>
      </c>
      <c r="C5" s="113" t="s">
        <v>2</v>
      </c>
      <c r="D5" s="281" t="s">
        <v>12</v>
      </c>
      <c r="E5" s="120" t="s">
        <v>20</v>
      </c>
      <c r="F5" s="114" t="s">
        <v>10</v>
      </c>
      <c r="G5" s="115" t="s">
        <v>11</v>
      </c>
      <c r="H5" s="283" t="s">
        <v>14</v>
      </c>
      <c r="I5" s="287" t="s">
        <v>15</v>
      </c>
      <c r="J5" s="287" t="s">
        <v>28</v>
      </c>
      <c r="K5" s="289" t="s">
        <v>9</v>
      </c>
      <c r="L5" s="285" t="s">
        <v>16</v>
      </c>
      <c r="M5" s="96" t="s">
        <v>0</v>
      </c>
      <c r="N5" s="97" t="s">
        <v>6</v>
      </c>
      <c r="O5" s="271" t="s">
        <v>29</v>
      </c>
      <c r="P5" s="293" t="s">
        <v>8</v>
      </c>
      <c r="Q5" s="295" t="s">
        <v>3</v>
      </c>
      <c r="R5" s="296"/>
      <c r="S5" s="98" t="s">
        <v>32</v>
      </c>
      <c r="T5" s="144" t="s">
        <v>19</v>
      </c>
      <c r="U5" s="297" t="s">
        <v>27</v>
      </c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</row>
    <row r="6" spans="1:58" ht="13.5" customHeight="1" thickBot="1" x14ac:dyDescent="0.25">
      <c r="A6" s="36"/>
      <c r="B6" s="37"/>
      <c r="C6" s="38"/>
      <c r="D6" s="282"/>
      <c r="E6" s="121"/>
      <c r="F6" s="279" t="s">
        <v>7</v>
      </c>
      <c r="G6" s="280"/>
      <c r="H6" s="284"/>
      <c r="I6" s="288"/>
      <c r="J6" s="288"/>
      <c r="K6" s="290"/>
      <c r="L6" s="286"/>
      <c r="M6" s="39"/>
      <c r="N6" s="22"/>
      <c r="O6" s="272"/>
      <c r="P6" s="294"/>
      <c r="Q6" s="4">
        <v>0.91666666666666663</v>
      </c>
      <c r="R6" s="71">
        <v>0.25</v>
      </c>
      <c r="S6" s="23"/>
      <c r="T6" s="220"/>
      <c r="U6" s="298"/>
    </row>
    <row r="7" spans="1:58" ht="15.75" customHeight="1" thickBot="1" x14ac:dyDescent="0.25">
      <c r="A7" s="40" t="s">
        <v>4</v>
      </c>
      <c r="B7" s="44"/>
      <c r="C7" s="45"/>
      <c r="D7" s="41"/>
      <c r="E7" s="90"/>
      <c r="F7" s="90">
        <f>SUM(F8:F55)-G7</f>
        <v>-0.54444444444444429</v>
      </c>
      <c r="G7" s="90">
        <f>SUM(G8:G55)-H7</f>
        <v>0.54444444444444429</v>
      </c>
      <c r="H7" s="93">
        <f>SUM(H8:H55)</f>
        <v>0</v>
      </c>
      <c r="I7" s="94">
        <f>SUM(I8:I55)/0.2430555555555</f>
        <v>14.914285714289122</v>
      </c>
      <c r="J7" s="94"/>
      <c r="K7" s="46"/>
      <c r="L7" s="42"/>
      <c r="M7" s="41"/>
      <c r="N7" s="221"/>
      <c r="O7" s="41"/>
      <c r="P7" s="27">
        <f>P39+P31+P23+P15+P47+P55</f>
        <v>0</v>
      </c>
      <c r="Q7" s="76">
        <f>SUM(Q8:R55)/2</f>
        <v>0</v>
      </c>
      <c r="R7" s="77"/>
      <c r="S7" s="44">
        <f>S39+S31+S23+S15+S47+S55</f>
        <v>0</v>
      </c>
      <c r="T7" s="145">
        <v>0</v>
      </c>
      <c r="U7" s="299"/>
    </row>
    <row r="8" spans="1:58" ht="15.75" customHeight="1" x14ac:dyDescent="0.2">
      <c r="A8" s="1">
        <f>J!A5</f>
        <v>44564</v>
      </c>
      <c r="B8" s="25">
        <v>0.36944444444444446</v>
      </c>
      <c r="C8" s="167">
        <v>0.87013888888888891</v>
      </c>
      <c r="D8" s="160"/>
      <c r="E8" s="122"/>
      <c r="F8" s="183"/>
      <c r="G8" s="184"/>
      <c r="H8" s="187"/>
      <c r="I8" s="185"/>
      <c r="J8" s="198"/>
      <c r="K8" s="169"/>
      <c r="L8" s="196"/>
      <c r="M8" s="48">
        <f t="shared" ref="M8:M14" si="0">C8-B8-D8-F8+I8+K8</f>
        <v>0.50069444444444444</v>
      </c>
      <c r="N8" s="222"/>
      <c r="O8" s="227"/>
      <c r="P8" s="69"/>
      <c r="Q8" s="275">
        <f t="shared" ref="Q8:Q14" si="1">IF(AND(B8&gt;=C8,B8&lt;=De,B8&lt;&gt;0,C8&lt;&gt;0),MOD(Fi-De,1)-IF(B8&lt;=Fi,Fi-C8)
+IF(B8&lt;=Fi,Fi-B8),IF(AND(B8&gt;=C8,B8&gt;De,B8&lt;&gt;0,C8&lt;&gt;0),MOD(Fi-De,1)-(B8-De)+IF(C8&gt;=De,C8-De)-IF(C8&lt;Fi,Fi-C8),IF(AND(B8&lt;C8,ISNUMBER(B8),C8&lt;&gt;0),0+IF(AND(B8&lt;=Fi,C8&lt;=Fi),C8-B8)+IF(AND(B8&lt;=Fi,C8&gt;Fi),Fi-B8)+IF(C8&gt;=De,C8-B8-IF(B8&lt;=De,De-B8)),"")))</f>
        <v>0</v>
      </c>
      <c r="R8" s="276"/>
      <c r="S8" s="49"/>
      <c r="T8" s="49"/>
      <c r="U8" s="143"/>
    </row>
    <row r="9" spans="1:58" x14ac:dyDescent="0.2">
      <c r="A9" s="1">
        <f t="shared" ref="A9:A14" si="2">+A8+1</f>
        <v>44565</v>
      </c>
      <c r="B9" s="13">
        <v>0.32916666666666666</v>
      </c>
      <c r="C9" s="167">
        <v>0.87916666666666676</v>
      </c>
      <c r="D9" s="160"/>
      <c r="E9" s="122"/>
      <c r="F9" s="183"/>
      <c r="G9" s="184"/>
      <c r="H9" s="170"/>
      <c r="I9" s="185"/>
      <c r="J9" s="207"/>
      <c r="K9" s="170"/>
      <c r="L9" s="196"/>
      <c r="M9" s="48">
        <f t="shared" si="0"/>
        <v>0.55000000000000004</v>
      </c>
      <c r="N9" s="223"/>
      <c r="O9" s="228"/>
      <c r="P9" s="69"/>
      <c r="Q9" s="275">
        <f t="shared" si="1"/>
        <v>0</v>
      </c>
      <c r="R9" s="276"/>
      <c r="S9" s="50"/>
      <c r="T9" s="50"/>
      <c r="U9" s="143"/>
    </row>
    <row r="10" spans="1:58" x14ac:dyDescent="0.2">
      <c r="A10" s="1">
        <f t="shared" si="2"/>
        <v>44566</v>
      </c>
      <c r="B10" s="13">
        <v>0.39097222222222222</v>
      </c>
      <c r="C10" s="167">
        <v>0.80694444444444446</v>
      </c>
      <c r="D10" s="168"/>
      <c r="E10" s="122"/>
      <c r="F10" s="183"/>
      <c r="G10" s="184"/>
      <c r="H10" s="170"/>
      <c r="I10" s="185"/>
      <c r="J10" s="207"/>
      <c r="K10" s="170"/>
      <c r="L10" s="196"/>
      <c r="M10" s="48">
        <f t="shared" si="0"/>
        <v>0.41597222222222224</v>
      </c>
      <c r="N10" s="223"/>
      <c r="O10" s="228"/>
      <c r="P10" s="69"/>
      <c r="Q10" s="275">
        <f t="shared" si="1"/>
        <v>0</v>
      </c>
      <c r="R10" s="276"/>
      <c r="S10" s="50"/>
      <c r="T10" s="50"/>
      <c r="U10" s="143"/>
    </row>
    <row r="11" spans="1:58" x14ac:dyDescent="0.2">
      <c r="A11" s="1">
        <f t="shared" si="2"/>
        <v>44567</v>
      </c>
      <c r="B11" s="135">
        <v>0.34513888888888888</v>
      </c>
      <c r="C11" s="167">
        <v>0.54861111111111105</v>
      </c>
      <c r="D11" s="168"/>
      <c r="E11" s="122"/>
      <c r="F11" s="183"/>
      <c r="G11" s="184"/>
      <c r="H11" s="170"/>
      <c r="I11" s="185"/>
      <c r="J11" s="207"/>
      <c r="K11" s="170"/>
      <c r="L11" s="196"/>
      <c r="M11" s="48">
        <f t="shared" si="0"/>
        <v>0.20347222222222217</v>
      </c>
      <c r="N11" s="223"/>
      <c r="O11" s="228"/>
      <c r="P11" s="69"/>
      <c r="Q11" s="275">
        <f t="shared" si="1"/>
        <v>0</v>
      </c>
      <c r="R11" s="276"/>
      <c r="S11" s="50"/>
      <c r="T11" s="50"/>
      <c r="U11" s="143"/>
    </row>
    <row r="12" spans="1:58" x14ac:dyDescent="0.2">
      <c r="A12" s="1">
        <f t="shared" si="2"/>
        <v>44568</v>
      </c>
      <c r="B12" s="135"/>
      <c r="C12" s="167"/>
      <c r="D12" s="168"/>
      <c r="E12" s="122"/>
      <c r="F12" s="183"/>
      <c r="G12" s="184"/>
      <c r="H12" s="170"/>
      <c r="I12" s="185"/>
      <c r="J12" s="207"/>
      <c r="K12" s="173"/>
      <c r="L12" s="196"/>
      <c r="M12" s="48">
        <f t="shared" si="0"/>
        <v>0</v>
      </c>
      <c r="N12" s="223"/>
      <c r="O12" s="228"/>
      <c r="P12" s="69"/>
      <c r="Q12" s="275" t="str">
        <f t="shared" si="1"/>
        <v/>
      </c>
      <c r="R12" s="276"/>
      <c r="S12" s="50"/>
      <c r="T12" s="50"/>
      <c r="U12" s="143"/>
    </row>
    <row r="13" spans="1:58" x14ac:dyDescent="0.2">
      <c r="A13" s="1">
        <f t="shared" si="2"/>
        <v>44569</v>
      </c>
      <c r="B13" s="25"/>
      <c r="C13" s="167"/>
      <c r="D13" s="168"/>
      <c r="E13" s="122"/>
      <c r="F13" s="183"/>
      <c r="G13" s="184"/>
      <c r="H13" s="170"/>
      <c r="I13" s="185"/>
      <c r="J13" s="207"/>
      <c r="K13" s="170"/>
      <c r="L13" s="196"/>
      <c r="M13" s="48">
        <f t="shared" si="0"/>
        <v>0</v>
      </c>
      <c r="N13" s="223"/>
      <c r="O13" s="228"/>
      <c r="P13" s="69"/>
      <c r="Q13" s="275" t="str">
        <f t="shared" si="1"/>
        <v/>
      </c>
      <c r="R13" s="276"/>
      <c r="S13" s="50"/>
      <c r="T13" s="50"/>
      <c r="U13" s="143"/>
    </row>
    <row r="14" spans="1:58" ht="13.5" thickBot="1" x14ac:dyDescent="0.25">
      <c r="A14" s="3">
        <f t="shared" si="2"/>
        <v>44570</v>
      </c>
      <c r="B14" s="165"/>
      <c r="C14" s="157"/>
      <c r="D14" s="165"/>
      <c r="E14" s="123"/>
      <c r="F14" s="188"/>
      <c r="G14" s="189"/>
      <c r="H14" s="171"/>
      <c r="I14" s="190"/>
      <c r="J14" s="210"/>
      <c r="K14" s="171"/>
      <c r="L14" s="191"/>
      <c r="M14" s="56">
        <f t="shared" si="0"/>
        <v>0</v>
      </c>
      <c r="N14" s="224"/>
      <c r="O14" s="229"/>
      <c r="P14" s="29"/>
      <c r="Q14" s="26" t="str">
        <f t="shared" si="1"/>
        <v/>
      </c>
      <c r="R14" s="72"/>
      <c r="S14" s="57"/>
      <c r="T14" s="57"/>
      <c r="U14" s="143"/>
    </row>
    <row r="15" spans="1:58" s="15" customFormat="1" ht="13.5" thickBot="1" x14ac:dyDescent="0.25">
      <c r="A15" s="2"/>
      <c r="B15" s="166"/>
      <c r="C15" s="158"/>
      <c r="D15" s="166"/>
      <c r="E15" s="124"/>
      <c r="F15" s="192"/>
      <c r="G15" s="193"/>
      <c r="H15" s="172"/>
      <c r="I15" s="194"/>
      <c r="J15" s="211"/>
      <c r="K15" s="172"/>
      <c r="L15" s="195"/>
      <c r="M15" s="43">
        <f>SUM(M8:M14)</f>
        <v>1.6701388888888888</v>
      </c>
      <c r="N15" s="225"/>
      <c r="O15" s="230">
        <f>SUM(O8:O13)</f>
        <v>0</v>
      </c>
      <c r="P15" s="28">
        <f>SUM(P8:P13)</f>
        <v>0</v>
      </c>
      <c r="Q15" s="273">
        <f>SUM(Q8:R13)</f>
        <v>0</v>
      </c>
      <c r="R15" s="274"/>
      <c r="S15" s="59"/>
      <c r="T15" s="59"/>
      <c r="U15" s="143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</row>
    <row r="16" spans="1:58" s="10" customFormat="1" x14ac:dyDescent="0.2">
      <c r="A16" s="1">
        <f>+A14+1</f>
        <v>44571</v>
      </c>
      <c r="B16" s="25"/>
      <c r="C16" s="167"/>
      <c r="D16" s="168"/>
      <c r="E16" s="122"/>
      <c r="F16" s="183"/>
      <c r="G16" s="184"/>
      <c r="H16" s="196"/>
      <c r="I16" s="173"/>
      <c r="J16" s="209"/>
      <c r="K16" s="173">
        <v>0.29166666666666669</v>
      </c>
      <c r="L16" s="196" t="s">
        <v>34</v>
      </c>
      <c r="M16" s="48">
        <f t="shared" ref="M16:M21" si="3">C16-B16-D16-F16+I16+K16</f>
        <v>0.29166666666666669</v>
      </c>
      <c r="N16" s="223"/>
      <c r="O16" s="228"/>
      <c r="P16" s="69"/>
      <c r="Q16" s="275" t="str">
        <f t="shared" ref="Q16:Q22" si="4">IF(AND(B16&gt;=C16,B16&lt;=De,B16&lt;&gt;0,C16&lt;&gt;0),MOD(Fi-De,1)-IF(B16&lt;=Fi,Fi-C16)
+IF(B16&lt;=Fi,Fi-B16),IF(AND(B16&gt;=C16,B16&gt;De,B16&lt;&gt;0,C16&lt;&gt;0),MOD(Fi-De,1)-(B16-De)+IF(C16&gt;=De,C16-De)-IF(C16&lt;Fi,Fi-C16),IF(AND(B16&lt;C16,ISNUMBER(B16),C16&lt;&gt;0),0+IF(AND(B16&lt;=Fi,C16&lt;=Fi),C16-B16)+IF(AND(B16&lt;=Fi,C16&gt;Fi),Fi-B16)+IF(C16&gt;=De,C16-B16-IF(B16&lt;=De,De-B16)),"")))</f>
        <v/>
      </c>
      <c r="R16" s="276"/>
      <c r="S16" s="50"/>
      <c r="T16" s="50"/>
      <c r="U16" s="143"/>
    </row>
    <row r="17" spans="1:58" x14ac:dyDescent="0.2">
      <c r="A17" s="1">
        <f t="shared" ref="A17:A22" si="5">+A16+1</f>
        <v>44572</v>
      </c>
      <c r="B17" s="13"/>
      <c r="C17" s="167"/>
      <c r="D17" s="168"/>
      <c r="E17" s="122"/>
      <c r="F17" s="183"/>
      <c r="G17" s="184"/>
      <c r="H17" s="170"/>
      <c r="I17" s="185"/>
      <c r="J17" s="207"/>
      <c r="K17" s="173">
        <v>0.29166666666666669</v>
      </c>
      <c r="L17" s="196" t="s">
        <v>34</v>
      </c>
      <c r="M17" s="48">
        <f t="shared" si="3"/>
        <v>0.29166666666666669</v>
      </c>
      <c r="N17" s="223"/>
      <c r="O17" s="228"/>
      <c r="P17" s="69"/>
      <c r="Q17" s="275" t="str">
        <f t="shared" si="4"/>
        <v/>
      </c>
      <c r="R17" s="276"/>
      <c r="S17" s="50"/>
      <c r="T17" s="50"/>
      <c r="U17" s="143"/>
    </row>
    <row r="18" spans="1:58" x14ac:dyDescent="0.2">
      <c r="A18" s="1">
        <f t="shared" si="5"/>
        <v>44573</v>
      </c>
      <c r="B18" s="13"/>
      <c r="C18" s="167"/>
      <c r="D18" s="168"/>
      <c r="E18" s="122"/>
      <c r="F18" s="183"/>
      <c r="G18" s="184"/>
      <c r="H18" s="170"/>
      <c r="I18" s="185"/>
      <c r="J18" s="207"/>
      <c r="K18" s="173">
        <v>0.29166666666666669</v>
      </c>
      <c r="L18" s="196" t="s">
        <v>34</v>
      </c>
      <c r="M18" s="48">
        <f t="shared" si="3"/>
        <v>0.29166666666666669</v>
      </c>
      <c r="N18" s="223"/>
      <c r="O18" s="228"/>
      <c r="P18" s="69"/>
      <c r="Q18" s="275" t="str">
        <f t="shared" si="4"/>
        <v/>
      </c>
      <c r="R18" s="276"/>
      <c r="S18" s="50"/>
      <c r="T18" s="50"/>
      <c r="U18" s="143"/>
    </row>
    <row r="19" spans="1:58" x14ac:dyDescent="0.2">
      <c r="A19" s="1">
        <f t="shared" si="5"/>
        <v>44574</v>
      </c>
      <c r="B19" s="135"/>
      <c r="C19" s="167"/>
      <c r="D19" s="168"/>
      <c r="E19" s="122"/>
      <c r="F19" s="183"/>
      <c r="G19" s="184"/>
      <c r="H19" s="170"/>
      <c r="I19" s="185"/>
      <c r="J19" s="207"/>
      <c r="K19" s="173">
        <v>0.29166666666666669</v>
      </c>
      <c r="L19" s="196" t="s">
        <v>34</v>
      </c>
      <c r="M19" s="48">
        <f t="shared" si="3"/>
        <v>0.29166666666666669</v>
      </c>
      <c r="N19" s="223"/>
      <c r="O19" s="228"/>
      <c r="P19" s="69"/>
      <c r="Q19" s="275" t="str">
        <f t="shared" si="4"/>
        <v/>
      </c>
      <c r="R19" s="276"/>
      <c r="S19" s="50"/>
      <c r="T19" s="50"/>
      <c r="U19" s="143"/>
    </row>
    <row r="20" spans="1:58" x14ac:dyDescent="0.2">
      <c r="A20" s="1">
        <f t="shared" si="5"/>
        <v>44575</v>
      </c>
      <c r="B20" s="135"/>
      <c r="C20" s="167"/>
      <c r="D20" s="168"/>
      <c r="E20" s="122"/>
      <c r="F20" s="183"/>
      <c r="G20" s="184"/>
      <c r="H20" s="170"/>
      <c r="I20" s="185"/>
      <c r="J20" s="207"/>
      <c r="K20" s="173">
        <v>0.29166666666666669</v>
      </c>
      <c r="L20" s="196" t="s">
        <v>34</v>
      </c>
      <c r="M20" s="48">
        <f t="shared" si="3"/>
        <v>0.29166666666666669</v>
      </c>
      <c r="N20" s="223"/>
      <c r="O20" s="228"/>
      <c r="P20" s="69"/>
      <c r="Q20" s="275" t="str">
        <f t="shared" si="4"/>
        <v/>
      </c>
      <c r="R20" s="276"/>
      <c r="S20" s="50"/>
      <c r="T20" s="50"/>
      <c r="U20" s="143"/>
    </row>
    <row r="21" spans="1:58" x14ac:dyDescent="0.2">
      <c r="A21" s="1">
        <f t="shared" si="5"/>
        <v>44576</v>
      </c>
      <c r="B21" s="25"/>
      <c r="C21" s="167"/>
      <c r="D21" s="160"/>
      <c r="E21" s="122"/>
      <c r="F21" s="183"/>
      <c r="G21" s="184"/>
      <c r="H21" s="170"/>
      <c r="I21" s="185"/>
      <c r="J21" s="207"/>
      <c r="K21" s="170"/>
      <c r="L21" s="196"/>
      <c r="M21" s="48">
        <f t="shared" si="3"/>
        <v>0</v>
      </c>
      <c r="N21" s="223"/>
      <c r="O21" s="228"/>
      <c r="P21" s="69"/>
      <c r="Q21" s="275" t="str">
        <f t="shared" si="4"/>
        <v/>
      </c>
      <c r="R21" s="276"/>
      <c r="S21" s="50"/>
      <c r="T21" s="50"/>
      <c r="U21" s="143"/>
    </row>
    <row r="22" spans="1:58" s="14" customFormat="1" ht="13.5" thickBot="1" x14ac:dyDescent="0.25">
      <c r="A22" s="3">
        <f t="shared" si="5"/>
        <v>44577</v>
      </c>
      <c r="B22" s="165"/>
      <c r="C22" s="157"/>
      <c r="D22" s="162"/>
      <c r="E22" s="123"/>
      <c r="F22" s="53"/>
      <c r="G22" s="91"/>
      <c r="H22" s="55"/>
      <c r="I22" s="54"/>
      <c r="J22" s="208"/>
      <c r="K22" s="55"/>
      <c r="L22" s="73"/>
      <c r="M22" s="56"/>
      <c r="N22" s="224"/>
      <c r="O22" s="229"/>
      <c r="P22" s="29"/>
      <c r="Q22" s="26" t="str">
        <f t="shared" si="4"/>
        <v/>
      </c>
      <c r="R22" s="72"/>
      <c r="S22" s="57"/>
      <c r="T22" s="57"/>
      <c r="U22" s="143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</row>
    <row r="23" spans="1:58" s="15" customFormat="1" ht="13.5" thickBot="1" x14ac:dyDescent="0.25">
      <c r="A23" s="18"/>
      <c r="B23" s="159"/>
      <c r="C23" s="159"/>
      <c r="D23" s="163"/>
      <c r="E23" s="128"/>
      <c r="F23" s="60"/>
      <c r="G23" s="92">
        <f>IF(N23&lt;($S$1/24),($S$1/24)-N23,"0:00")</f>
        <v>0.49652777777777768</v>
      </c>
      <c r="H23" s="62"/>
      <c r="I23" s="61"/>
      <c r="J23" s="61"/>
      <c r="K23" s="62"/>
      <c r="L23" s="75"/>
      <c r="M23" s="43">
        <f>SUM(M16:M22)</f>
        <v>1.4583333333333335</v>
      </c>
      <c r="N23" s="226">
        <f>M23+M15</f>
        <v>3.1284722222222223</v>
      </c>
      <c r="O23" s="78">
        <f>SUM(O16:O21)</f>
        <v>0</v>
      </c>
      <c r="P23" s="30">
        <f>SUM(P16:P21)</f>
        <v>0</v>
      </c>
      <c r="Q23" s="277">
        <f>SUM(Q16:R21)</f>
        <v>0</v>
      </c>
      <c r="R23" s="278"/>
      <c r="S23" s="63">
        <f>IF(N23&lt;($S$1/24),"0:00"*1,IF(N23&gt;=$T$1/24,($T$1/24-$S$1/24),N23-($S$1/24)))</f>
        <v>0</v>
      </c>
      <c r="T23" s="63">
        <f>IF(N23&lt;($T$1/24),"0:00"*1,IF(N23&gt;=$T$1/24,N23-($T$1/24)))</f>
        <v>0</v>
      </c>
      <c r="U23" s="143"/>
      <c r="V23" s="235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</row>
    <row r="24" spans="1:58" x14ac:dyDescent="0.2">
      <c r="A24" s="24">
        <f>+A22+1</f>
        <v>44578</v>
      </c>
      <c r="B24" s="140">
        <v>0.33749999999999997</v>
      </c>
      <c r="C24" s="167">
        <v>0.87430555555555556</v>
      </c>
      <c r="D24" s="160"/>
      <c r="E24" s="122"/>
      <c r="F24" s="183"/>
      <c r="G24" s="184"/>
      <c r="H24" s="170"/>
      <c r="I24" s="185"/>
      <c r="J24" s="169"/>
      <c r="K24" s="174"/>
      <c r="L24" s="196"/>
      <c r="M24" s="48">
        <f t="shared" ref="M24:M30" si="6">C24-B24-D24-F24+I24+K24</f>
        <v>0.53680555555555554</v>
      </c>
      <c r="N24" s="222"/>
      <c r="O24" s="231"/>
      <c r="P24" s="70"/>
      <c r="Q24" s="291">
        <f t="shared" ref="Q24:Q30" si="7">IF(AND(B24&gt;=C24,B24&lt;=De,B24&lt;&gt;0,C24&lt;&gt;0),MOD(Fi-De,1)-IF(B24&lt;=Fi,Fi-C24)
+IF(B24&lt;=Fi,Fi-B24),IF(AND(B24&gt;=C24,B24&gt;De,B24&lt;&gt;0,C24&lt;&gt;0),MOD(Fi-De,1)-(B24-De)+IF(C24&gt;=De,C24-De)-IF(C24&lt;Fi,Fi-C24),IF(AND(B24&lt;C24,ISNUMBER(B24),C24&lt;&gt;0),0+IF(AND(B24&lt;=Fi,C24&lt;=Fi),C24-B24)+IF(AND(B24&lt;=Fi,C24&gt;Fi),Fi-B24)+IF(C24&gt;=De,C24-B24-IF(B24&lt;=De,De-B24)),"")))</f>
        <v>0</v>
      </c>
      <c r="R24" s="292"/>
      <c r="S24" s="49"/>
      <c r="T24" s="49"/>
      <c r="U24" s="143"/>
    </row>
    <row r="25" spans="1:58" x14ac:dyDescent="0.2">
      <c r="A25" s="1">
        <f t="shared" ref="A25:A30" si="8">+A24+1</f>
        <v>44579</v>
      </c>
      <c r="B25" s="135">
        <v>0.375</v>
      </c>
      <c r="C25" s="167">
        <v>0.8652777777777777</v>
      </c>
      <c r="D25" s="160"/>
      <c r="E25" s="122"/>
      <c r="F25" s="197"/>
      <c r="G25" s="184"/>
      <c r="H25" s="170"/>
      <c r="I25" s="185"/>
      <c r="J25" s="207"/>
      <c r="K25" s="173"/>
      <c r="L25" s="196"/>
      <c r="M25" s="48">
        <f t="shared" si="6"/>
        <v>0.4902777777777777</v>
      </c>
      <c r="N25" s="223"/>
      <c r="O25" s="228"/>
      <c r="P25" s="69"/>
      <c r="Q25" s="275">
        <f t="shared" si="7"/>
        <v>0</v>
      </c>
      <c r="R25" s="276"/>
      <c r="S25" s="50"/>
      <c r="T25" s="50"/>
      <c r="U25" s="143"/>
    </row>
    <row r="26" spans="1:58" x14ac:dyDescent="0.2">
      <c r="A26" s="1">
        <f t="shared" si="8"/>
        <v>44580</v>
      </c>
      <c r="B26" s="135">
        <v>0.42569444444444443</v>
      </c>
      <c r="C26" s="167">
        <v>0.77569444444444446</v>
      </c>
      <c r="D26" s="160"/>
      <c r="E26" s="122"/>
      <c r="F26" s="197"/>
      <c r="G26" s="184"/>
      <c r="H26" s="170"/>
      <c r="I26" s="185"/>
      <c r="J26" s="207"/>
      <c r="K26" s="173"/>
      <c r="L26" s="196"/>
      <c r="M26" s="48">
        <f t="shared" si="6"/>
        <v>0.35000000000000003</v>
      </c>
      <c r="N26" s="223"/>
      <c r="O26" s="228"/>
      <c r="P26" s="69"/>
      <c r="Q26" s="275">
        <f t="shared" si="7"/>
        <v>0</v>
      </c>
      <c r="R26" s="276"/>
      <c r="S26" s="50"/>
      <c r="T26" s="50"/>
      <c r="U26" s="143"/>
    </row>
    <row r="27" spans="1:58" x14ac:dyDescent="0.2">
      <c r="A27" s="1">
        <f t="shared" si="8"/>
        <v>44581</v>
      </c>
      <c r="B27" s="135">
        <v>0.44791666666666669</v>
      </c>
      <c r="C27" s="167">
        <v>0.88402777777777775</v>
      </c>
      <c r="D27" s="160"/>
      <c r="E27" s="122"/>
      <c r="F27" s="197"/>
      <c r="G27" s="184"/>
      <c r="H27" s="170"/>
      <c r="I27" s="185"/>
      <c r="J27" s="207"/>
      <c r="K27" s="173"/>
      <c r="L27" s="196"/>
      <c r="M27" s="48">
        <f t="shared" si="6"/>
        <v>0.43611111111111106</v>
      </c>
      <c r="N27" s="223"/>
      <c r="O27" s="228"/>
      <c r="P27" s="106"/>
      <c r="Q27" s="275">
        <f t="shared" si="7"/>
        <v>0</v>
      </c>
      <c r="R27" s="276"/>
      <c r="S27" s="50"/>
      <c r="T27" s="50"/>
      <c r="U27" s="143"/>
    </row>
    <row r="28" spans="1:58" x14ac:dyDescent="0.2">
      <c r="A28" s="1">
        <f t="shared" si="8"/>
        <v>44582</v>
      </c>
      <c r="B28" s="135"/>
      <c r="C28" s="167"/>
      <c r="D28" s="160"/>
      <c r="E28" s="122"/>
      <c r="F28" s="183"/>
      <c r="G28" s="184"/>
      <c r="H28" s="170"/>
      <c r="I28" s="185"/>
      <c r="J28" s="207"/>
      <c r="K28" s="173"/>
      <c r="L28" s="196"/>
      <c r="M28" s="48">
        <f t="shared" si="6"/>
        <v>0</v>
      </c>
      <c r="N28" s="223"/>
      <c r="O28" s="228"/>
      <c r="P28" s="69"/>
      <c r="Q28" s="275" t="str">
        <f t="shared" si="7"/>
        <v/>
      </c>
      <c r="R28" s="276"/>
      <c r="S28" s="50"/>
      <c r="T28" s="50"/>
      <c r="U28" s="143"/>
    </row>
    <row r="29" spans="1:58" ht="12" customHeight="1" x14ac:dyDescent="0.2">
      <c r="A29" s="1">
        <f t="shared" si="8"/>
        <v>44583</v>
      </c>
      <c r="B29" s="140"/>
      <c r="C29" s="167"/>
      <c r="D29" s="160"/>
      <c r="E29" s="122"/>
      <c r="F29" s="183"/>
      <c r="G29" s="184"/>
      <c r="H29" s="170"/>
      <c r="I29" s="185"/>
      <c r="J29" s="207"/>
      <c r="K29" s="170"/>
      <c r="L29" s="196"/>
      <c r="M29" s="48">
        <f t="shared" si="6"/>
        <v>0</v>
      </c>
      <c r="N29" s="223"/>
      <c r="O29" s="228"/>
      <c r="P29" s="69"/>
      <c r="Q29" s="275" t="str">
        <f t="shared" si="7"/>
        <v/>
      </c>
      <c r="R29" s="276"/>
      <c r="S29" s="50"/>
      <c r="T29" s="50"/>
      <c r="U29" s="143"/>
    </row>
    <row r="30" spans="1:58" s="14" customFormat="1" ht="13.5" thickBot="1" x14ac:dyDescent="0.25">
      <c r="A30" s="3">
        <f t="shared" si="8"/>
        <v>44584</v>
      </c>
      <c r="B30" s="165"/>
      <c r="C30" s="157"/>
      <c r="D30" s="162"/>
      <c r="E30" s="123"/>
      <c r="F30" s="188"/>
      <c r="G30" s="189"/>
      <c r="H30" s="171"/>
      <c r="I30" s="190"/>
      <c r="J30" s="210"/>
      <c r="K30" s="171"/>
      <c r="L30" s="191"/>
      <c r="M30" s="56">
        <f t="shared" si="6"/>
        <v>0</v>
      </c>
      <c r="N30" s="224"/>
      <c r="O30" s="229"/>
      <c r="P30" s="29"/>
      <c r="Q30" s="26" t="str">
        <f t="shared" si="7"/>
        <v/>
      </c>
      <c r="R30" s="72"/>
      <c r="S30" s="57"/>
      <c r="T30" s="57"/>
      <c r="U30" s="143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</row>
    <row r="31" spans="1:58" s="15" customFormat="1" ht="13.5" thickBot="1" x14ac:dyDescent="0.25">
      <c r="A31" s="2"/>
      <c r="B31" s="166"/>
      <c r="C31" s="158"/>
      <c r="D31" s="164"/>
      <c r="E31" s="124"/>
      <c r="F31" s="192"/>
      <c r="G31" s="193"/>
      <c r="H31" s="172"/>
      <c r="I31" s="194"/>
      <c r="J31" s="211"/>
      <c r="K31" s="172"/>
      <c r="L31" s="195"/>
      <c r="M31" s="43">
        <f>SUM(M24:M30)</f>
        <v>1.8131944444444443</v>
      </c>
      <c r="N31" s="225"/>
      <c r="O31" s="230">
        <f>SUM(O24:O29)</f>
        <v>0</v>
      </c>
      <c r="P31" s="28">
        <f>SUM(P24:P29)</f>
        <v>0</v>
      </c>
      <c r="Q31" s="273">
        <f>SUM(Q24:R29)</f>
        <v>0</v>
      </c>
      <c r="R31" s="274"/>
      <c r="S31" s="59"/>
      <c r="T31" s="59"/>
      <c r="U31" s="143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</row>
    <row r="32" spans="1:58" x14ac:dyDescent="0.2">
      <c r="A32" s="1">
        <f>+A30+1</f>
        <v>44585</v>
      </c>
      <c r="B32" s="25">
        <v>0.37222222222222223</v>
      </c>
      <c r="C32" s="167">
        <v>0.87916666666666676</v>
      </c>
      <c r="D32" s="160"/>
      <c r="E32" s="122"/>
      <c r="F32" s="183"/>
      <c r="G32" s="184"/>
      <c r="H32" s="170"/>
      <c r="I32" s="185"/>
      <c r="J32" s="207"/>
      <c r="K32" s="170"/>
      <c r="L32" s="196"/>
      <c r="M32" s="48">
        <f t="shared" ref="M32:M37" si="9">C32-B32-D32-F32+I32+K32</f>
        <v>0.50694444444444453</v>
      </c>
      <c r="N32" s="223"/>
      <c r="O32" s="228"/>
      <c r="P32" s="69"/>
      <c r="Q32" s="275">
        <f t="shared" ref="Q32:Q38" si="10">IF(AND(B32&gt;=C32,B32&lt;=De,B32&lt;&gt;0,C32&lt;&gt;0),MOD(Fi-De,1)-IF(B32&lt;=Fi,Fi-C32)
+IF(B32&lt;=Fi,Fi-B32),IF(AND(B32&gt;=C32,B32&gt;De,B32&lt;&gt;0,C32&lt;&gt;0),MOD(Fi-De,1)-(B32-De)+IF(C32&gt;=De,C32-De)-IF(C32&lt;Fi,Fi-C32),IF(AND(B32&lt;C32,ISNUMBER(B32),C32&lt;&gt;0),0+IF(AND(B32&lt;=Fi,C32&lt;=Fi),C32-B32)+IF(AND(B32&lt;=Fi,C32&gt;Fi),Fi-B32)+IF(C32&gt;=De,C32-B32-IF(B32&lt;=De,De-B32)),"")))</f>
        <v>0</v>
      </c>
      <c r="R32" s="276"/>
      <c r="S32" s="50"/>
      <c r="T32" s="50"/>
      <c r="U32" s="143"/>
    </row>
    <row r="33" spans="1:58" x14ac:dyDescent="0.2">
      <c r="A33" s="1">
        <f t="shared" ref="A33:A38" si="11">+A32+1</f>
        <v>44586</v>
      </c>
      <c r="B33" s="13">
        <v>0.37222222222222223</v>
      </c>
      <c r="C33" s="167">
        <v>0.87083333333333324</v>
      </c>
      <c r="D33" s="160"/>
      <c r="E33" s="122"/>
      <c r="F33" s="183"/>
      <c r="G33" s="184"/>
      <c r="H33" s="170"/>
      <c r="I33" s="185"/>
      <c r="J33" s="207"/>
      <c r="K33" s="170"/>
      <c r="L33" s="196"/>
      <c r="M33" s="48">
        <f t="shared" si="9"/>
        <v>0.49861111111111101</v>
      </c>
      <c r="N33" s="223"/>
      <c r="O33" s="228"/>
      <c r="P33" s="69"/>
      <c r="Q33" s="275">
        <f t="shared" si="10"/>
        <v>0</v>
      </c>
      <c r="R33" s="276"/>
      <c r="S33" s="50"/>
      <c r="T33" s="50"/>
      <c r="U33" s="143"/>
    </row>
    <row r="34" spans="1:58" x14ac:dyDescent="0.2">
      <c r="A34" s="1">
        <f t="shared" si="11"/>
        <v>44587</v>
      </c>
      <c r="B34" s="13">
        <v>0.4284722222222222</v>
      </c>
      <c r="C34" s="161">
        <v>0.56666666666666665</v>
      </c>
      <c r="D34" s="160"/>
      <c r="E34" s="122"/>
      <c r="F34" s="183"/>
      <c r="G34" s="184"/>
      <c r="H34" s="170"/>
      <c r="I34" s="185"/>
      <c r="J34" s="207"/>
      <c r="K34" s="170"/>
      <c r="L34" s="196"/>
      <c r="M34" s="48">
        <f t="shared" si="9"/>
        <v>0.13819444444444445</v>
      </c>
      <c r="N34" s="223"/>
      <c r="O34" s="228"/>
      <c r="P34" s="69"/>
      <c r="Q34" s="275">
        <f t="shared" si="10"/>
        <v>0</v>
      </c>
      <c r="R34" s="276"/>
      <c r="S34" s="50"/>
      <c r="T34" s="50"/>
      <c r="U34" s="143"/>
    </row>
    <row r="35" spans="1:58" x14ac:dyDescent="0.2">
      <c r="A35" s="1">
        <f t="shared" si="11"/>
        <v>44588</v>
      </c>
      <c r="B35" s="135">
        <v>0.41805555555555557</v>
      </c>
      <c r="C35" s="161">
        <v>0.84722222222222221</v>
      </c>
      <c r="D35" s="160"/>
      <c r="E35" s="122"/>
      <c r="F35" s="183"/>
      <c r="G35" s="184"/>
      <c r="H35" s="170"/>
      <c r="I35" s="185"/>
      <c r="J35" s="213"/>
      <c r="K35" s="175"/>
      <c r="L35" s="196"/>
      <c r="M35" s="48">
        <f t="shared" si="9"/>
        <v>0.42916666666666664</v>
      </c>
      <c r="N35" s="223"/>
      <c r="O35" s="228"/>
      <c r="P35" s="69"/>
      <c r="Q35" s="275">
        <f t="shared" si="10"/>
        <v>0</v>
      </c>
      <c r="R35" s="276"/>
      <c r="S35" s="50"/>
      <c r="T35" s="50"/>
      <c r="U35" s="143"/>
    </row>
    <row r="36" spans="1:58" x14ac:dyDescent="0.2">
      <c r="A36" s="1">
        <f t="shared" si="11"/>
        <v>44589</v>
      </c>
      <c r="B36" s="135"/>
      <c r="C36" s="136"/>
      <c r="D36" s="47"/>
      <c r="E36" s="122"/>
      <c r="F36" s="183"/>
      <c r="G36" s="184"/>
      <c r="H36" s="170"/>
      <c r="I36" s="185"/>
      <c r="J36" s="207"/>
      <c r="K36" s="170"/>
      <c r="L36" s="196"/>
      <c r="M36" s="48">
        <f t="shared" si="9"/>
        <v>0</v>
      </c>
      <c r="N36" s="223"/>
      <c r="O36" s="228"/>
      <c r="P36" s="69"/>
      <c r="Q36" s="275" t="str">
        <f t="shared" si="10"/>
        <v/>
      </c>
      <c r="R36" s="276"/>
      <c r="S36" s="50"/>
      <c r="T36" s="50"/>
      <c r="U36" s="143"/>
    </row>
    <row r="37" spans="1:58" x14ac:dyDescent="0.2">
      <c r="A37" s="1">
        <f t="shared" si="11"/>
        <v>44590</v>
      </c>
      <c r="B37" s="25">
        <v>0.50694444444444442</v>
      </c>
      <c r="C37" s="139">
        <v>0.69791666666666663</v>
      </c>
      <c r="D37" s="47"/>
      <c r="E37" s="122"/>
      <c r="F37" s="183"/>
      <c r="G37" s="184"/>
      <c r="H37" s="170"/>
      <c r="I37" s="185"/>
      <c r="J37" s="207"/>
      <c r="K37" s="170"/>
      <c r="L37" s="196"/>
      <c r="M37" s="48">
        <f t="shared" si="9"/>
        <v>0.19097222222222221</v>
      </c>
      <c r="N37" s="223"/>
      <c r="O37" s="228"/>
      <c r="P37" s="69"/>
      <c r="Q37" s="275">
        <f t="shared" si="10"/>
        <v>0</v>
      </c>
      <c r="R37" s="276"/>
      <c r="S37" s="50"/>
      <c r="T37" s="50"/>
      <c r="U37" s="143"/>
    </row>
    <row r="38" spans="1:58" ht="13.5" thickBot="1" x14ac:dyDescent="0.25">
      <c r="A38" s="3">
        <f t="shared" si="11"/>
        <v>44591</v>
      </c>
      <c r="B38" s="165"/>
      <c r="C38" s="9"/>
      <c r="D38" s="52"/>
      <c r="E38" s="123"/>
      <c r="F38" s="188"/>
      <c r="G38" s="189"/>
      <c r="H38" s="171"/>
      <c r="I38" s="190"/>
      <c r="J38" s="210"/>
      <c r="K38" s="171"/>
      <c r="L38" s="191"/>
      <c r="M38" s="56"/>
      <c r="N38" s="224"/>
      <c r="O38" s="229"/>
      <c r="P38" s="29"/>
      <c r="Q38" s="26" t="str">
        <f t="shared" si="10"/>
        <v/>
      </c>
      <c r="R38" s="72"/>
      <c r="S38" s="57"/>
      <c r="T38" s="57"/>
      <c r="U38" s="143"/>
    </row>
    <row r="39" spans="1:58" s="15" customFormat="1" ht="13.5" thickBot="1" x14ac:dyDescent="0.25">
      <c r="A39" s="18"/>
      <c r="B39" s="60"/>
      <c r="C39" s="66"/>
      <c r="D39" s="67"/>
      <c r="E39" s="128"/>
      <c r="F39" s="60"/>
      <c r="G39" s="92">
        <f>IF(N39&lt;($S$1/24),($S$1/24)-N39,"0:00")</f>
        <v>4.7916666666666607E-2</v>
      </c>
      <c r="H39" s="62"/>
      <c r="I39" s="61"/>
      <c r="J39" s="61"/>
      <c r="K39" s="62"/>
      <c r="L39" s="75"/>
      <c r="M39" s="43">
        <f>SUM(M32:M38)</f>
        <v>1.7638888888888888</v>
      </c>
      <c r="N39" s="226">
        <f>M39+M31</f>
        <v>3.5770833333333334</v>
      </c>
      <c r="O39" s="78">
        <f>SUM(O32:O37)</f>
        <v>0</v>
      </c>
      <c r="P39" s="30">
        <f>SUM(P32:P37)</f>
        <v>0</v>
      </c>
      <c r="Q39" s="277">
        <f>SUM(Q32:R37)</f>
        <v>0</v>
      </c>
      <c r="R39" s="278"/>
      <c r="S39" s="63">
        <f>IF(N39&lt;($S$1/24),"0:00"*1,IF(N39&gt;=$T$1/24,($T$1/24-$S$1/24),N39-($S$1/24)))</f>
        <v>0</v>
      </c>
      <c r="T39" s="63">
        <f>IF(N39&lt;($T$1/24),"0:00"*1,IF(N39&gt;=$T$1/24,N39-($T$1/24)))</f>
        <v>0</v>
      </c>
      <c r="U39" s="143"/>
      <c r="V39" s="235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</row>
    <row r="40" spans="1:58" x14ac:dyDescent="0.2">
      <c r="A40" s="24">
        <f>+A38+1</f>
        <v>44592</v>
      </c>
      <c r="B40" s="25"/>
      <c r="C40" s="139"/>
      <c r="D40" s="64"/>
      <c r="E40" s="126"/>
      <c r="F40" s="183"/>
      <c r="G40" s="184"/>
      <c r="H40" s="170"/>
      <c r="I40" s="185"/>
      <c r="J40" s="169"/>
      <c r="K40" s="174"/>
      <c r="L40" s="196"/>
      <c r="M40" s="48">
        <f t="shared" ref="M40:M45" si="12">C40-B40-D40-F40+I40+K40</f>
        <v>0</v>
      </c>
      <c r="N40" s="222"/>
      <c r="O40" s="231"/>
      <c r="P40" s="70"/>
      <c r="Q40" s="291" t="str">
        <f t="shared" ref="Q40:Q46" si="13">IF(AND(B40&gt;=C40,B40&lt;=De,B40&lt;&gt;0,C40&lt;&gt;0),MOD(Fi-De,1)-IF(B40&lt;=Fi,Fi-C40)
+IF(B40&lt;=Fi,Fi-B40),IF(AND(B40&gt;=C40,B40&gt;De,B40&lt;&gt;0,C40&lt;&gt;0),MOD(Fi-De,1)-(B40-De)+IF(C40&gt;=De,C40-De)-IF(C40&lt;Fi,Fi-C40),IF(AND(B40&lt;C40,ISNUMBER(B40),C40&lt;&gt;0),0+IF(AND(B40&lt;=Fi,C40&lt;=Fi),C40-B40)+IF(AND(B40&lt;=Fi,C40&gt;Fi),Fi-B40)+IF(C40&gt;=De,C40-B40-IF(B40&lt;=De,De-B40)),"")))</f>
        <v/>
      </c>
      <c r="R40" s="292"/>
      <c r="S40" s="49"/>
      <c r="T40" s="49"/>
      <c r="U40" s="143"/>
    </row>
    <row r="41" spans="1:58" x14ac:dyDescent="0.2">
      <c r="A41" s="1">
        <f t="shared" ref="A41:A46" si="14">+A40+1</f>
        <v>44593</v>
      </c>
      <c r="B41" s="13"/>
      <c r="C41" s="136"/>
      <c r="D41" s="47"/>
      <c r="E41" s="122"/>
      <c r="F41" s="197"/>
      <c r="G41" s="184"/>
      <c r="H41" s="170"/>
      <c r="I41" s="185"/>
      <c r="J41" s="207"/>
      <c r="K41" s="173"/>
      <c r="L41" s="196"/>
      <c r="M41" s="48">
        <f t="shared" si="12"/>
        <v>0</v>
      </c>
      <c r="N41" s="223"/>
      <c r="O41" s="228"/>
      <c r="P41" s="69"/>
      <c r="Q41" s="275" t="str">
        <f t="shared" si="13"/>
        <v/>
      </c>
      <c r="R41" s="276"/>
      <c r="S41" s="50"/>
      <c r="T41" s="50"/>
      <c r="U41" s="143"/>
    </row>
    <row r="42" spans="1:58" x14ac:dyDescent="0.2">
      <c r="A42" s="1">
        <f t="shared" si="14"/>
        <v>44594</v>
      </c>
      <c r="B42" s="13"/>
      <c r="C42" s="136"/>
      <c r="D42" s="47"/>
      <c r="E42" s="122"/>
      <c r="F42" s="197"/>
      <c r="G42" s="184"/>
      <c r="H42" s="170"/>
      <c r="I42" s="185"/>
      <c r="J42" s="207"/>
      <c r="K42" s="173"/>
      <c r="L42" s="196"/>
      <c r="M42" s="48">
        <f t="shared" si="12"/>
        <v>0</v>
      </c>
      <c r="N42" s="223"/>
      <c r="O42" s="228"/>
      <c r="P42" s="69"/>
      <c r="Q42" s="275" t="str">
        <f t="shared" si="13"/>
        <v/>
      </c>
      <c r="R42" s="276"/>
      <c r="S42" s="50"/>
      <c r="T42" s="50"/>
      <c r="U42" s="143"/>
    </row>
    <row r="43" spans="1:58" x14ac:dyDescent="0.2">
      <c r="A43" s="1">
        <f t="shared" si="14"/>
        <v>44595</v>
      </c>
      <c r="B43" s="135"/>
      <c r="C43" s="150"/>
      <c r="D43" s="47"/>
      <c r="E43" s="122"/>
      <c r="F43" s="197"/>
      <c r="G43" s="184"/>
      <c r="H43" s="170"/>
      <c r="I43" s="185"/>
      <c r="J43" s="207"/>
      <c r="K43" s="173"/>
      <c r="L43" s="196"/>
      <c r="M43" s="48">
        <f t="shared" si="12"/>
        <v>0</v>
      </c>
      <c r="N43" s="223"/>
      <c r="O43" s="228"/>
      <c r="P43" s="69"/>
      <c r="Q43" s="275" t="str">
        <f t="shared" si="13"/>
        <v/>
      </c>
      <c r="R43" s="276"/>
      <c r="S43" s="50"/>
      <c r="T43" s="50"/>
      <c r="U43" s="143"/>
    </row>
    <row r="44" spans="1:58" x14ac:dyDescent="0.2">
      <c r="A44" s="1">
        <f t="shared" si="14"/>
        <v>44596</v>
      </c>
      <c r="B44" s="135"/>
      <c r="C44" s="136"/>
      <c r="D44" s="47"/>
      <c r="E44" s="122"/>
      <c r="F44" s="183"/>
      <c r="G44" s="184"/>
      <c r="H44" s="170"/>
      <c r="I44" s="185"/>
      <c r="J44" s="207"/>
      <c r="K44" s="173"/>
      <c r="L44" s="196"/>
      <c r="M44" s="48">
        <f t="shared" si="12"/>
        <v>0</v>
      </c>
      <c r="N44" s="223"/>
      <c r="O44" s="228"/>
      <c r="P44" s="69"/>
      <c r="Q44" s="275" t="str">
        <f t="shared" si="13"/>
        <v/>
      </c>
      <c r="R44" s="276"/>
      <c r="S44" s="50"/>
      <c r="T44" s="50"/>
      <c r="U44" s="143"/>
    </row>
    <row r="45" spans="1:58" ht="12" customHeight="1" x14ac:dyDescent="0.2">
      <c r="A45" s="1">
        <f t="shared" si="14"/>
        <v>44597</v>
      </c>
      <c r="B45" s="25"/>
      <c r="C45" s="139"/>
      <c r="D45" s="47"/>
      <c r="E45" s="122"/>
      <c r="F45" s="183"/>
      <c r="G45" s="184"/>
      <c r="H45" s="170"/>
      <c r="I45" s="185">
        <v>1.8125</v>
      </c>
      <c r="J45" s="207"/>
      <c r="K45" s="170"/>
      <c r="L45" s="196"/>
      <c r="M45" s="48">
        <f t="shared" si="12"/>
        <v>1.8125</v>
      </c>
      <c r="N45" s="223"/>
      <c r="O45" s="228"/>
      <c r="P45" s="69"/>
      <c r="Q45" s="275" t="str">
        <f t="shared" si="13"/>
        <v/>
      </c>
      <c r="R45" s="276"/>
      <c r="S45" s="50"/>
      <c r="T45" s="50"/>
      <c r="U45" s="143"/>
    </row>
    <row r="46" spans="1:58" s="14" customFormat="1" ht="13.5" thickBot="1" x14ac:dyDescent="0.25">
      <c r="A46" s="3">
        <f t="shared" si="14"/>
        <v>44598</v>
      </c>
      <c r="B46" s="8"/>
      <c r="C46" s="9"/>
      <c r="D46" s="52"/>
      <c r="E46" s="123"/>
      <c r="F46" s="188"/>
      <c r="G46" s="189"/>
      <c r="H46" s="171"/>
      <c r="I46" s="190"/>
      <c r="J46" s="210"/>
      <c r="K46" s="171"/>
      <c r="L46" s="191"/>
      <c r="M46" s="56"/>
      <c r="N46" s="224"/>
      <c r="O46" s="229"/>
      <c r="P46" s="29"/>
      <c r="Q46" s="26" t="str">
        <f t="shared" si="13"/>
        <v/>
      </c>
      <c r="R46" s="72"/>
      <c r="S46" s="57"/>
      <c r="T46" s="57"/>
      <c r="U46" s="143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</row>
    <row r="47" spans="1:58" s="15" customFormat="1" ht="13.5" thickBot="1" x14ac:dyDescent="0.25">
      <c r="A47" s="2"/>
      <c r="B47" s="155"/>
      <c r="C47" s="156"/>
      <c r="D47" s="124"/>
      <c r="E47" s="124"/>
      <c r="F47" s="192"/>
      <c r="G47" s="193"/>
      <c r="H47" s="172"/>
      <c r="I47" s="194"/>
      <c r="J47" s="211"/>
      <c r="K47" s="172"/>
      <c r="L47" s="195"/>
      <c r="M47" s="43">
        <f>SUM(M40:M46)</f>
        <v>1.8125</v>
      </c>
      <c r="N47" s="225"/>
      <c r="O47" s="230">
        <f>SUM(O40:O45,SUM(O48:O53))</f>
        <v>0</v>
      </c>
      <c r="P47" s="28">
        <f>SUM(P40:P45)</f>
        <v>0</v>
      </c>
      <c r="Q47" s="273">
        <f>SUM(Q40:R45)</f>
        <v>0</v>
      </c>
      <c r="R47" s="274"/>
      <c r="S47" s="59"/>
      <c r="T47" s="59"/>
      <c r="U47" s="143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</row>
    <row r="48" spans="1:58" x14ac:dyDescent="0.2">
      <c r="A48" s="1">
        <f>+A46+1</f>
        <v>44599</v>
      </c>
      <c r="B48" s="25"/>
      <c r="C48" s="139"/>
      <c r="D48" s="47"/>
      <c r="E48" s="122"/>
      <c r="F48" s="183"/>
      <c r="G48" s="184"/>
      <c r="H48" s="170"/>
      <c r="I48" s="185"/>
      <c r="J48" s="207"/>
      <c r="K48" s="170"/>
      <c r="L48" s="196"/>
      <c r="M48" s="48">
        <f t="shared" ref="M48:M53" si="15">C48-B48-D48-F48+I48+K48</f>
        <v>0</v>
      </c>
      <c r="N48" s="223"/>
      <c r="O48" s="228"/>
      <c r="P48" s="69"/>
      <c r="Q48" s="275" t="str">
        <f t="shared" ref="Q48:Q54" si="16">IF(AND(B48&gt;=C48,B48&lt;=De,B48&lt;&gt;0,C48&lt;&gt;0),MOD(Fi-De,1)-IF(B48&lt;=Fi,Fi-C48)
+IF(B48&lt;=Fi,Fi-B48),IF(AND(B48&gt;=C48,B48&gt;De,B48&lt;&gt;0,C48&lt;&gt;0),MOD(Fi-De,1)-(B48-De)+IF(C48&gt;=De,C48-De)-IF(C48&lt;Fi,Fi-C48),IF(AND(B48&lt;C48,ISNUMBER(B48),C48&lt;&gt;0),0+IF(AND(B48&lt;=Fi,C48&lt;=Fi),C48-B48)+IF(AND(B48&lt;=Fi,C48&gt;Fi),Fi-B48)+IF(C48&gt;=De,C48-B48-IF(B48&lt;=De,De-B48)),"")))</f>
        <v/>
      </c>
      <c r="R48" s="276"/>
      <c r="S48" s="50"/>
      <c r="T48" s="50"/>
      <c r="U48" s="143"/>
    </row>
    <row r="49" spans="1:58" x14ac:dyDescent="0.2">
      <c r="A49" s="1">
        <f t="shared" ref="A49:A54" si="17">+A48+1</f>
        <v>44600</v>
      </c>
      <c r="B49" s="13"/>
      <c r="C49" s="136"/>
      <c r="D49" s="47"/>
      <c r="E49" s="122"/>
      <c r="F49" s="183"/>
      <c r="G49" s="184"/>
      <c r="H49" s="170"/>
      <c r="I49" s="185"/>
      <c r="J49" s="207"/>
      <c r="K49" s="170"/>
      <c r="L49" s="196"/>
      <c r="M49" s="48">
        <f t="shared" si="15"/>
        <v>0</v>
      </c>
      <c r="N49" s="223"/>
      <c r="O49" s="228"/>
      <c r="P49" s="69"/>
      <c r="Q49" s="275" t="str">
        <f t="shared" si="16"/>
        <v/>
      </c>
      <c r="R49" s="276"/>
      <c r="S49" s="50"/>
      <c r="T49" s="50"/>
      <c r="U49" s="143"/>
    </row>
    <row r="50" spans="1:58" x14ac:dyDescent="0.2">
      <c r="A50" s="1">
        <f t="shared" si="17"/>
        <v>44601</v>
      </c>
      <c r="B50" s="13"/>
      <c r="C50" s="136"/>
      <c r="D50" s="47"/>
      <c r="E50" s="122"/>
      <c r="F50" s="183"/>
      <c r="G50" s="184"/>
      <c r="H50" s="170"/>
      <c r="I50" s="185"/>
      <c r="J50" s="207"/>
      <c r="K50" s="170"/>
      <c r="L50" s="196"/>
      <c r="M50" s="48">
        <f t="shared" si="15"/>
        <v>0</v>
      </c>
      <c r="N50" s="223"/>
      <c r="O50" s="228"/>
      <c r="P50" s="69"/>
      <c r="Q50" s="275" t="str">
        <f t="shared" si="16"/>
        <v/>
      </c>
      <c r="R50" s="276"/>
      <c r="S50" s="50"/>
      <c r="T50" s="50"/>
      <c r="U50" s="143"/>
    </row>
    <row r="51" spans="1:58" x14ac:dyDescent="0.2">
      <c r="A51" s="1">
        <f t="shared" si="17"/>
        <v>44602</v>
      </c>
      <c r="B51" s="135"/>
      <c r="C51" s="150"/>
      <c r="D51" s="47"/>
      <c r="E51" s="122"/>
      <c r="F51" s="183"/>
      <c r="G51" s="184"/>
      <c r="H51" s="170"/>
      <c r="I51" s="185"/>
      <c r="J51" s="213"/>
      <c r="K51" s="175"/>
      <c r="L51" s="196"/>
      <c r="M51" s="48">
        <f t="shared" si="15"/>
        <v>0</v>
      </c>
      <c r="N51" s="223"/>
      <c r="O51" s="228"/>
      <c r="P51" s="69"/>
      <c r="Q51" s="275" t="str">
        <f t="shared" si="16"/>
        <v/>
      </c>
      <c r="R51" s="276"/>
      <c r="S51" s="50"/>
      <c r="T51" s="50"/>
      <c r="U51" s="143"/>
    </row>
    <row r="52" spans="1:58" x14ac:dyDescent="0.2">
      <c r="A52" s="1">
        <f t="shared" si="17"/>
        <v>44603</v>
      </c>
      <c r="B52" s="135"/>
      <c r="C52" s="136"/>
      <c r="D52" s="47"/>
      <c r="E52" s="122"/>
      <c r="F52" s="183"/>
      <c r="G52" s="184"/>
      <c r="H52" s="170"/>
      <c r="I52" s="185"/>
      <c r="J52" s="207"/>
      <c r="K52" s="170"/>
      <c r="L52" s="204"/>
      <c r="M52" s="48">
        <f t="shared" si="15"/>
        <v>0</v>
      </c>
      <c r="N52" s="223"/>
      <c r="O52" s="228"/>
      <c r="P52" s="69"/>
      <c r="Q52" s="275" t="str">
        <f t="shared" si="16"/>
        <v/>
      </c>
      <c r="R52" s="276"/>
      <c r="S52" s="50"/>
      <c r="T52" s="50"/>
      <c r="U52" s="143"/>
    </row>
    <row r="53" spans="1:58" x14ac:dyDescent="0.2">
      <c r="A53" s="1">
        <f t="shared" si="17"/>
        <v>44604</v>
      </c>
      <c r="B53" s="25"/>
      <c r="C53" s="139"/>
      <c r="D53" s="47"/>
      <c r="E53" s="122"/>
      <c r="F53" s="183"/>
      <c r="G53" s="184"/>
      <c r="H53" s="170"/>
      <c r="I53" s="185">
        <v>1.8125</v>
      </c>
      <c r="J53" s="207"/>
      <c r="K53" s="170"/>
      <c r="L53" s="196"/>
      <c r="M53" s="48">
        <f t="shared" si="15"/>
        <v>1.8125</v>
      </c>
      <c r="N53" s="223"/>
      <c r="O53" s="228"/>
      <c r="P53" s="69"/>
      <c r="Q53" s="275" t="str">
        <f t="shared" si="16"/>
        <v/>
      </c>
      <c r="R53" s="276"/>
      <c r="S53" s="50"/>
      <c r="T53" s="50"/>
      <c r="U53" s="143"/>
    </row>
    <row r="54" spans="1:58" ht="13.5" thickBot="1" x14ac:dyDescent="0.25">
      <c r="A54" s="3">
        <f t="shared" si="17"/>
        <v>44605</v>
      </c>
      <c r="B54" s="51"/>
      <c r="C54" s="65"/>
      <c r="D54" s="52"/>
      <c r="E54" s="123"/>
      <c r="F54" s="53"/>
      <c r="G54" s="91"/>
      <c r="H54" s="55"/>
      <c r="I54" s="54"/>
      <c r="J54" s="208"/>
      <c r="K54" s="55"/>
      <c r="L54" s="73"/>
      <c r="M54" s="56"/>
      <c r="N54" s="224"/>
      <c r="O54" s="229"/>
      <c r="P54" s="29"/>
      <c r="Q54" s="26" t="str">
        <f t="shared" si="16"/>
        <v/>
      </c>
      <c r="R54" s="72"/>
      <c r="S54" s="57"/>
      <c r="T54" s="57"/>
      <c r="U54" s="143"/>
    </row>
    <row r="55" spans="1:58" s="15" customFormat="1" ht="13.5" thickBot="1" x14ac:dyDescent="0.25">
      <c r="A55" s="18"/>
      <c r="B55" s="60"/>
      <c r="C55" s="66"/>
      <c r="D55" s="67"/>
      <c r="E55" s="128"/>
      <c r="F55" s="60"/>
      <c r="G55" s="92" t="str">
        <f>IF(N55&lt;($S$1/24),($S$1/24)-N55,"0:00")</f>
        <v>0:00</v>
      </c>
      <c r="H55" s="62"/>
      <c r="I55" s="61"/>
      <c r="J55" s="61"/>
      <c r="K55" s="62"/>
      <c r="L55" s="75"/>
      <c r="M55" s="43">
        <f>SUM(M48:M54)</f>
        <v>1.8125</v>
      </c>
      <c r="N55" s="226">
        <f>M55+M47</f>
        <v>3.625</v>
      </c>
      <c r="O55" s="78">
        <f>SUM(O15+O23+O31+O39+O47)</f>
        <v>0</v>
      </c>
      <c r="P55" s="30">
        <f>SUM(P48:P53)</f>
        <v>0</v>
      </c>
      <c r="Q55" s="277">
        <f>SUM(Q48:R53)</f>
        <v>0</v>
      </c>
      <c r="R55" s="278"/>
      <c r="S55" s="63">
        <f>IF(N55&lt;($S$1/24),"0:00"*1,IF(N55&gt;=$T$1/24,($T$1/24-$S$1/24),N55-($S$1/24)))</f>
        <v>0</v>
      </c>
      <c r="T55" s="63">
        <f>IF(N55&lt;($T$1/24),"0:00"*1,IF(N55&gt;=$T$1/24,N55-($T$1/24)))</f>
        <v>0</v>
      </c>
      <c r="U55" s="143">
        <f>SUM(U8:U54)</f>
        <v>0</v>
      </c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</row>
    <row r="58" spans="1:58" x14ac:dyDescent="0.2">
      <c r="A58" s="254"/>
      <c r="B58" s="262"/>
      <c r="C58" s="262"/>
      <c r="D58" s="262"/>
      <c r="E58" s="262"/>
      <c r="F58" s="262"/>
      <c r="G58" s="262"/>
      <c r="H58" s="262" t="s">
        <v>41</v>
      </c>
      <c r="I58" s="262"/>
      <c r="J58" s="262" t="s">
        <v>43</v>
      </c>
      <c r="K58" s="262"/>
      <c r="L58" s="262" t="s">
        <v>42</v>
      </c>
      <c r="M58" s="262"/>
      <c r="Q58" s="262"/>
      <c r="R58" s="262"/>
      <c r="S58" s="262"/>
      <c r="T58" s="262"/>
    </row>
    <row r="59" spans="1:58" x14ac:dyDescent="0.2">
      <c r="A59" s="254"/>
      <c r="B59" s="262"/>
      <c r="C59" s="262"/>
      <c r="D59" s="262"/>
      <c r="E59" s="262"/>
      <c r="F59" s="262"/>
      <c r="G59" s="262"/>
      <c r="H59" s="262"/>
      <c r="I59" s="262"/>
      <c r="J59" s="262"/>
      <c r="K59" s="262"/>
      <c r="L59" s="262"/>
      <c r="M59" s="262"/>
      <c r="Q59" s="262"/>
      <c r="R59" s="262"/>
      <c r="S59" s="262"/>
      <c r="T59" s="262"/>
    </row>
    <row r="60" spans="1:58" x14ac:dyDescent="0.2">
      <c r="A60" s="254" t="s">
        <v>39</v>
      </c>
      <c r="B60" s="262"/>
      <c r="C60" s="262"/>
      <c r="D60" s="262"/>
      <c r="E60" s="262"/>
      <c r="F60" s="262"/>
      <c r="G60" s="262" t="s">
        <v>40</v>
      </c>
      <c r="H60" s="262">
        <f>MATCH("BABINET Ludmilla",[1]sheet!$A$1:$A$116)</f>
        <v>115</v>
      </c>
      <c r="I60" s="262"/>
      <c r="J60" s="263">
        <f>MATCH("BABINET Ludmilla",[1]sheet!$A$1:$A$118)</f>
        <v>115</v>
      </c>
      <c r="K60" s="262"/>
      <c r="L60" s="263">
        <f>MATCH("BABINET Ludmilla",[1]sheet!$A$1:$A$300)</f>
        <v>300</v>
      </c>
      <c r="M60" s="262"/>
      <c r="Q60" s="262"/>
      <c r="R60" s="262"/>
      <c r="S60" s="262"/>
      <c r="T60" s="262"/>
    </row>
    <row r="61" spans="1:58" ht="15" x14ac:dyDescent="0.25">
      <c r="A61" s="255"/>
      <c r="B61" s="264"/>
      <c r="C61" s="264"/>
      <c r="D61" s="264"/>
      <c r="E61" s="264"/>
      <c r="F61" s="264"/>
      <c r="G61" s="264"/>
      <c r="H61" s="264"/>
      <c r="I61" s="264"/>
      <c r="J61" s="262"/>
      <c r="K61" s="262"/>
      <c r="L61" s="262"/>
      <c r="M61" s="262"/>
      <c r="Q61" s="262"/>
      <c r="R61" s="262"/>
      <c r="S61" s="262"/>
      <c r="T61" s="262"/>
    </row>
    <row r="62" spans="1:58" x14ac:dyDescent="0.2">
      <c r="A62" s="254"/>
      <c r="B62" s="262"/>
      <c r="C62" s="262"/>
      <c r="D62" s="262"/>
      <c r="E62" s="262"/>
      <c r="F62" s="262"/>
      <c r="G62" s="262"/>
      <c r="H62" s="262"/>
      <c r="I62" s="262"/>
      <c r="J62" s="262"/>
      <c r="K62" s="268"/>
      <c r="L62" s="268"/>
      <c r="M62" s="268"/>
      <c r="N62" s="268"/>
      <c r="O62" s="268"/>
      <c r="P62" s="268"/>
      <c r="Q62" s="268"/>
      <c r="R62" s="268"/>
      <c r="S62" s="268"/>
      <c r="T62" s="262"/>
    </row>
    <row r="63" spans="1:58" ht="12.75" customHeight="1" x14ac:dyDescent="0.2">
      <c r="A63" s="257"/>
      <c r="B63" s="267"/>
      <c r="C63" s="268"/>
      <c r="D63" s="268"/>
      <c r="E63" s="268"/>
      <c r="F63" s="268"/>
      <c r="G63" s="268"/>
      <c r="H63" s="268"/>
      <c r="I63" s="268"/>
      <c r="J63" s="258"/>
      <c r="K63" s="270"/>
      <c r="L63" s="270"/>
      <c r="M63" s="270"/>
      <c r="N63" s="270"/>
      <c r="O63" s="270"/>
      <c r="P63" s="270"/>
      <c r="Q63" s="270"/>
      <c r="R63" s="270"/>
      <c r="S63" s="270"/>
      <c r="T63" s="259"/>
      <c r="U63" s="259"/>
      <c r="V63" s="259"/>
      <c r="W63" s="259"/>
    </row>
    <row r="64" spans="1:58" x14ac:dyDescent="0.2">
      <c r="A64" s="254"/>
      <c r="B64" s="262"/>
      <c r="C64" s="262"/>
      <c r="D64" s="262"/>
      <c r="E64" s="262"/>
      <c r="F64" s="262"/>
      <c r="G64" s="262"/>
      <c r="H64" s="262"/>
      <c r="I64" s="262"/>
      <c r="J64" s="262"/>
      <c r="K64" s="262"/>
      <c r="L64" s="262"/>
      <c r="M64" s="262"/>
      <c r="Q64" s="262"/>
      <c r="R64" s="262"/>
      <c r="S64" s="262"/>
      <c r="T64" s="262"/>
    </row>
    <row r="65" spans="1:16" ht="12.75" customHeight="1" x14ac:dyDescent="0.2">
      <c r="A65" s="254"/>
      <c r="B65" s="262"/>
      <c r="C65" s="262"/>
      <c r="D65" s="262"/>
      <c r="E65" s="262"/>
      <c r="F65" s="262"/>
      <c r="G65" s="262"/>
      <c r="H65" s="262"/>
      <c r="I65" s="269"/>
      <c r="J65" s="269"/>
      <c r="K65" s="269"/>
      <c r="L65" s="269"/>
      <c r="M65" s="269"/>
    </row>
    <row r="66" spans="1:16" ht="25.5" customHeight="1" x14ac:dyDescent="0.2">
      <c r="A66" s="254"/>
      <c r="B66" s="262"/>
      <c r="C66" s="262"/>
      <c r="D66" s="262"/>
      <c r="E66" s="262"/>
      <c r="F66" s="268"/>
      <c r="G66" s="268"/>
      <c r="H66" s="267"/>
      <c r="I66" s="267"/>
      <c r="J66" s="267"/>
      <c r="K66" s="262"/>
      <c r="L66" s="262"/>
      <c r="M66" s="262"/>
    </row>
    <row r="67" spans="1:16" x14ac:dyDescent="0.2">
      <c r="A67" s="256"/>
      <c r="B67" s="267"/>
      <c r="C67" s="268"/>
      <c r="D67" s="268"/>
      <c r="E67" s="268"/>
      <c r="F67" s="268"/>
      <c r="G67" s="268"/>
      <c r="H67" s="268"/>
      <c r="I67" s="268"/>
      <c r="J67" s="268"/>
      <c r="K67" s="261"/>
      <c r="L67" s="261"/>
      <c r="M67" s="261"/>
      <c r="O67" s="260"/>
      <c r="P67" s="260"/>
    </row>
    <row r="68" spans="1:16" x14ac:dyDescent="0.2">
      <c r="A68" s="254"/>
      <c r="B68" s="262"/>
      <c r="C68" s="262"/>
      <c r="D68" s="262"/>
      <c r="E68" s="262"/>
      <c r="F68" s="262"/>
      <c r="G68" s="262"/>
      <c r="H68" s="262"/>
      <c r="I68" s="262"/>
      <c r="J68" s="262"/>
      <c r="K68" s="262"/>
      <c r="L68" s="262"/>
      <c r="M68" s="262"/>
    </row>
    <row r="69" spans="1:16" x14ac:dyDescent="0.2">
      <c r="A69" s="256"/>
      <c r="B69" s="268"/>
      <c r="C69" s="268"/>
      <c r="D69" s="268"/>
      <c r="E69" s="262"/>
      <c r="F69" s="261"/>
      <c r="G69" s="262"/>
      <c r="H69" s="262"/>
      <c r="I69" s="262"/>
      <c r="J69" s="262"/>
      <c r="K69" s="262"/>
      <c r="L69" s="262"/>
      <c r="M69" s="262"/>
    </row>
    <row r="70" spans="1:16" x14ac:dyDescent="0.2">
      <c r="A70" s="254"/>
      <c r="B70" s="262"/>
      <c r="C70" s="262"/>
      <c r="D70" s="262"/>
      <c r="E70" s="262"/>
      <c r="F70" s="262"/>
      <c r="G70" s="262"/>
      <c r="H70" s="262"/>
      <c r="I70" s="262"/>
      <c r="J70" s="262"/>
      <c r="K70" s="262"/>
      <c r="L70" s="262"/>
      <c r="M70" s="262"/>
    </row>
    <row r="71" spans="1:16" x14ac:dyDescent="0.2">
      <c r="A71" s="254"/>
      <c r="B71" s="262"/>
      <c r="C71" s="262"/>
      <c r="D71" s="262"/>
      <c r="E71" s="262"/>
      <c r="F71" s="262"/>
      <c r="G71" s="262"/>
      <c r="H71" s="262"/>
      <c r="I71" s="262"/>
      <c r="J71" s="262"/>
      <c r="K71" s="262"/>
      <c r="L71" s="262"/>
      <c r="M71" s="262"/>
    </row>
    <row r="72" spans="1:16" x14ac:dyDescent="0.2">
      <c r="B72" s="262"/>
      <c r="C72" s="262"/>
      <c r="D72" s="262"/>
      <c r="E72" s="262"/>
      <c r="F72" s="262"/>
      <c r="G72" s="262"/>
      <c r="H72" s="267"/>
      <c r="I72" s="268"/>
      <c r="J72" s="268"/>
      <c r="K72" s="261"/>
      <c r="L72" s="262"/>
      <c r="M72" s="262"/>
    </row>
    <row r="73" spans="1:16" x14ac:dyDescent="0.2">
      <c r="B73" s="262"/>
      <c r="C73" s="262"/>
      <c r="D73" s="262"/>
      <c r="E73" s="262"/>
      <c r="F73" s="262"/>
      <c r="G73" s="262"/>
      <c r="H73" s="267"/>
      <c r="I73" s="267"/>
      <c r="J73" s="262"/>
      <c r="K73" s="268"/>
      <c r="L73" s="268"/>
      <c r="M73" s="268"/>
    </row>
    <row r="75" spans="1:16" ht="12.75" customHeight="1" x14ac:dyDescent="0.2">
      <c r="B75" s="268"/>
      <c r="C75" s="268"/>
      <c r="D75" s="268"/>
      <c r="E75" s="268"/>
      <c r="F75" s="268"/>
      <c r="J75" s="268"/>
      <c r="K75" s="268"/>
    </row>
    <row r="76" spans="1:16" x14ac:dyDescent="0.2">
      <c r="H76" s="267"/>
      <c r="I76" s="268"/>
    </row>
    <row r="77" spans="1:16" x14ac:dyDescent="0.2">
      <c r="L77" s="245"/>
      <c r="M77" s="245"/>
    </row>
    <row r="79" spans="1:16" ht="12.75" customHeight="1" x14ac:dyDescent="0.2">
      <c r="C79" s="245"/>
      <c r="D79" s="259"/>
      <c r="E79" s="259"/>
      <c r="F79" s="259"/>
    </row>
    <row r="80" spans="1:16" x14ac:dyDescent="0.2">
      <c r="C80" s="245"/>
    </row>
  </sheetData>
  <sheetProtection selectLockedCells="1"/>
  <mergeCells count="68">
    <mergeCell ref="U5:U7"/>
    <mergeCell ref="Q26:R26"/>
    <mergeCell ref="Q27:R27"/>
    <mergeCell ref="Q31:R31"/>
    <mergeCell ref="Q32:R32"/>
    <mergeCell ref="Q12:R12"/>
    <mergeCell ref="Q13:R13"/>
    <mergeCell ref="Q11:R11"/>
    <mergeCell ref="Q29:R29"/>
    <mergeCell ref="Q24:R24"/>
    <mergeCell ref="Q25:R25"/>
    <mergeCell ref="Q17:R17"/>
    <mergeCell ref="Q19:R19"/>
    <mergeCell ref="Q20:R20"/>
    <mergeCell ref="Q28:R28"/>
    <mergeCell ref="Q18:R18"/>
    <mergeCell ref="P5:P6"/>
    <mergeCell ref="Q5:R5"/>
    <mergeCell ref="Q8:R8"/>
    <mergeCell ref="Q9:R9"/>
    <mergeCell ref="Q10:R10"/>
    <mergeCell ref="Q39:R39"/>
    <mergeCell ref="Q42:R42"/>
    <mergeCell ref="Q43:R43"/>
    <mergeCell ref="Q36:R36"/>
    <mergeCell ref="Q33:R33"/>
    <mergeCell ref="Q34:R34"/>
    <mergeCell ref="Q40:R40"/>
    <mergeCell ref="Q41:R41"/>
    <mergeCell ref="Q35:R35"/>
    <mergeCell ref="F6:G6"/>
    <mergeCell ref="D5:D6"/>
    <mergeCell ref="H5:H6"/>
    <mergeCell ref="L5:L6"/>
    <mergeCell ref="I5:I6"/>
    <mergeCell ref="K5:K6"/>
    <mergeCell ref="J5:J6"/>
    <mergeCell ref="O5:O6"/>
    <mergeCell ref="Q47:R47"/>
    <mergeCell ref="Q48:R48"/>
    <mergeCell ref="Q53:R53"/>
    <mergeCell ref="Q55:R55"/>
    <mergeCell ref="Q49:R49"/>
    <mergeCell ref="Q50:R50"/>
    <mergeCell ref="Q51:R51"/>
    <mergeCell ref="Q52:R52"/>
    <mergeCell ref="Q44:R44"/>
    <mergeCell ref="Q45:R45"/>
    <mergeCell ref="Q15:R15"/>
    <mergeCell ref="Q16:R16"/>
    <mergeCell ref="Q21:R21"/>
    <mergeCell ref="Q23:R23"/>
    <mergeCell ref="Q37:R37"/>
    <mergeCell ref="B67:J67"/>
    <mergeCell ref="B69:D69"/>
    <mergeCell ref="H76:I76"/>
    <mergeCell ref="H72:J72"/>
    <mergeCell ref="K62:S62"/>
    <mergeCell ref="H73:I73"/>
    <mergeCell ref="K73:M73"/>
    <mergeCell ref="J75:K75"/>
    <mergeCell ref="D75:F75"/>
    <mergeCell ref="B75:C75"/>
    <mergeCell ref="I65:M65"/>
    <mergeCell ref="F66:G66"/>
    <mergeCell ref="B63:I63"/>
    <mergeCell ref="K63:S63"/>
    <mergeCell ref="H66:J66"/>
  </mergeCells>
  <phoneticPr fontId="1" type="noConversion"/>
  <conditionalFormatting sqref="M8:M55">
    <cfRule type="cellIs" dxfId="2" priority="1" stopIfTrue="1" operator="greaterThan">
      <formula>0.416666666666667</formula>
    </cfRule>
  </conditionalFormatting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6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</sheetPr>
  <dimension ref="A1:BG55"/>
  <sheetViews>
    <sheetView workbookViewId="0">
      <selection activeCell="E50" sqref="E50"/>
    </sheetView>
  </sheetViews>
  <sheetFormatPr baseColWidth="10" defaultRowHeight="12.75" x14ac:dyDescent="0.2"/>
  <cols>
    <col min="1" max="1" width="24.85546875" style="16" customWidth="1"/>
    <col min="2" max="3" width="6.7109375" style="6" customWidth="1"/>
    <col min="4" max="4" width="8.42578125" style="6" customWidth="1"/>
    <col min="5" max="5" width="8.85546875" style="6" bestFit="1" customWidth="1"/>
    <col min="6" max="6" width="10.5703125" style="6" customWidth="1"/>
    <col min="7" max="7" width="11" style="6" bestFit="1" customWidth="1"/>
    <col min="8" max="8" width="10.7109375" style="6" customWidth="1"/>
    <col min="9" max="9" width="11.5703125" style="6" bestFit="1" customWidth="1"/>
    <col min="10" max="10" width="13.42578125" style="6" customWidth="1"/>
    <col min="11" max="11" width="11.140625" style="6" customWidth="1"/>
    <col min="12" max="12" width="21" style="6" customWidth="1"/>
    <col min="13" max="13" width="10.5703125" style="6" customWidth="1"/>
    <col min="14" max="14" width="7.7109375" style="17" customWidth="1"/>
    <col min="15" max="15" width="12.28515625" style="17" customWidth="1"/>
    <col min="16" max="16" width="10.5703125" style="17" customWidth="1"/>
    <col min="17" max="17" width="9.5703125" style="17" customWidth="1"/>
    <col min="18" max="19" width="5.7109375" style="6" customWidth="1"/>
    <col min="20" max="20" width="8.42578125" style="6" customWidth="1"/>
    <col min="21" max="21" width="8.28515625" style="6" customWidth="1"/>
    <col min="22" max="22" width="26.28515625" style="6" customWidth="1"/>
    <col min="23" max="16384" width="11.42578125" style="6"/>
  </cols>
  <sheetData>
    <row r="1" spans="1:59" ht="13.5" thickBot="1" x14ac:dyDescent="0.25">
      <c r="A1" s="119" t="s">
        <v>23</v>
      </c>
      <c r="B1" s="253"/>
      <c r="C1" s="253"/>
      <c r="D1" s="253"/>
      <c r="E1" s="253"/>
      <c r="F1" s="253"/>
      <c r="G1" s="132" t="s">
        <v>17</v>
      </c>
      <c r="H1" s="132" t="s">
        <v>17</v>
      </c>
      <c r="I1" s="132" t="s">
        <v>17</v>
      </c>
      <c r="J1" s="214"/>
      <c r="K1" s="119" t="s">
        <v>24</v>
      </c>
      <c r="L1" s="253"/>
      <c r="M1" s="253"/>
      <c r="N1" s="253"/>
      <c r="O1" s="253"/>
      <c r="P1" s="253"/>
      <c r="Q1" s="133"/>
      <c r="R1" s="133"/>
      <c r="S1" s="134"/>
      <c r="T1" s="102">
        <v>80</v>
      </c>
      <c r="U1" s="102">
        <v>86</v>
      </c>
    </row>
    <row r="2" spans="1:59" s="118" customFormat="1" ht="13.5" hidden="1" thickBot="1" x14ac:dyDescent="0.25">
      <c r="A2" s="107"/>
      <c r="B2" s="108"/>
      <c r="C2" s="108"/>
      <c r="D2" s="108"/>
      <c r="E2" s="108"/>
      <c r="F2" s="108"/>
      <c r="G2" s="116"/>
      <c r="H2" s="116"/>
      <c r="I2" s="116"/>
      <c r="J2" s="116"/>
      <c r="K2" s="107"/>
      <c r="L2" s="108"/>
      <c r="M2" s="108"/>
      <c r="N2" s="108"/>
      <c r="O2" s="108"/>
      <c r="P2" s="108"/>
      <c r="Q2" s="117"/>
      <c r="R2" s="117"/>
      <c r="S2" s="117"/>
      <c r="T2" s="109"/>
      <c r="U2" s="109"/>
    </row>
    <row r="3" spans="1:59" s="118" customFormat="1" ht="13.5" hidden="1" thickBot="1" x14ac:dyDescent="0.25">
      <c r="A3" s="107"/>
      <c r="B3" s="108"/>
      <c r="C3" s="108"/>
      <c r="D3" s="108"/>
      <c r="E3" s="108"/>
      <c r="F3" s="108"/>
      <c r="G3" s="116"/>
      <c r="H3" s="116"/>
      <c r="I3" s="116"/>
      <c r="J3" s="116"/>
      <c r="K3" s="107"/>
      <c r="L3" s="108"/>
      <c r="M3" s="108"/>
      <c r="N3" s="108"/>
      <c r="O3" s="108"/>
      <c r="P3" s="108"/>
      <c r="Q3" s="117"/>
      <c r="R3" s="117"/>
      <c r="S3" s="117"/>
      <c r="T3" s="109"/>
      <c r="U3" s="109"/>
    </row>
    <row r="4" spans="1:59" s="118" customFormat="1" ht="13.5" hidden="1" thickBot="1" x14ac:dyDescent="0.25">
      <c r="A4" s="107"/>
      <c r="B4" s="108"/>
      <c r="C4" s="108"/>
      <c r="D4" s="108"/>
      <c r="E4" s="108"/>
      <c r="F4" s="108"/>
      <c r="G4" s="116"/>
      <c r="H4" s="116"/>
      <c r="I4" s="116"/>
      <c r="J4" s="116"/>
      <c r="K4" s="107"/>
      <c r="L4" s="108"/>
      <c r="M4" s="108"/>
      <c r="N4" s="108"/>
      <c r="O4" s="108"/>
      <c r="P4" s="108"/>
      <c r="Q4" s="117"/>
      <c r="R4" s="117"/>
      <c r="S4" s="117"/>
      <c r="T4" s="109"/>
      <c r="U4" s="109"/>
    </row>
    <row r="5" spans="1:59" s="7" customFormat="1" ht="51" customHeight="1" thickBot="1" x14ac:dyDescent="0.25">
      <c r="A5" s="111" t="s">
        <v>35</v>
      </c>
      <c r="B5" s="112" t="s">
        <v>1</v>
      </c>
      <c r="C5" s="113" t="s">
        <v>2</v>
      </c>
      <c r="D5" s="281" t="s">
        <v>12</v>
      </c>
      <c r="E5" s="120" t="s">
        <v>20</v>
      </c>
      <c r="F5" s="114" t="s">
        <v>10</v>
      </c>
      <c r="G5" s="115" t="s">
        <v>11</v>
      </c>
      <c r="H5" s="283" t="s">
        <v>14</v>
      </c>
      <c r="I5" s="287" t="s">
        <v>15</v>
      </c>
      <c r="J5" s="287" t="s">
        <v>28</v>
      </c>
      <c r="K5" s="289" t="s">
        <v>9</v>
      </c>
      <c r="L5" s="285" t="s">
        <v>16</v>
      </c>
      <c r="M5" s="96" t="s">
        <v>0</v>
      </c>
      <c r="N5" s="97" t="s">
        <v>6</v>
      </c>
      <c r="O5" s="238" t="s">
        <v>31</v>
      </c>
      <c r="P5" s="271" t="s">
        <v>29</v>
      </c>
      <c r="Q5" s="300" t="s">
        <v>8</v>
      </c>
      <c r="R5" s="295" t="s">
        <v>3</v>
      </c>
      <c r="S5" s="296"/>
      <c r="T5" s="252" t="s">
        <v>18</v>
      </c>
      <c r="U5" s="144" t="s">
        <v>19</v>
      </c>
      <c r="V5" s="297" t="s">
        <v>27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</row>
    <row r="6" spans="1:59" ht="13.5" customHeight="1" thickBot="1" x14ac:dyDescent="0.25">
      <c r="A6" s="36"/>
      <c r="B6" s="37"/>
      <c r="C6" s="38"/>
      <c r="D6" s="282"/>
      <c r="E6" s="121"/>
      <c r="F6" s="279" t="s">
        <v>7</v>
      </c>
      <c r="G6" s="280"/>
      <c r="H6" s="284"/>
      <c r="I6" s="288"/>
      <c r="J6" s="288"/>
      <c r="K6" s="290"/>
      <c r="L6" s="286"/>
      <c r="M6" s="39"/>
      <c r="N6" s="22"/>
      <c r="O6" s="237"/>
      <c r="P6" s="272"/>
      <c r="Q6" s="294"/>
      <c r="R6" s="4">
        <v>0.91666666666666663</v>
      </c>
      <c r="S6" s="71">
        <v>0.25</v>
      </c>
      <c r="T6" s="23"/>
      <c r="U6" s="220"/>
      <c r="V6" s="298"/>
    </row>
    <row r="7" spans="1:59" ht="15.75" customHeight="1" thickBot="1" x14ac:dyDescent="0.25">
      <c r="A7" s="40" t="s">
        <v>4</v>
      </c>
      <c r="B7" s="44"/>
      <c r="C7" s="45"/>
      <c r="D7" s="41"/>
      <c r="E7" s="90"/>
      <c r="F7" s="90">
        <f>SUM(F8:F55)-G7</f>
        <v>-3.9576388888888894</v>
      </c>
      <c r="G7" s="90">
        <f>SUM(G8:G55)-H7</f>
        <v>3.9576388888888894</v>
      </c>
      <c r="H7" s="93">
        <f>SUM(H8:H55)</f>
        <v>0</v>
      </c>
      <c r="I7" s="94">
        <f>SUM(I8:I55)/0.2430555555555</f>
        <v>13.714285714288849</v>
      </c>
      <c r="J7" s="94"/>
      <c r="K7" s="46"/>
      <c r="L7" s="42"/>
      <c r="M7" s="41"/>
      <c r="N7" s="221"/>
      <c r="O7" s="221">
        <f>O15+O23+O31+O39+O47+O55</f>
        <v>0</v>
      </c>
      <c r="P7" s="41">
        <f>SUM(P23+P39+P55)</f>
        <v>0</v>
      </c>
      <c r="Q7" s="27">
        <f>Q39+Q31+Q23+Q15+Q47+Q55</f>
        <v>0</v>
      </c>
      <c r="R7" s="76">
        <f>SUM(R8:S55)/2</f>
        <v>0</v>
      </c>
      <c r="S7" s="77"/>
      <c r="T7" s="44">
        <f>T39+T31+T23+T15+T47+T55</f>
        <v>0</v>
      </c>
      <c r="U7" s="145">
        <f>U39+U31+U23+U15+U47+U55</f>
        <v>0</v>
      </c>
      <c r="V7" s="299"/>
    </row>
    <row r="8" spans="1:59" ht="15.75" customHeight="1" x14ac:dyDescent="0.2">
      <c r="A8" s="1">
        <f>J!A5</f>
        <v>44564</v>
      </c>
      <c r="B8" s="232"/>
      <c r="C8" s="248"/>
      <c r="D8" s="138"/>
      <c r="E8" s="142"/>
      <c r="F8" s="176"/>
      <c r="G8" s="177"/>
      <c r="H8" s="199"/>
      <c r="I8" s="200"/>
      <c r="J8" s="199"/>
      <c r="K8" s="178"/>
      <c r="L8" s="204"/>
      <c r="M8" s="48">
        <f t="shared" ref="M8:M13" si="0">C8-B8-D8-F8+I8+K8</f>
        <v>0</v>
      </c>
      <c r="N8" s="222"/>
      <c r="O8" s="222"/>
      <c r="P8" s="227"/>
      <c r="Q8" s="69"/>
      <c r="R8" s="291" t="str">
        <f>IF(AND(B8&gt;=C8,B8&lt;=de,B8&lt;&gt;0,C8&lt;&gt;0),MOD(fi-de,1)-IF(B8&lt;=fi,fi-C8)
+IF(B8&lt;=fi,fi-B8),IF(AND(B8&gt;=C8,B8&gt;de,B8&lt;&gt;0,C8&lt;&gt;0),MOD(fi-de,1)-(B8-de)+IF(C8&gt;=de,C8-de)-IF(C8&lt;fi,fi-C8),IF(AND(B8&lt;C8,ISNUMBER(B8),C8&lt;&gt;0),0+IF(AND(B8&lt;=fi,C8&lt;=fi),C8-B8)+IF(AND(B8&lt;=fi,C8&gt;fi),fi-B8)+IF(C8&gt;=de,C8-B8-IF(B8&lt;=de,de-B8)),"")))</f>
        <v/>
      </c>
      <c r="S8" s="292"/>
      <c r="T8" s="49"/>
      <c r="U8" s="49"/>
      <c r="V8" s="143">
        <f>IF(AND(M8&gt;=(TIME(6,0,0)),D8="",$B8&lt;&gt;""),0.33,0)</f>
        <v>0</v>
      </c>
    </row>
    <row r="9" spans="1:59" x14ac:dyDescent="0.2">
      <c r="A9" s="1">
        <f t="shared" ref="A9:A14" si="1">+A8+1</f>
        <v>44565</v>
      </c>
      <c r="B9" s="149"/>
      <c r="C9" s="147"/>
      <c r="D9" s="138"/>
      <c r="E9" s="142"/>
      <c r="F9" s="176"/>
      <c r="G9" s="177"/>
      <c r="H9" s="178"/>
      <c r="I9" s="178"/>
      <c r="J9" s="215"/>
      <c r="K9" s="178"/>
      <c r="L9" s="204"/>
      <c r="M9" s="48">
        <f t="shared" si="0"/>
        <v>0</v>
      </c>
      <c r="N9" s="223"/>
      <c r="O9" s="223"/>
      <c r="P9" s="228"/>
      <c r="Q9" s="69"/>
      <c r="R9" s="275" t="str">
        <f t="shared" ref="R9:R14" si="2">IF(AND(B9&gt;=C9,B9&lt;=de,B9&lt;&gt;0,C9&lt;&gt;0),MOD(fi-de,1)-IF(B9&lt;=fi,fi-C9)
+IF(B9&lt;=fi,fi-B9),IF(AND(B9&gt;=C9,B9&gt;de,B9&lt;&gt;0,C9&lt;&gt;0),MOD(fi-de,1)-(B9-de)+IF(C9&gt;=de,C9-de)-IF(C9&lt;fi,fi-C9),IF(AND(B9&lt;C9,ISNUMBER(B9),C9&lt;&gt;0),0+IF(AND(B9&lt;=fi,C9&lt;=fi),C9-B9)+IF(AND(B9&lt;=fi,C9&gt;fi),fi-B9)+IF(C9&gt;=de,C9-B9-IF(B9&lt;=de,de-B9)),"")))</f>
        <v/>
      </c>
      <c r="S9" s="276"/>
      <c r="T9" s="50"/>
      <c r="U9" s="50"/>
      <c r="V9" s="143">
        <f>IF(AND(M9&gt;=(TIME(6,0,0)),D9="",$B9&lt;&gt;""),0.33,0)</f>
        <v>0</v>
      </c>
    </row>
    <row r="10" spans="1:59" x14ac:dyDescent="0.2">
      <c r="A10" s="1">
        <f t="shared" si="1"/>
        <v>44566</v>
      </c>
      <c r="B10" s="149"/>
      <c r="C10" s="147"/>
      <c r="D10" s="138"/>
      <c r="E10" s="142"/>
      <c r="F10" s="176"/>
      <c r="G10" s="177"/>
      <c r="H10" s="178"/>
      <c r="I10" s="178"/>
      <c r="J10" s="215"/>
      <c r="K10" s="178"/>
      <c r="L10" s="204"/>
      <c r="M10" s="48">
        <f t="shared" si="0"/>
        <v>0</v>
      </c>
      <c r="N10" s="223"/>
      <c r="O10" s="223"/>
      <c r="P10" s="228"/>
      <c r="Q10" s="69"/>
      <c r="R10" s="275" t="str">
        <f t="shared" si="2"/>
        <v/>
      </c>
      <c r="S10" s="276"/>
      <c r="T10" s="50"/>
      <c r="U10" s="50"/>
      <c r="V10" s="143">
        <f>IF(AND(M10&gt;=(TIME(6,0,0)),D10="",$B10&lt;&gt;""),0.33,0)</f>
        <v>0</v>
      </c>
      <c r="X10" s="250"/>
    </row>
    <row r="11" spans="1:59" x14ac:dyDescent="0.2">
      <c r="A11" s="1">
        <f t="shared" si="1"/>
        <v>44567</v>
      </c>
      <c r="B11" s="149"/>
      <c r="C11" s="147"/>
      <c r="D11" s="138"/>
      <c r="E11" s="142"/>
      <c r="F11" s="176"/>
      <c r="G11" s="177"/>
      <c r="H11" s="178"/>
      <c r="I11" s="178"/>
      <c r="J11" s="215"/>
      <c r="K11" s="178"/>
      <c r="L11" s="204"/>
      <c r="M11" s="48">
        <f t="shared" si="0"/>
        <v>0</v>
      </c>
      <c r="N11" s="223"/>
      <c r="O11" s="223"/>
      <c r="P11" s="228"/>
      <c r="Q11" s="69"/>
      <c r="R11" s="275" t="str">
        <f t="shared" si="2"/>
        <v/>
      </c>
      <c r="S11" s="276"/>
      <c r="T11" s="50"/>
      <c r="U11" s="50"/>
      <c r="V11" s="143">
        <f>IF(AND(M11&gt;=(TIME(6,0,0)),D11="",$B11&lt;&gt;""),0.33,0)</f>
        <v>0</v>
      </c>
    </row>
    <row r="12" spans="1:59" x14ac:dyDescent="0.2">
      <c r="A12" s="1">
        <f t="shared" si="1"/>
        <v>44568</v>
      </c>
      <c r="B12" s="149"/>
      <c r="C12" s="147"/>
      <c r="D12" s="138"/>
      <c r="E12" s="142"/>
      <c r="F12" s="176"/>
      <c r="G12" s="177"/>
      <c r="H12" s="178"/>
      <c r="I12" s="178"/>
      <c r="J12" s="215"/>
      <c r="K12" s="178"/>
      <c r="L12" s="204"/>
      <c r="M12" s="48">
        <f t="shared" si="0"/>
        <v>0</v>
      </c>
      <c r="N12" s="223"/>
      <c r="O12" s="223"/>
      <c r="P12" s="228"/>
      <c r="Q12" s="69"/>
      <c r="R12" s="275" t="str">
        <f t="shared" si="2"/>
        <v/>
      </c>
      <c r="S12" s="276"/>
      <c r="T12" s="50"/>
      <c r="U12" s="50"/>
      <c r="V12" s="143">
        <f>IF(AND(M12&gt;=(TIME(6,0,0)),D12="",$B12&lt;&gt;""),0.33,0)</f>
        <v>0</v>
      </c>
    </row>
    <row r="13" spans="1:59" x14ac:dyDescent="0.2">
      <c r="A13" s="1">
        <f t="shared" si="1"/>
        <v>44569</v>
      </c>
      <c r="B13" s="149"/>
      <c r="C13" s="147"/>
      <c r="D13" s="138"/>
      <c r="E13" s="142"/>
      <c r="F13" s="176"/>
      <c r="G13" s="177"/>
      <c r="H13" s="178"/>
      <c r="I13" s="179"/>
      <c r="J13" s="216"/>
      <c r="K13" s="178"/>
      <c r="L13" s="202"/>
      <c r="M13" s="48">
        <f t="shared" si="0"/>
        <v>0</v>
      </c>
      <c r="N13" s="223"/>
      <c r="O13" s="223"/>
      <c r="P13" s="228"/>
      <c r="Q13" s="69"/>
      <c r="R13" s="275" t="str">
        <f t="shared" si="2"/>
        <v/>
      </c>
      <c r="S13" s="276"/>
      <c r="T13" s="50"/>
      <c r="U13" s="50"/>
      <c r="V13" s="143">
        <f>IF(AND(M13&gt;=(TIME(6,0,0)),D13="",$B13&lt;&gt;""),0.5,0)</f>
        <v>0</v>
      </c>
    </row>
    <row r="14" spans="1:59" ht="13.5" thickBot="1" x14ac:dyDescent="0.25">
      <c r="A14" s="3">
        <f t="shared" si="1"/>
        <v>44570</v>
      </c>
      <c r="B14" s="8"/>
      <c r="C14" s="9"/>
      <c r="D14" s="52"/>
      <c r="E14" s="123"/>
      <c r="F14" s="188"/>
      <c r="G14" s="189"/>
      <c r="H14" s="171"/>
      <c r="I14" s="190"/>
      <c r="J14" s="233"/>
      <c r="K14" s="171"/>
      <c r="L14" s="191"/>
      <c r="M14" s="56"/>
      <c r="N14" s="224"/>
      <c r="O14" s="224"/>
      <c r="P14" s="229"/>
      <c r="Q14" s="29"/>
      <c r="R14" s="26" t="str">
        <f t="shared" si="2"/>
        <v/>
      </c>
      <c r="S14" s="72"/>
      <c r="T14" s="57"/>
      <c r="U14" s="57"/>
      <c r="V14" s="143">
        <f>IF(AND(M14&gt;=(TIME(6,0,0)),D14="",$B14&lt;&gt;""),0.5,0)</f>
        <v>0</v>
      </c>
    </row>
    <row r="15" spans="1:59" s="15" customFormat="1" ht="13.5" thickBot="1" x14ac:dyDescent="0.25">
      <c r="A15" s="2"/>
      <c r="B15" s="11"/>
      <c r="C15" s="12"/>
      <c r="D15" s="58"/>
      <c r="E15" s="124"/>
      <c r="F15" s="192"/>
      <c r="G15" s="193"/>
      <c r="H15" s="172"/>
      <c r="I15" s="205"/>
      <c r="J15" s="234"/>
      <c r="K15" s="172"/>
      <c r="L15" s="195"/>
      <c r="M15" s="43">
        <f>SUM(M8:M14)</f>
        <v>0</v>
      </c>
      <c r="N15" s="225"/>
      <c r="O15" s="225">
        <f>IF(L13="activité partielle",K13,0)</f>
        <v>0</v>
      </c>
      <c r="P15" s="230">
        <f>SUM(P8:P13)</f>
        <v>0</v>
      </c>
      <c r="Q15" s="28">
        <f>SUM(Q8:Q13)</f>
        <v>0</v>
      </c>
      <c r="R15" s="273">
        <f>SUM(R8:S13)</f>
        <v>0</v>
      </c>
      <c r="S15" s="274"/>
      <c r="T15" s="59"/>
      <c r="U15" s="59"/>
      <c r="V15" s="143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</row>
    <row r="16" spans="1:59" s="10" customFormat="1" x14ac:dyDescent="0.2">
      <c r="A16" s="1">
        <f>+A14+1</f>
        <v>44571</v>
      </c>
      <c r="B16" s="149"/>
      <c r="C16" s="147"/>
      <c r="D16" s="138"/>
      <c r="E16" s="142"/>
      <c r="F16" s="176"/>
      <c r="G16" s="177"/>
      <c r="H16" s="199"/>
      <c r="I16" s="199"/>
      <c r="J16" s="199"/>
      <c r="K16" s="178"/>
      <c r="L16" s="204"/>
      <c r="M16" s="48">
        <f t="shared" ref="M16:M21" si="3">C16-B16-D16-F16+I16+K16</f>
        <v>0</v>
      </c>
      <c r="N16" s="223"/>
      <c r="O16" s="223"/>
      <c r="P16" s="228"/>
      <c r="Q16" s="69"/>
      <c r="R16" s="275" t="str">
        <f t="shared" ref="R16:R22" si="4">IF(AND(B16&gt;=C16,B16&lt;=de,B16&lt;&gt;0,C16&lt;&gt;0),MOD(fi-de,1)-IF(B16&lt;=fi,fi-C16)
+IF(B16&lt;=fi,fi-B16),IF(AND(B16&gt;=C16,B16&gt;de,B16&lt;&gt;0,C16&lt;&gt;0),MOD(fi-de,1)-(B16-de)+IF(C16&gt;=de,C16-de)-IF(C16&lt;fi,fi-C16),IF(AND(B16&lt;C16,ISNUMBER(B16),C16&lt;&gt;0),0+IF(AND(B16&lt;=fi,C16&lt;=fi),C16-B16)+IF(AND(B16&lt;=fi,C16&gt;fi),fi-B16)+IF(C16&gt;=de,C16-B16-IF(B16&lt;=de,de-B16)),"")))</f>
        <v/>
      </c>
      <c r="S16" s="276"/>
      <c r="T16" s="50"/>
      <c r="U16" s="50"/>
      <c r="V16" s="143">
        <f>IF(AND(M16&gt;=(TIME(6,0,0)),D16="",$B16&lt;&gt;""),0.33,0)</f>
        <v>0</v>
      </c>
    </row>
    <row r="17" spans="1:59" x14ac:dyDescent="0.2">
      <c r="A17" s="1">
        <f t="shared" ref="A17:A22" si="5">+A16+1</f>
        <v>44572</v>
      </c>
      <c r="B17" s="149"/>
      <c r="C17" s="147"/>
      <c r="D17" s="138"/>
      <c r="E17" s="142"/>
      <c r="F17" s="176"/>
      <c r="G17" s="177"/>
      <c r="H17" s="178"/>
      <c r="I17" s="178"/>
      <c r="J17" s="215"/>
      <c r="K17" s="178"/>
      <c r="L17" s="204"/>
      <c r="M17" s="48">
        <f t="shared" si="3"/>
        <v>0</v>
      </c>
      <c r="N17" s="223"/>
      <c r="O17" s="223"/>
      <c r="P17" s="228"/>
      <c r="Q17" s="69"/>
      <c r="R17" s="275" t="str">
        <f t="shared" si="4"/>
        <v/>
      </c>
      <c r="S17" s="276"/>
      <c r="T17" s="50"/>
      <c r="U17" s="50"/>
      <c r="V17" s="143">
        <f>IF(AND(M17&gt;=(TIME(6,0,0)),D17="",$B17&lt;&gt;""),0.33,0)</f>
        <v>0</v>
      </c>
    </row>
    <row r="18" spans="1:59" x14ac:dyDescent="0.2">
      <c r="A18" s="1">
        <f t="shared" si="5"/>
        <v>44573</v>
      </c>
      <c r="B18" s="149"/>
      <c r="C18" s="147"/>
      <c r="D18" s="138"/>
      <c r="E18" s="142"/>
      <c r="F18" s="176"/>
      <c r="G18" s="177"/>
      <c r="H18" s="178"/>
      <c r="I18" s="178"/>
      <c r="J18" s="215"/>
      <c r="K18" s="178"/>
      <c r="L18" s="204"/>
      <c r="M18" s="48">
        <f t="shared" si="3"/>
        <v>0</v>
      </c>
      <c r="N18" s="223"/>
      <c r="O18" s="223"/>
      <c r="P18" s="228"/>
      <c r="Q18" s="69"/>
      <c r="R18" s="275" t="str">
        <f t="shared" si="4"/>
        <v/>
      </c>
      <c r="S18" s="276"/>
      <c r="T18" s="50"/>
      <c r="U18" s="50"/>
      <c r="V18" s="143">
        <f>IF(AND(M18&gt;=(TIME(6,0,0)),D18="",$B18&lt;&gt;""),0.33,0)</f>
        <v>0</v>
      </c>
    </row>
    <row r="19" spans="1:59" x14ac:dyDescent="0.2">
      <c r="A19" s="1">
        <f t="shared" si="5"/>
        <v>44574</v>
      </c>
      <c r="B19" s="149"/>
      <c r="C19" s="147"/>
      <c r="D19" s="138"/>
      <c r="E19" s="142"/>
      <c r="F19" s="176"/>
      <c r="G19" s="177"/>
      <c r="H19" s="178"/>
      <c r="I19" s="178"/>
      <c r="J19" s="215"/>
      <c r="K19" s="178"/>
      <c r="L19" s="204"/>
      <c r="M19" s="48">
        <f t="shared" si="3"/>
        <v>0</v>
      </c>
      <c r="N19" s="223"/>
      <c r="O19" s="223"/>
      <c r="P19" s="228"/>
      <c r="Q19" s="69"/>
      <c r="R19" s="275" t="str">
        <f t="shared" si="4"/>
        <v/>
      </c>
      <c r="S19" s="276"/>
      <c r="T19" s="50"/>
      <c r="U19" s="50"/>
      <c r="V19" s="143">
        <f>IF(AND(M19&gt;=(TIME(6,0,0)),D19="",$B19&lt;&gt;""),0.33,0)</f>
        <v>0</v>
      </c>
    </row>
    <row r="20" spans="1:59" x14ac:dyDescent="0.2">
      <c r="A20" s="1">
        <f t="shared" si="5"/>
        <v>44575</v>
      </c>
      <c r="B20" s="149"/>
      <c r="C20" s="147"/>
      <c r="D20" s="138"/>
      <c r="E20" s="142"/>
      <c r="F20" s="176"/>
      <c r="G20" s="177"/>
      <c r="H20" s="178"/>
      <c r="I20" s="178"/>
      <c r="J20" s="215"/>
      <c r="K20" s="178"/>
      <c r="L20" s="204"/>
      <c r="M20" s="48">
        <f t="shared" si="3"/>
        <v>0</v>
      </c>
      <c r="N20" s="223"/>
      <c r="O20" s="223"/>
      <c r="P20" s="228"/>
      <c r="Q20" s="69"/>
      <c r="R20" s="275" t="str">
        <f t="shared" si="4"/>
        <v/>
      </c>
      <c r="S20" s="276"/>
      <c r="T20" s="50"/>
      <c r="U20" s="50"/>
      <c r="V20" s="143">
        <f>IF(AND(M20&gt;=(TIME(6,0,0)),D20="",$B20&lt;&gt;""),0.33,0)</f>
        <v>0</v>
      </c>
    </row>
    <row r="21" spans="1:59" x14ac:dyDescent="0.2">
      <c r="A21" s="1">
        <f t="shared" si="5"/>
        <v>44576</v>
      </c>
      <c r="B21" s="246"/>
      <c r="C21" s="247"/>
      <c r="D21" s="138"/>
      <c r="E21" s="142"/>
      <c r="F21" s="176"/>
      <c r="G21" s="177"/>
      <c r="H21" s="178"/>
      <c r="I21" s="179"/>
      <c r="J21" s="216"/>
      <c r="K21" s="178"/>
      <c r="L21" s="204"/>
      <c r="M21" s="48">
        <f t="shared" si="3"/>
        <v>0</v>
      </c>
      <c r="N21" s="223"/>
      <c r="O21" s="223"/>
      <c r="P21" s="228"/>
      <c r="Q21" s="69"/>
      <c r="R21" s="275" t="str">
        <f t="shared" si="4"/>
        <v/>
      </c>
      <c r="S21" s="276"/>
      <c r="T21" s="50"/>
      <c r="U21" s="50"/>
      <c r="V21" s="143">
        <f>IF(AND(M21&gt;=(TIME(6,0,0)),D21="",$B21&lt;&gt;""),0.5,0)</f>
        <v>0</v>
      </c>
    </row>
    <row r="22" spans="1:59" s="14" customFormat="1" ht="13.5" thickBot="1" x14ac:dyDescent="0.25">
      <c r="A22" s="3">
        <f t="shared" si="5"/>
        <v>44577</v>
      </c>
      <c r="B22" s="8"/>
      <c r="C22" s="148"/>
      <c r="D22" s="52"/>
      <c r="E22" s="123"/>
      <c r="F22" s="53"/>
      <c r="G22" s="91"/>
      <c r="H22" s="55"/>
      <c r="I22" s="54"/>
      <c r="J22" s="208"/>
      <c r="K22" s="55"/>
      <c r="L22" s="73"/>
      <c r="M22" s="56"/>
      <c r="N22" s="224"/>
      <c r="O22" s="224"/>
      <c r="P22" s="229"/>
      <c r="Q22" s="29"/>
      <c r="R22" s="26" t="str">
        <f t="shared" si="4"/>
        <v/>
      </c>
      <c r="S22" s="72"/>
      <c r="T22" s="57"/>
      <c r="U22" s="57"/>
      <c r="V22" s="143">
        <f>IF(AND(M22&gt;=(TIME(6,0,0)),D22="",$B22&lt;&gt;""),0.5,0)</f>
        <v>0</v>
      </c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</row>
    <row r="23" spans="1:59" s="15" customFormat="1" ht="13.5" thickBot="1" x14ac:dyDescent="0.25">
      <c r="A23" s="18"/>
      <c r="B23" s="19"/>
      <c r="C23" s="159"/>
      <c r="D23" s="163"/>
      <c r="E23" s="125"/>
      <c r="F23" s="60"/>
      <c r="G23" s="92">
        <f>IF(N23&lt;($T$1/24),($T$1/24)-N23,"0:00")</f>
        <v>3.3333333333333335</v>
      </c>
      <c r="H23" s="62"/>
      <c r="I23" s="61"/>
      <c r="J23" s="61"/>
      <c r="K23" s="62"/>
      <c r="L23" s="74"/>
      <c r="M23" s="43">
        <f>SUM(M16:M22)</f>
        <v>0</v>
      </c>
      <c r="N23" s="226">
        <f>M23+M15</f>
        <v>0</v>
      </c>
      <c r="O23" s="226">
        <f>IF(L21="activité partielle",K21,0)</f>
        <v>0</v>
      </c>
      <c r="P23" s="78">
        <f>SUM(P16:P21)</f>
        <v>0</v>
      </c>
      <c r="Q23" s="30">
        <f>SUM(Q16:Q21)</f>
        <v>0</v>
      </c>
      <c r="R23" s="277">
        <f>SUM(R16:S21)</f>
        <v>0</v>
      </c>
      <c r="S23" s="278"/>
      <c r="T23" s="63">
        <f>IF(N23&lt;($T$1/24),"0:00"*1,IF(N23&gt;=$U$1/24,($U$1/24-$T$1/24),N23-($T$1/24)))</f>
        <v>0</v>
      </c>
      <c r="U23" s="63">
        <f>IF(N23&lt;($U$1/24),"0:00"*1,IF(N23&gt;=$U$1/24,N23-($U$1/24)))</f>
        <v>0</v>
      </c>
      <c r="V23" s="143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</row>
    <row r="24" spans="1:59" x14ac:dyDescent="0.2">
      <c r="A24" s="24">
        <f>+A22+1</f>
        <v>44578</v>
      </c>
      <c r="B24" s="149">
        <v>0.58333333333333337</v>
      </c>
      <c r="C24" s="147">
        <v>0.87291666666666667</v>
      </c>
      <c r="D24" s="138">
        <v>0</v>
      </c>
      <c r="E24" s="142"/>
      <c r="F24" s="176"/>
      <c r="G24" s="177"/>
      <c r="H24" s="181"/>
      <c r="I24" s="180"/>
      <c r="J24" s="218"/>
      <c r="K24" s="180"/>
      <c r="L24" s="204" t="s">
        <v>36</v>
      </c>
      <c r="M24" s="48">
        <f t="shared" ref="M24:M29" si="6">C24-B24-D24-F24+I24+K24</f>
        <v>0.2895833333333333</v>
      </c>
      <c r="N24" s="222"/>
      <c r="O24" s="222"/>
      <c r="P24" s="231"/>
      <c r="Q24" s="70"/>
      <c r="R24" s="291">
        <f t="shared" ref="R24:R30" si="7">IF(AND(B24&gt;=C24,B24&lt;=de,B24&lt;&gt;0,C24&lt;&gt;0),MOD(fi-de,1)-IF(B24&lt;=fi,fi-C24)
+IF(B24&lt;=fi,fi-B24),IF(AND(B24&gt;=C24,B24&gt;de,B24&lt;&gt;0,C24&lt;&gt;0),MOD(fi-de,1)-(B24-de)+IF(C24&gt;=de,C24-de)-IF(C24&lt;fi,fi-C24),IF(AND(B24&lt;C24,ISNUMBER(B24),C24&lt;&gt;0),0+IF(AND(B24&lt;=fi,C24&lt;=fi),C24-B24)+IF(AND(B24&lt;=fi,C24&gt;fi),fi-B24)+IF(C24&gt;=de,C24-B24-IF(B24&lt;=de,de-B24)),"")))</f>
        <v>0</v>
      </c>
      <c r="S24" s="292"/>
      <c r="T24" s="49"/>
      <c r="U24" s="49"/>
      <c r="V24" s="143">
        <f>IF(AND(M24&gt;=(TIME(6,0,0)),D24="",$B24&lt;&gt;""),0.33,0)</f>
        <v>0</v>
      </c>
    </row>
    <row r="25" spans="1:59" x14ac:dyDescent="0.2">
      <c r="A25" s="1">
        <f t="shared" ref="A25:A30" si="8">+A24+1</f>
        <v>44579</v>
      </c>
      <c r="B25" s="149">
        <v>0.57291666666666663</v>
      </c>
      <c r="C25" s="147">
        <v>0.87361111111111101</v>
      </c>
      <c r="D25" s="138">
        <v>0</v>
      </c>
      <c r="E25" s="142"/>
      <c r="F25" s="176"/>
      <c r="G25" s="177"/>
      <c r="H25" s="178"/>
      <c r="I25" s="179"/>
      <c r="J25" s="216"/>
      <c r="K25" s="180"/>
      <c r="L25" s="204"/>
      <c r="M25" s="48">
        <f t="shared" si="6"/>
        <v>0.30069444444444438</v>
      </c>
      <c r="N25" s="223"/>
      <c r="O25" s="223"/>
      <c r="P25" s="228"/>
      <c r="Q25" s="69"/>
      <c r="R25" s="275">
        <f t="shared" si="7"/>
        <v>0</v>
      </c>
      <c r="S25" s="276"/>
      <c r="T25" s="50"/>
      <c r="U25" s="50"/>
      <c r="V25" s="143">
        <f>IF(AND(M25&gt;=(TIME(6,0,0)),D25="",$B25&lt;&gt;""),0.33,0)</f>
        <v>0</v>
      </c>
    </row>
    <row r="26" spans="1:59" x14ac:dyDescent="0.2">
      <c r="A26" s="1">
        <f t="shared" si="8"/>
        <v>44580</v>
      </c>
      <c r="B26" s="149">
        <v>0.58263888888888882</v>
      </c>
      <c r="C26" s="147">
        <v>0.87430555555555556</v>
      </c>
      <c r="D26" s="138">
        <v>0</v>
      </c>
      <c r="E26" s="142"/>
      <c r="F26" s="176"/>
      <c r="G26" s="177"/>
      <c r="H26" s="178"/>
      <c r="I26" s="179"/>
      <c r="J26" s="216"/>
      <c r="K26" s="180"/>
      <c r="L26" s="204"/>
      <c r="M26" s="48">
        <f t="shared" si="6"/>
        <v>0.29166666666666674</v>
      </c>
      <c r="N26" s="223"/>
      <c r="O26" s="223"/>
      <c r="P26" s="228"/>
      <c r="Q26" s="69"/>
      <c r="R26" s="275">
        <f t="shared" si="7"/>
        <v>0</v>
      </c>
      <c r="S26" s="276"/>
      <c r="T26" s="50"/>
      <c r="U26" s="50"/>
      <c r="V26" s="143">
        <f>IF(AND(M26&gt;=(TIME(6,0,0)),D26="",$B26&lt;&gt;""),0.33,0)</f>
        <v>0</v>
      </c>
    </row>
    <row r="27" spans="1:59" x14ac:dyDescent="0.2">
      <c r="A27" s="1">
        <f t="shared" si="8"/>
        <v>44581</v>
      </c>
      <c r="B27" s="149">
        <v>0.53819444444444442</v>
      </c>
      <c r="C27" s="147">
        <v>0.83958333333333324</v>
      </c>
      <c r="D27" s="138">
        <v>6.9444444444444447E-4</v>
      </c>
      <c r="E27" s="142"/>
      <c r="F27" s="176"/>
      <c r="G27" s="177"/>
      <c r="H27" s="178"/>
      <c r="I27" s="179"/>
      <c r="J27" s="216"/>
      <c r="K27" s="180"/>
      <c r="L27" s="204"/>
      <c r="M27" s="48">
        <f t="shared" si="6"/>
        <v>0.30069444444444438</v>
      </c>
      <c r="N27" s="223"/>
      <c r="O27" s="223"/>
      <c r="P27" s="228"/>
      <c r="Q27" s="106"/>
      <c r="R27" s="275">
        <f t="shared" si="7"/>
        <v>0</v>
      </c>
      <c r="S27" s="276"/>
      <c r="T27" s="50"/>
      <c r="U27" s="50"/>
      <c r="V27" s="143">
        <f>IF(AND(M27&gt;=(TIME(6,0,0)),D27="",$B27&lt;&gt;""),0.33,0)</f>
        <v>0</v>
      </c>
    </row>
    <row r="28" spans="1:59" x14ac:dyDescent="0.2">
      <c r="A28" s="1">
        <f t="shared" si="8"/>
        <v>44582</v>
      </c>
      <c r="B28" s="149">
        <v>0.57916666666666672</v>
      </c>
      <c r="C28" s="147">
        <v>0.87777777777777777</v>
      </c>
      <c r="D28" s="138">
        <v>2.7777777777777779E-3</v>
      </c>
      <c r="E28" s="142"/>
      <c r="F28" s="176"/>
      <c r="G28" s="177"/>
      <c r="H28" s="178"/>
      <c r="I28" s="179"/>
      <c r="J28" s="216"/>
      <c r="K28" s="180"/>
      <c r="L28" s="204"/>
      <c r="M28" s="48">
        <f t="shared" si="6"/>
        <v>0.29583333333333328</v>
      </c>
      <c r="N28" s="223"/>
      <c r="O28" s="223"/>
      <c r="P28" s="228"/>
      <c r="Q28" s="69"/>
      <c r="R28" s="275">
        <f>IF(AND(B28&gt;=C28,B28&lt;=de,B28&lt;&gt;0,C28&lt;&gt;0),MOD(fi-de,1)-IF(B28&lt;=fi,fi-C28)
+IF(B28&lt;=fi,fi-B28),IF(AND(B28&gt;=C28,B28&gt;de,B28&lt;&gt;0,C28&lt;&gt;0),MOD(fi-de,1)-(B28-de)+IF(C28&gt;=de,C28-de)-IF(C28&lt;fi,fi-C28),IF(AND(B28&lt;C28,ISNUMBER(B28),C28&lt;&gt;0),0+IF(AND(B28&lt;=fi,C28&lt;=fi),C28-B28)+IF(AND(B28&lt;=fi,C28&gt;fi),fi-B28)+IF(C28&gt;=de,C28-B28-IF(B28&lt;=de,de-B28)),"")))</f>
        <v>0</v>
      </c>
      <c r="S28" s="276"/>
      <c r="T28" s="50"/>
      <c r="U28" s="50"/>
      <c r="V28" s="143">
        <f>IF(AND(M28&gt;=(TIME(6,0,0)),D28="",$B28&lt;&gt;""),0.33,0)</f>
        <v>0</v>
      </c>
    </row>
    <row r="29" spans="1:59" ht="12" customHeight="1" x14ac:dyDescent="0.2">
      <c r="A29" s="1">
        <f t="shared" si="8"/>
        <v>44583</v>
      </c>
      <c r="B29" s="246"/>
      <c r="C29" s="247"/>
      <c r="D29" s="138"/>
      <c r="E29" s="142"/>
      <c r="F29" s="176"/>
      <c r="G29" s="177"/>
      <c r="H29" s="178"/>
      <c r="I29" s="179"/>
      <c r="J29" s="216"/>
      <c r="K29" s="178"/>
      <c r="L29" s="249"/>
      <c r="M29" s="48">
        <f t="shared" si="6"/>
        <v>0</v>
      </c>
      <c r="N29" s="223"/>
      <c r="O29" s="223"/>
      <c r="P29" s="228"/>
      <c r="Q29" s="69"/>
      <c r="R29" s="275" t="str">
        <f>IF(AND(B29&gt;=C29,B29&lt;=de,B29&lt;&gt;0,C29&lt;&gt;0),MOD(fi-de,1)-IF(B29&lt;=fi,fi-C29)
+IF(B29&lt;=fi,fi-B29),IF(AND(B29&gt;=C29,B29&gt;de,B29&lt;&gt;0,C29&lt;&gt;0),MOD(fi-de,1)-(B29-de)+IF(C29&gt;=de,C29-de)-IF(C29&lt;fi,fi-C29),IF(AND(B29&lt;C29,ISNUMBER(B29),C29&lt;&gt;0),0+IF(AND(B29&lt;=fi,C29&lt;=fi),C29-B29)+IF(AND(B29&lt;=fi,C29&gt;fi),fi-B29)+IF(C29&gt;=de,C29-B29-IF(B29&lt;=de,de-B29)),"")))</f>
        <v/>
      </c>
      <c r="S29" s="276"/>
      <c r="T29" s="50"/>
      <c r="U29" s="50"/>
      <c r="V29" s="143">
        <f>IF(AND(M29&gt;=(TIME(6,0,0)),D29="",$B29&lt;&gt;""),0.5,0)</f>
        <v>0</v>
      </c>
    </row>
    <row r="30" spans="1:59" s="14" customFormat="1" ht="13.5" thickBot="1" x14ac:dyDescent="0.25">
      <c r="A30" s="3">
        <f t="shared" si="8"/>
        <v>44584</v>
      </c>
      <c r="B30" s="8"/>
      <c r="C30" s="9"/>
      <c r="D30" s="52"/>
      <c r="E30" s="123"/>
      <c r="F30" s="188"/>
      <c r="G30" s="189"/>
      <c r="H30" s="171"/>
      <c r="I30" s="190"/>
      <c r="J30" s="210"/>
      <c r="K30" s="171"/>
      <c r="L30" s="191"/>
      <c r="M30" s="56"/>
      <c r="N30" s="224"/>
      <c r="O30" s="224"/>
      <c r="P30" s="229"/>
      <c r="Q30" s="29"/>
      <c r="R30" s="26" t="str">
        <f t="shared" si="7"/>
        <v/>
      </c>
      <c r="S30" s="72"/>
      <c r="T30" s="57"/>
      <c r="U30" s="57"/>
      <c r="V30" s="143">
        <f>IF(AND(M30&gt;=(TIME(6,0,0)),D30="",$B30&lt;&gt;""),0.5,0)</f>
        <v>0</v>
      </c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</row>
    <row r="31" spans="1:59" s="15" customFormat="1" ht="13.5" thickBot="1" x14ac:dyDescent="0.25">
      <c r="A31" s="2"/>
      <c r="B31" s="11"/>
      <c r="C31" s="12"/>
      <c r="D31" s="164"/>
      <c r="E31" s="127"/>
      <c r="F31" s="192"/>
      <c r="G31" s="193"/>
      <c r="H31" s="172"/>
      <c r="I31" s="194"/>
      <c r="J31" s="211"/>
      <c r="K31" s="172"/>
      <c r="L31" s="195"/>
      <c r="M31" s="43">
        <f>SUM(M24:M30)</f>
        <v>1.478472222222222</v>
      </c>
      <c r="N31" s="225"/>
      <c r="O31" s="225">
        <f>IF(L29="chômage partiel",K29,0)</f>
        <v>0</v>
      </c>
      <c r="P31" s="230">
        <f>SUM(P24:P29)</f>
        <v>0</v>
      </c>
      <c r="Q31" s="28">
        <f>SUM(Q24:Q29)</f>
        <v>0</v>
      </c>
      <c r="R31" s="273">
        <f>SUM(R24:S29)</f>
        <v>0</v>
      </c>
      <c r="S31" s="274"/>
      <c r="T31" s="59"/>
      <c r="U31" s="59"/>
      <c r="V31" s="143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</row>
    <row r="32" spans="1:59" x14ac:dyDescent="0.2">
      <c r="A32" s="1">
        <f>+A30+1</f>
        <v>44585</v>
      </c>
      <c r="B32" s="149">
        <v>0.3347222222222222</v>
      </c>
      <c r="C32" s="147">
        <v>0.58611111111111114</v>
      </c>
      <c r="D32" s="138">
        <v>0</v>
      </c>
      <c r="E32" s="142"/>
      <c r="F32" s="176"/>
      <c r="G32" s="177"/>
      <c r="H32" s="178"/>
      <c r="I32" s="179"/>
      <c r="J32" s="216"/>
      <c r="K32" s="178"/>
      <c r="L32" s="204"/>
      <c r="M32" s="48">
        <f t="shared" ref="M32:M37" si="9">C32-B32-D32-F32+I32+K32</f>
        <v>0.25138888888888894</v>
      </c>
      <c r="N32" s="223"/>
      <c r="O32" s="223"/>
      <c r="P32" s="228"/>
      <c r="Q32" s="69"/>
      <c r="R32" s="275">
        <f t="shared" ref="R32:R38" si="10">IF(AND(B32&gt;=C32,B32&lt;=de,B32&lt;&gt;0,C32&lt;&gt;0),MOD(fi-de,1)-IF(B32&lt;=fi,fi-C32)
+IF(B32&lt;=fi,fi-B32),IF(AND(B32&gt;=C32,B32&gt;de,B32&lt;&gt;0,C32&lt;&gt;0),MOD(fi-de,1)-(B32-de)+IF(C32&gt;=de,C32-de)-IF(C32&lt;fi,fi-C32),IF(AND(B32&lt;C32,ISNUMBER(B32),C32&lt;&gt;0),0+IF(AND(B32&lt;=fi,C32&lt;=fi),C32-B32)+IF(AND(B32&lt;=fi,C32&gt;fi),fi-B32)+IF(C32&gt;=de,C32-B32-IF(B32&lt;=de,de-B32)),"")))</f>
        <v>0</v>
      </c>
      <c r="S32" s="276"/>
      <c r="T32" s="50"/>
      <c r="U32" s="50"/>
      <c r="V32" s="143">
        <f>IF(AND(M32&gt;=(TIME(6,0,0)),D32="",$B32&lt;&gt;""),0.33,0)</f>
        <v>0</v>
      </c>
    </row>
    <row r="33" spans="1:59" x14ac:dyDescent="0.2">
      <c r="A33" s="1">
        <f t="shared" ref="A33:A38" si="11">+A32+1</f>
        <v>44586</v>
      </c>
      <c r="B33" s="149">
        <v>0.33194444444444443</v>
      </c>
      <c r="C33" s="147">
        <v>0.62430555555555556</v>
      </c>
      <c r="D33" s="138">
        <v>1.3888888888888889E-3</v>
      </c>
      <c r="E33" s="142"/>
      <c r="F33" s="176"/>
      <c r="G33" s="177"/>
      <c r="H33" s="178"/>
      <c r="I33" s="179"/>
      <c r="J33" s="216"/>
      <c r="K33" s="178"/>
      <c r="L33" s="204"/>
      <c r="M33" s="48">
        <f t="shared" si="9"/>
        <v>0.29097222222222224</v>
      </c>
      <c r="N33" s="223"/>
      <c r="O33" s="223"/>
      <c r="P33" s="228"/>
      <c r="Q33" s="69"/>
      <c r="R33" s="275">
        <f t="shared" si="10"/>
        <v>0</v>
      </c>
      <c r="S33" s="276"/>
      <c r="T33" s="50"/>
      <c r="U33" s="50"/>
      <c r="V33" s="143">
        <f>IF(AND(M33&gt;=(TIME(6,0,0)),D33="",$B33&lt;&gt;""),0.33,0)</f>
        <v>0</v>
      </c>
    </row>
    <row r="34" spans="1:59" x14ac:dyDescent="0.2">
      <c r="A34" s="1">
        <f t="shared" si="11"/>
        <v>44587</v>
      </c>
      <c r="B34" s="149"/>
      <c r="C34" s="147"/>
      <c r="D34" s="138"/>
      <c r="E34" s="142"/>
      <c r="F34" s="176"/>
      <c r="G34" s="177"/>
      <c r="H34" s="178"/>
      <c r="I34" s="179"/>
      <c r="J34" s="216"/>
      <c r="K34" s="178"/>
      <c r="L34" s="204"/>
      <c r="M34" s="48">
        <f t="shared" si="9"/>
        <v>0</v>
      </c>
      <c r="N34" s="223"/>
      <c r="O34" s="223"/>
      <c r="P34" s="228"/>
      <c r="Q34" s="69"/>
      <c r="R34" s="275" t="str">
        <f t="shared" si="10"/>
        <v/>
      </c>
      <c r="S34" s="276"/>
      <c r="T34" s="50"/>
      <c r="U34" s="50"/>
      <c r="V34" s="143">
        <f>IF(AND(M34&gt;=(TIME(6,0,0)),D34="",$B34&lt;&gt;""),0.33,0)</f>
        <v>0</v>
      </c>
    </row>
    <row r="35" spans="1:59" x14ac:dyDescent="0.2">
      <c r="A35" s="1">
        <f>+A34+1</f>
        <v>44588</v>
      </c>
      <c r="B35" s="149">
        <v>0.3756944444444445</v>
      </c>
      <c r="C35" s="147">
        <v>0.69444444444444453</v>
      </c>
      <c r="D35" s="138">
        <v>2.7777777777777779E-3</v>
      </c>
      <c r="E35" s="142"/>
      <c r="F35" s="176"/>
      <c r="G35" s="177"/>
      <c r="H35" s="178"/>
      <c r="I35" s="179"/>
      <c r="J35" s="215"/>
      <c r="K35" s="203"/>
      <c r="L35" s="204"/>
      <c r="M35" s="48">
        <f t="shared" si="9"/>
        <v>0.31597222222222227</v>
      </c>
      <c r="N35" s="223"/>
      <c r="O35" s="223"/>
      <c r="P35" s="228"/>
      <c r="Q35" s="69"/>
      <c r="R35" s="275">
        <f t="shared" si="10"/>
        <v>0</v>
      </c>
      <c r="S35" s="276"/>
      <c r="T35" s="50"/>
      <c r="U35" s="50"/>
      <c r="V35" s="143">
        <f>IF(AND(M35&gt;=(TIME(6,0,0)),D35="",$B35&lt;&gt;""),0.33,0)</f>
        <v>0</v>
      </c>
    </row>
    <row r="36" spans="1:59" x14ac:dyDescent="0.2">
      <c r="A36" s="1">
        <f t="shared" si="11"/>
        <v>44589</v>
      </c>
      <c r="B36" s="149">
        <v>0.54305555555555551</v>
      </c>
      <c r="C36" s="147">
        <v>0.89513888888888893</v>
      </c>
      <c r="D36" s="138">
        <v>0</v>
      </c>
      <c r="E36" s="142"/>
      <c r="F36" s="176"/>
      <c r="G36" s="177"/>
      <c r="H36" s="178"/>
      <c r="I36" s="179"/>
      <c r="J36" s="216"/>
      <c r="K36" s="178"/>
      <c r="L36" s="204"/>
      <c r="M36" s="48">
        <f t="shared" si="9"/>
        <v>0.35208333333333341</v>
      </c>
      <c r="N36" s="223"/>
      <c r="O36" s="223"/>
      <c r="P36" s="228"/>
      <c r="Q36" s="69"/>
      <c r="R36" s="275">
        <f t="shared" si="10"/>
        <v>0</v>
      </c>
      <c r="S36" s="276"/>
      <c r="T36" s="50"/>
      <c r="U36" s="50"/>
      <c r="V36" s="143">
        <f>IF(AND(M36&gt;=(TIME(6,0,0)),D36="",$B36&lt;&gt;""),0.33,0)</f>
        <v>0</v>
      </c>
    </row>
    <row r="37" spans="1:59" x14ac:dyDescent="0.2">
      <c r="A37" s="1">
        <f t="shared" si="11"/>
        <v>44590</v>
      </c>
      <c r="B37" s="149">
        <v>0.62430555555555556</v>
      </c>
      <c r="C37" s="251">
        <v>0.64444444444444449</v>
      </c>
      <c r="D37" s="138"/>
      <c r="E37" s="142"/>
      <c r="F37" s="176"/>
      <c r="G37" s="177"/>
      <c r="H37" s="178"/>
      <c r="I37" s="179"/>
      <c r="J37" s="216"/>
      <c r="K37" s="178"/>
      <c r="L37" s="204"/>
      <c r="M37" s="48">
        <f t="shared" si="9"/>
        <v>2.0138888888888928E-2</v>
      </c>
      <c r="N37" s="223"/>
      <c r="O37" s="223"/>
      <c r="P37" s="228"/>
      <c r="Q37" s="69"/>
      <c r="R37" s="275">
        <f t="shared" si="10"/>
        <v>0</v>
      </c>
      <c r="S37" s="276"/>
      <c r="T37" s="50"/>
      <c r="U37" s="50"/>
      <c r="V37" s="143">
        <f>IF(AND(M37&gt;=(TIME(6,0,0)),D37="",$B37&lt;&gt;""),0.5,0)</f>
        <v>0</v>
      </c>
    </row>
    <row r="38" spans="1:59" ht="13.5" thickBot="1" x14ac:dyDescent="0.25">
      <c r="A38" s="3">
        <f t="shared" si="11"/>
        <v>44591</v>
      </c>
      <c r="B38" s="51"/>
      <c r="C38" s="65"/>
      <c r="D38" s="52"/>
      <c r="E38" s="123"/>
      <c r="F38" s="53"/>
      <c r="G38" s="91"/>
      <c r="H38" s="55"/>
      <c r="I38" s="54"/>
      <c r="J38" s="208"/>
      <c r="K38" s="55"/>
      <c r="L38" s="73"/>
      <c r="M38" s="56"/>
      <c r="N38" s="224"/>
      <c r="O38" s="224"/>
      <c r="P38" s="229"/>
      <c r="Q38" s="29"/>
      <c r="R38" s="26" t="str">
        <f t="shared" si="10"/>
        <v/>
      </c>
      <c r="S38" s="72"/>
      <c r="T38" s="57"/>
      <c r="U38" s="57"/>
      <c r="V38" s="143">
        <f>IF(AND(M38&gt;=(TIME(6,0,0)),D38="",$B38&lt;&gt;""),0.5,0)</f>
        <v>0</v>
      </c>
    </row>
    <row r="39" spans="1:59" s="15" customFormat="1" ht="13.5" thickBot="1" x14ac:dyDescent="0.25">
      <c r="A39" s="18"/>
      <c r="B39" s="60"/>
      <c r="C39" s="66"/>
      <c r="D39" s="67"/>
      <c r="E39" s="128"/>
      <c r="F39" s="60"/>
      <c r="G39" s="92">
        <f>IF(N39&lt;($T$1/24),($T$1/24)-N39,"0:00")</f>
        <v>0.62430555555555589</v>
      </c>
      <c r="H39" s="62"/>
      <c r="I39" s="61"/>
      <c r="J39" s="61"/>
      <c r="K39" s="62"/>
      <c r="L39" s="75"/>
      <c r="M39" s="43">
        <f>SUM(M32:M38)</f>
        <v>1.2305555555555556</v>
      </c>
      <c r="N39" s="226">
        <f>M39+M31</f>
        <v>2.7090277777777776</v>
      </c>
      <c r="O39" s="226">
        <f>IF(L37="activité partielle",K37,0)</f>
        <v>0</v>
      </c>
      <c r="P39" s="78">
        <f>SUM(P32:P37)</f>
        <v>0</v>
      </c>
      <c r="Q39" s="30">
        <f>SUM(Q32:Q37)</f>
        <v>0</v>
      </c>
      <c r="R39" s="277">
        <f>SUM(R32:S37)</f>
        <v>0</v>
      </c>
      <c r="S39" s="278"/>
      <c r="T39" s="63">
        <f>IF(N39&lt;($T$1/24),"0:00"*1,IF(N39&gt;=$U$1/24,($U$1/24-$T$1/24),N39-($T$1/24)))</f>
        <v>0</v>
      </c>
      <c r="U39" s="63">
        <f>IF(N39&lt;($U$1/24),"0:00"*1,IF(N39&gt;=$U$1/24,N39-($U$1/24)))</f>
        <v>0</v>
      </c>
      <c r="V39" s="143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</row>
    <row r="40" spans="1:59" x14ac:dyDescent="0.2">
      <c r="A40" s="1">
        <f>+A38+1</f>
        <v>44592</v>
      </c>
      <c r="B40" s="149"/>
      <c r="C40" s="147"/>
      <c r="D40" s="138"/>
      <c r="E40" s="146"/>
      <c r="F40" s="176"/>
      <c r="G40" s="177"/>
      <c r="H40" s="178"/>
      <c r="I40" s="179"/>
      <c r="J40" s="200"/>
      <c r="K40" s="201"/>
      <c r="L40" s="204"/>
      <c r="M40" s="48">
        <f t="shared" ref="M40:M45" si="12">C40-B40-D40-F40+I40+K40</f>
        <v>0</v>
      </c>
      <c r="N40" s="222"/>
      <c r="O40" s="222"/>
      <c r="P40" s="231"/>
      <c r="Q40" s="70"/>
      <c r="R40" s="291" t="str">
        <f t="shared" ref="R40:R46" si="13">IF(AND(B40&gt;=C40,B40&lt;=de,B40&lt;&gt;0,C40&lt;&gt;0),MOD(fi-de,1)-IF(B40&lt;=fi,fi-C40)
+IF(B40&lt;=fi,fi-B40),IF(AND(B40&gt;=C40,B40&gt;de,B40&lt;&gt;0,C40&lt;&gt;0),MOD(fi-de,1)-(B40-de)+IF(C40&gt;=de,C40-de)-IF(C40&lt;fi,fi-C40),IF(AND(B40&lt;C40,ISNUMBER(B40),C40&lt;&gt;0),0+IF(AND(B40&lt;=fi,C40&lt;=fi),C40-B40)+IF(AND(B40&lt;=fi,C40&gt;fi),fi-B40)+IF(C40&gt;=de,C40-B40-IF(B40&lt;=de,de-B40)),"")))</f>
        <v/>
      </c>
      <c r="S40" s="292"/>
      <c r="T40" s="49"/>
      <c r="U40" s="49"/>
      <c r="V40" s="143">
        <f>IF(AND(M40&gt;=(TIME(6,0,0)),D40="",$B40&lt;&gt;""),0.33,0)</f>
        <v>0</v>
      </c>
    </row>
    <row r="41" spans="1:59" x14ac:dyDescent="0.2">
      <c r="A41" s="1">
        <f t="shared" ref="A41:A46" si="14">+A40+1</f>
        <v>44593</v>
      </c>
      <c r="B41" s="149"/>
      <c r="C41" s="147"/>
      <c r="D41" s="138"/>
      <c r="E41" s="142"/>
      <c r="F41" s="137"/>
      <c r="G41" s="177"/>
      <c r="H41" s="178"/>
      <c r="I41" s="179"/>
      <c r="J41" s="216"/>
      <c r="K41" s="180"/>
      <c r="L41" s="204"/>
      <c r="M41" s="48">
        <f t="shared" si="12"/>
        <v>0</v>
      </c>
      <c r="N41" s="223"/>
      <c r="O41" s="223"/>
      <c r="P41" s="228"/>
      <c r="Q41" s="69"/>
      <c r="R41" s="275" t="str">
        <f t="shared" si="13"/>
        <v/>
      </c>
      <c r="S41" s="276"/>
      <c r="T41" s="50"/>
      <c r="U41" s="50"/>
      <c r="V41" s="143">
        <f>IF(AND(M41&gt;=(TIME(6,0,0)),D41="",$B41&lt;&gt;""),0.33,0)</f>
        <v>0</v>
      </c>
    </row>
    <row r="42" spans="1:59" x14ac:dyDescent="0.2">
      <c r="A42" s="1">
        <f t="shared" si="14"/>
        <v>44594</v>
      </c>
      <c r="B42" s="149"/>
      <c r="C42" s="147"/>
      <c r="D42" s="138"/>
      <c r="E42" s="142"/>
      <c r="F42" s="137"/>
      <c r="G42" s="177"/>
      <c r="H42" s="178"/>
      <c r="I42" s="179"/>
      <c r="J42" s="216"/>
      <c r="K42" s="180"/>
      <c r="L42" s="204"/>
      <c r="M42" s="48">
        <f t="shared" si="12"/>
        <v>0</v>
      </c>
      <c r="N42" s="223"/>
      <c r="O42" s="223"/>
      <c r="P42" s="228"/>
      <c r="Q42" s="69"/>
      <c r="R42" s="275" t="str">
        <f t="shared" si="13"/>
        <v/>
      </c>
      <c r="S42" s="276"/>
      <c r="T42" s="50"/>
      <c r="U42" s="50"/>
      <c r="V42" s="143">
        <f>IF(AND(M42&gt;=(TIME(6,0,0)),D42="",$B42&lt;&gt;""),0.33,0)</f>
        <v>0</v>
      </c>
    </row>
    <row r="43" spans="1:59" x14ac:dyDescent="0.2">
      <c r="A43" s="1">
        <f t="shared" si="14"/>
        <v>44595</v>
      </c>
      <c r="B43" s="149"/>
      <c r="C43" s="147"/>
      <c r="D43" s="138"/>
      <c r="E43" s="142"/>
      <c r="F43" s="137"/>
      <c r="G43" s="177"/>
      <c r="H43" s="178"/>
      <c r="I43" s="179"/>
      <c r="J43" s="216"/>
      <c r="K43" s="180"/>
      <c r="L43" s="204"/>
      <c r="M43" s="48">
        <f t="shared" si="12"/>
        <v>0</v>
      </c>
      <c r="N43" s="223"/>
      <c r="O43" s="223"/>
      <c r="P43" s="228"/>
      <c r="Q43" s="69"/>
      <c r="R43" s="275" t="str">
        <f t="shared" si="13"/>
        <v/>
      </c>
      <c r="S43" s="276"/>
      <c r="T43" s="50"/>
      <c r="U43" s="50"/>
      <c r="V43" s="143">
        <f>IF(AND(M43&gt;=(TIME(6,0,0)),D43="",$B43&lt;&gt;""),0.33,0)</f>
        <v>0</v>
      </c>
    </row>
    <row r="44" spans="1:59" x14ac:dyDescent="0.2">
      <c r="A44" s="1">
        <f t="shared" si="14"/>
        <v>44596</v>
      </c>
      <c r="B44" s="149"/>
      <c r="C44" s="147"/>
      <c r="D44" s="138"/>
      <c r="E44" s="142"/>
      <c r="F44" s="176"/>
      <c r="G44" s="177"/>
      <c r="H44" s="178"/>
      <c r="I44" s="179"/>
      <c r="J44" s="216"/>
      <c r="K44" s="180"/>
      <c r="L44" s="204"/>
      <c r="M44" s="48">
        <f t="shared" si="12"/>
        <v>0</v>
      </c>
      <c r="N44" s="223"/>
      <c r="O44" s="223"/>
      <c r="P44" s="228"/>
      <c r="Q44" s="69"/>
      <c r="R44" s="275" t="str">
        <f t="shared" si="13"/>
        <v/>
      </c>
      <c r="S44" s="276"/>
      <c r="T44" s="50"/>
      <c r="U44" s="50"/>
      <c r="V44" s="143">
        <f>IF(AND(M44&gt;=(TIME(6,0,0)),D44="",$B44&lt;&gt;""),0.33,0)</f>
        <v>0</v>
      </c>
    </row>
    <row r="45" spans="1:59" ht="12" customHeight="1" x14ac:dyDescent="0.2">
      <c r="A45" s="1">
        <f t="shared" si="14"/>
        <v>44597</v>
      </c>
      <c r="B45" s="149"/>
      <c r="C45" s="147"/>
      <c r="D45" s="138"/>
      <c r="E45" s="142"/>
      <c r="F45" s="176"/>
      <c r="G45" s="177"/>
      <c r="H45" s="178"/>
      <c r="I45" s="179">
        <v>1.6666666666666667</v>
      </c>
      <c r="J45" s="216"/>
      <c r="K45" s="178"/>
      <c r="L45" s="196"/>
      <c r="M45" s="48">
        <f t="shared" si="12"/>
        <v>1.6666666666666667</v>
      </c>
      <c r="N45" s="223"/>
      <c r="O45" s="223"/>
      <c r="P45" s="228"/>
      <c r="Q45" s="69"/>
      <c r="R45" s="275" t="str">
        <f t="shared" si="13"/>
        <v/>
      </c>
      <c r="S45" s="276"/>
      <c r="T45" s="50"/>
      <c r="U45" s="50"/>
      <c r="V45" s="143">
        <f>IF(AND(M45&gt;=(TIME(6,0,0)),D45="",$B45&lt;&gt;""),0.5,0)</f>
        <v>0</v>
      </c>
    </row>
    <row r="46" spans="1:59" s="14" customFormat="1" ht="13.5" thickBot="1" x14ac:dyDescent="0.25">
      <c r="A46" s="3">
        <f t="shared" si="14"/>
        <v>44598</v>
      </c>
      <c r="B46" s="8"/>
      <c r="C46" s="9"/>
      <c r="D46" s="52"/>
      <c r="E46" s="123"/>
      <c r="F46" s="188"/>
      <c r="G46" s="189"/>
      <c r="H46" s="171"/>
      <c r="I46" s="190"/>
      <c r="J46" s="210"/>
      <c r="K46" s="171"/>
      <c r="L46" s="191"/>
      <c r="M46" s="56"/>
      <c r="N46" s="224"/>
      <c r="O46" s="224"/>
      <c r="P46" s="229"/>
      <c r="Q46" s="29"/>
      <c r="R46" s="26" t="str">
        <f t="shared" si="13"/>
        <v/>
      </c>
      <c r="S46" s="72"/>
      <c r="T46" s="57"/>
      <c r="U46" s="57"/>
      <c r="V46" s="143">
        <f>IF(AND(M46&gt;=(TIME(6,0,0)),D46="",$B46&lt;&gt;""),0.5,0)</f>
        <v>0</v>
      </c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</row>
    <row r="47" spans="1:59" s="15" customFormat="1" ht="13.5" thickBot="1" x14ac:dyDescent="0.25">
      <c r="A47" s="2"/>
      <c r="B47" s="11"/>
      <c r="C47" s="12"/>
      <c r="D47" s="153"/>
      <c r="E47" s="154"/>
      <c r="F47" s="192"/>
      <c r="G47" s="193"/>
      <c r="H47" s="172"/>
      <c r="I47" s="194"/>
      <c r="J47" s="211"/>
      <c r="K47" s="172"/>
      <c r="L47" s="195"/>
      <c r="M47" s="43">
        <f>SUM(M40:M46)</f>
        <v>1.6666666666666667</v>
      </c>
      <c r="N47" s="225"/>
      <c r="O47" s="225">
        <f>IF(L45="activité partielle",K45,0)</f>
        <v>0</v>
      </c>
      <c r="P47" s="230">
        <f>SUM(P40:P45,SUM(P48:P53))</f>
        <v>0</v>
      </c>
      <c r="Q47" s="28">
        <f>SUM(Q40:Q45)</f>
        <v>0</v>
      </c>
      <c r="R47" s="273">
        <f>SUM(R40:S45)</f>
        <v>0</v>
      </c>
      <c r="S47" s="274"/>
      <c r="T47" s="59"/>
      <c r="U47" s="59"/>
      <c r="V47" s="143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</row>
    <row r="48" spans="1:59" x14ac:dyDescent="0.2">
      <c r="A48" s="24">
        <f>+A46+1</f>
        <v>44599</v>
      </c>
      <c r="B48" s="140"/>
      <c r="C48" s="136"/>
      <c r="D48" s="151"/>
      <c r="E48" s="152"/>
      <c r="F48" s="176"/>
      <c r="G48" s="177"/>
      <c r="H48" s="178"/>
      <c r="I48" s="179"/>
      <c r="J48" s="217"/>
      <c r="K48" s="201"/>
      <c r="L48" s="204"/>
      <c r="M48" s="48">
        <f t="shared" ref="M48:M53" si="15">C48-B48-D48-F48+I48+K48</f>
        <v>0</v>
      </c>
      <c r="N48" s="223"/>
      <c r="O48" s="223"/>
      <c r="P48" s="228"/>
      <c r="Q48" s="69"/>
      <c r="R48" s="275" t="str">
        <f t="shared" ref="R48:R54" si="16">IF(AND(B48&gt;=C48,B48&lt;=de,B48&lt;&gt;0,C48&lt;&gt;0),MOD(fi-de,1)-IF(B48&lt;=fi,fi-C48)
+IF(B48&lt;=fi,fi-B48),IF(AND(B48&gt;=C48,B48&gt;de,B48&lt;&gt;0,C48&lt;&gt;0),MOD(fi-de,1)-(B48-de)+IF(C48&gt;=de,C48-de)-IF(C48&lt;fi,fi-C48),IF(AND(B48&lt;C48,ISNUMBER(B48),C48&lt;&gt;0),0+IF(AND(B48&lt;=fi,C48&lt;=fi),C48-B48)+IF(AND(B48&lt;=fi,C48&gt;fi),fi-B48)+IF(C48&gt;=de,C48-B48-IF(B48&lt;=de,de-B48)),"")))</f>
        <v/>
      </c>
      <c r="S48" s="276"/>
      <c r="T48" s="50"/>
      <c r="U48" s="50"/>
      <c r="V48" s="143">
        <f>IF(AND(M48&gt;=(TIME(6,0,0)),D48="",$B48&lt;&gt;""),0.33,0)</f>
        <v>0</v>
      </c>
    </row>
    <row r="49" spans="1:59" x14ac:dyDescent="0.2">
      <c r="A49" s="1">
        <f t="shared" ref="A49:A54" si="17">+A48+1</f>
        <v>44600</v>
      </c>
      <c r="B49" s="135"/>
      <c r="C49" s="136"/>
      <c r="D49" s="138"/>
      <c r="E49" s="142"/>
      <c r="F49" s="137"/>
      <c r="G49" s="177"/>
      <c r="H49" s="178"/>
      <c r="I49" s="179"/>
      <c r="J49" s="216"/>
      <c r="K49" s="180"/>
      <c r="L49" s="204"/>
      <c r="M49" s="48">
        <f t="shared" si="15"/>
        <v>0</v>
      </c>
      <c r="N49" s="223"/>
      <c r="O49" s="223"/>
      <c r="P49" s="228"/>
      <c r="Q49" s="69"/>
      <c r="R49" s="275" t="str">
        <f t="shared" si="16"/>
        <v/>
      </c>
      <c r="S49" s="276"/>
      <c r="T49" s="50"/>
      <c r="U49" s="50"/>
      <c r="V49" s="143">
        <f>IF(AND(M49&gt;=(TIME(6,0,0)),D49="",$B49&lt;&gt;""),0.33,0)</f>
        <v>0</v>
      </c>
    </row>
    <row r="50" spans="1:59" x14ac:dyDescent="0.2">
      <c r="A50" s="1">
        <f t="shared" si="17"/>
        <v>44601</v>
      </c>
      <c r="B50" s="135"/>
      <c r="C50" s="136"/>
      <c r="D50" s="138"/>
      <c r="E50" s="142"/>
      <c r="F50" s="137"/>
      <c r="G50" s="177"/>
      <c r="H50" s="178"/>
      <c r="I50" s="179"/>
      <c r="J50" s="216"/>
      <c r="K50" s="180"/>
      <c r="L50" s="204"/>
      <c r="M50" s="48">
        <f t="shared" si="15"/>
        <v>0</v>
      </c>
      <c r="N50" s="223"/>
      <c r="O50" s="223"/>
      <c r="P50" s="228"/>
      <c r="Q50" s="69"/>
      <c r="R50" s="275" t="str">
        <f t="shared" si="16"/>
        <v/>
      </c>
      <c r="S50" s="276"/>
      <c r="T50" s="50"/>
      <c r="U50" s="50"/>
      <c r="V50" s="143">
        <f>IF(AND(M50&gt;=(TIME(6,0,0)),D50="",$B50&lt;&gt;""),0.33,0)</f>
        <v>0</v>
      </c>
    </row>
    <row r="51" spans="1:59" x14ac:dyDescent="0.2">
      <c r="A51" s="1">
        <f t="shared" si="17"/>
        <v>44602</v>
      </c>
      <c r="B51" s="135"/>
      <c r="C51" s="136"/>
      <c r="D51" s="138"/>
      <c r="E51" s="142"/>
      <c r="F51" s="137"/>
      <c r="G51" s="177"/>
      <c r="H51" s="178"/>
      <c r="I51" s="179"/>
      <c r="J51" s="215"/>
      <c r="K51" s="180"/>
      <c r="L51" s="204"/>
      <c r="M51" s="48">
        <f t="shared" si="15"/>
        <v>0</v>
      </c>
      <c r="N51" s="223"/>
      <c r="O51" s="223"/>
      <c r="P51" s="228"/>
      <c r="Q51" s="69"/>
      <c r="R51" s="275" t="str">
        <f t="shared" si="16"/>
        <v/>
      </c>
      <c r="S51" s="276"/>
      <c r="T51" s="50"/>
      <c r="U51" s="50"/>
      <c r="V51" s="143">
        <f>IF(AND(M51&gt;=(TIME(6,0,0)),D51="",$B51&lt;&gt;""),0.33,0)</f>
        <v>0</v>
      </c>
    </row>
    <row r="52" spans="1:59" x14ac:dyDescent="0.2">
      <c r="A52" s="1">
        <f t="shared" si="17"/>
        <v>44603</v>
      </c>
      <c r="B52" s="135"/>
      <c r="C52" s="136"/>
      <c r="D52" s="138"/>
      <c r="E52" s="142"/>
      <c r="F52" s="176"/>
      <c r="G52" s="177"/>
      <c r="H52" s="178"/>
      <c r="I52" s="179"/>
      <c r="J52" s="216"/>
      <c r="K52" s="180"/>
      <c r="L52" s="204"/>
      <c r="M52" s="48">
        <f t="shared" si="15"/>
        <v>0</v>
      </c>
      <c r="N52" s="223"/>
      <c r="O52" s="223"/>
      <c r="P52" s="228"/>
      <c r="Q52" s="69"/>
      <c r="R52" s="275" t="str">
        <f t="shared" si="16"/>
        <v/>
      </c>
      <c r="S52" s="276"/>
      <c r="T52" s="50"/>
      <c r="U52" s="50"/>
      <c r="V52" s="143">
        <f>IF(AND(M52&gt;=(TIME(6,0,0)),D52="",$B52&lt;&gt;""),0.33,0)</f>
        <v>0</v>
      </c>
    </row>
    <row r="53" spans="1:59" x14ac:dyDescent="0.2">
      <c r="A53" s="1">
        <f t="shared" si="17"/>
        <v>44604</v>
      </c>
      <c r="B53" s="135"/>
      <c r="C53" s="136"/>
      <c r="D53" s="138"/>
      <c r="E53" s="142"/>
      <c r="F53" s="176"/>
      <c r="G53" s="177"/>
      <c r="H53" s="178"/>
      <c r="I53" s="179">
        <v>1.6666666666666667</v>
      </c>
      <c r="J53" s="216"/>
      <c r="K53" s="178"/>
      <c r="L53" s="196"/>
      <c r="M53" s="48">
        <f t="shared" si="15"/>
        <v>1.6666666666666667</v>
      </c>
      <c r="N53" s="223"/>
      <c r="O53" s="223"/>
      <c r="P53" s="228"/>
      <c r="Q53" s="69"/>
      <c r="R53" s="275" t="str">
        <f t="shared" si="16"/>
        <v/>
      </c>
      <c r="S53" s="276"/>
      <c r="T53" s="50"/>
      <c r="U53" s="50"/>
      <c r="V53" s="143">
        <f>IF(AND(M53&gt;=(TIME(6,0,0)),D53="",$B53&lt;&gt;""),0.5,0)</f>
        <v>0</v>
      </c>
    </row>
    <row r="54" spans="1:59" ht="13.5" thickBot="1" x14ac:dyDescent="0.25">
      <c r="A54" s="3">
        <f t="shared" si="17"/>
        <v>44605</v>
      </c>
      <c r="B54" s="51"/>
      <c r="C54" s="65"/>
      <c r="D54" s="52"/>
      <c r="E54" s="123"/>
      <c r="F54" s="53"/>
      <c r="G54" s="91"/>
      <c r="H54" s="55"/>
      <c r="I54" s="54"/>
      <c r="J54" s="208"/>
      <c r="K54" s="55"/>
      <c r="L54" s="73"/>
      <c r="M54" s="56"/>
      <c r="N54" s="224"/>
      <c r="O54" s="224"/>
      <c r="P54" s="229"/>
      <c r="Q54" s="29"/>
      <c r="R54" s="26" t="str">
        <f t="shared" si="16"/>
        <v/>
      </c>
      <c r="S54" s="72"/>
      <c r="T54" s="57"/>
      <c r="U54" s="57"/>
      <c r="V54" s="143">
        <f>IF(AND(M54&gt;=(TIME(6,0,0)),D54="",$B54&lt;&gt;""),0.5,0)</f>
        <v>0</v>
      </c>
    </row>
    <row r="55" spans="1:59" s="15" customFormat="1" ht="13.5" thickBot="1" x14ac:dyDescent="0.25">
      <c r="A55" s="2"/>
      <c r="B55" s="60"/>
      <c r="C55" s="66"/>
      <c r="D55" s="67"/>
      <c r="E55" s="128"/>
      <c r="F55" s="60"/>
      <c r="G55" s="92" t="str">
        <f>IF(N55&lt;($T$1/24),($T$1/24)-N55,"0:00")</f>
        <v>0:00</v>
      </c>
      <c r="H55" s="62"/>
      <c r="I55" s="61"/>
      <c r="J55" s="61"/>
      <c r="K55" s="62"/>
      <c r="L55" s="75"/>
      <c r="M55" s="43">
        <f>SUM(M48:M54)</f>
        <v>1.6666666666666667</v>
      </c>
      <c r="N55" s="226">
        <f>M55+M47</f>
        <v>3.3333333333333335</v>
      </c>
      <c r="O55" s="226">
        <f>IF(L53="activité partielle",K53,0)</f>
        <v>0</v>
      </c>
      <c r="P55" s="78">
        <f>SUM(P15+P23+P31+P39+P47)</f>
        <v>0</v>
      </c>
      <c r="Q55" s="30">
        <f>SUM(Q48:Q53)</f>
        <v>0</v>
      </c>
      <c r="R55" s="277">
        <f>SUM(R48:S53)</f>
        <v>0</v>
      </c>
      <c r="S55" s="278"/>
      <c r="T55" s="63">
        <f>IF(N55&lt;($T$1/24),"0:00"*1,IF(N55&gt;=$U$1/24,($U$1/24-$T$1/24),N55-($T$1/24)))</f>
        <v>0</v>
      </c>
      <c r="U55" s="63">
        <f>IF(N55&lt;($U$1/24),"0:00"*1,IF(N55&gt;=$U$1/24,N55-($U$1/24)))</f>
        <v>0</v>
      </c>
      <c r="V55" s="143">
        <f>SUM(V8:V54)</f>
        <v>0</v>
      </c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</row>
  </sheetData>
  <mergeCells count="53">
    <mergeCell ref="R50:S50"/>
    <mergeCell ref="R51:S51"/>
    <mergeCell ref="R52:S52"/>
    <mergeCell ref="R53:S53"/>
    <mergeCell ref="R55:S55"/>
    <mergeCell ref="R49:S49"/>
    <mergeCell ref="R36:S36"/>
    <mergeCell ref="R37:S37"/>
    <mergeCell ref="R39:S39"/>
    <mergeCell ref="R40:S40"/>
    <mergeCell ref="R41:S41"/>
    <mergeCell ref="R42:S42"/>
    <mergeCell ref="R43:S43"/>
    <mergeCell ref="R44:S44"/>
    <mergeCell ref="R45:S45"/>
    <mergeCell ref="R47:S47"/>
    <mergeCell ref="R48:S48"/>
    <mergeCell ref="R35:S35"/>
    <mergeCell ref="R23:S23"/>
    <mergeCell ref="R24:S24"/>
    <mergeCell ref="R25:S25"/>
    <mergeCell ref="R26:S26"/>
    <mergeCell ref="R27:S27"/>
    <mergeCell ref="R28:S28"/>
    <mergeCell ref="R29:S29"/>
    <mergeCell ref="R31:S31"/>
    <mergeCell ref="R32:S32"/>
    <mergeCell ref="R33:S33"/>
    <mergeCell ref="R34:S34"/>
    <mergeCell ref="V5:V7"/>
    <mergeCell ref="F6:G6"/>
    <mergeCell ref="R21:S21"/>
    <mergeCell ref="R9:S9"/>
    <mergeCell ref="R10:S10"/>
    <mergeCell ref="R11:S11"/>
    <mergeCell ref="R12:S12"/>
    <mergeCell ref="R13:S13"/>
    <mergeCell ref="R15:S15"/>
    <mergeCell ref="R16:S16"/>
    <mergeCell ref="R17:S17"/>
    <mergeCell ref="R18:S18"/>
    <mergeCell ref="R19:S19"/>
    <mergeCell ref="R20:S20"/>
    <mergeCell ref="R8:S8"/>
    <mergeCell ref="L5:L6"/>
    <mergeCell ref="P5:P6"/>
    <mergeCell ref="Q5:Q6"/>
    <mergeCell ref="R5:S5"/>
    <mergeCell ref="D5:D6"/>
    <mergeCell ref="H5:H6"/>
    <mergeCell ref="I5:I6"/>
    <mergeCell ref="J5:J6"/>
    <mergeCell ref="K5:K6"/>
  </mergeCells>
  <conditionalFormatting sqref="M8:M55">
    <cfRule type="cellIs" dxfId="1" priority="1" stopIfTrue="1" operator="greaterThan">
      <formula>0.416666666666667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/>
    <pageSetUpPr fitToPage="1"/>
  </sheetPr>
  <dimension ref="A1:BG60"/>
  <sheetViews>
    <sheetView showGridLines="0" topLeftCell="A8" zoomScale="90" zoomScaleNormal="90" workbookViewId="0">
      <selection activeCell="D14" sqref="D14"/>
    </sheetView>
  </sheetViews>
  <sheetFormatPr baseColWidth="10" defaultRowHeight="12.75" x14ac:dyDescent="0.2"/>
  <cols>
    <col min="1" max="1" width="24.85546875" style="16" customWidth="1"/>
    <col min="2" max="3" width="6.7109375" style="6" customWidth="1"/>
    <col min="4" max="4" width="8.42578125" style="6" customWidth="1"/>
    <col min="5" max="5" width="10" style="6" customWidth="1"/>
    <col min="6" max="6" width="10.5703125" style="6" customWidth="1"/>
    <col min="7" max="7" width="9.28515625" style="6" customWidth="1"/>
    <col min="8" max="8" width="10.7109375" style="6" customWidth="1"/>
    <col min="9" max="9" width="11.5703125" style="6" bestFit="1" customWidth="1"/>
    <col min="10" max="10" width="13.42578125" style="6" customWidth="1"/>
    <col min="11" max="11" width="11.140625" style="6" customWidth="1"/>
    <col min="12" max="12" width="21" style="6" customWidth="1"/>
    <col min="13" max="13" width="12.28515625" style="6" customWidth="1"/>
    <col min="14" max="14" width="7.7109375" style="17" customWidth="1"/>
    <col min="15" max="15" width="12.28515625" style="17" customWidth="1"/>
    <col min="16" max="16" width="10.5703125" style="17" customWidth="1"/>
    <col min="17" max="17" width="9.5703125" style="17" customWidth="1"/>
    <col min="18" max="19" width="5.7109375" style="6" customWidth="1"/>
    <col min="20" max="20" width="8.42578125" style="6" customWidth="1"/>
    <col min="21" max="21" width="8.28515625" style="6" customWidth="1"/>
    <col min="22" max="22" width="26.28515625" style="6" customWidth="1"/>
    <col min="23" max="16384" width="11.42578125" style="6"/>
  </cols>
  <sheetData>
    <row r="1" spans="1:59" ht="13.5" thickBot="1" x14ac:dyDescent="0.25">
      <c r="A1" s="119" t="s">
        <v>25</v>
      </c>
      <c r="B1" s="99"/>
      <c r="C1" s="99"/>
      <c r="D1" s="99"/>
      <c r="E1" s="99"/>
      <c r="F1" s="99"/>
      <c r="G1" s="95" t="s">
        <v>17</v>
      </c>
      <c r="H1" s="95" t="s">
        <v>17</v>
      </c>
      <c r="I1" s="95" t="s">
        <v>17</v>
      </c>
      <c r="J1" s="212"/>
      <c r="K1" s="119" t="s">
        <v>26</v>
      </c>
      <c r="L1" s="99"/>
      <c r="M1" s="99"/>
      <c r="N1" s="100"/>
      <c r="O1" s="236"/>
      <c r="P1" s="206"/>
      <c r="Q1" s="131"/>
      <c r="R1" s="131"/>
      <c r="S1" s="131"/>
      <c r="T1" s="102">
        <v>70</v>
      </c>
      <c r="U1" s="101">
        <v>86</v>
      </c>
    </row>
    <row r="2" spans="1:59" ht="13.5" hidden="1" thickBot="1" x14ac:dyDescent="0.25"/>
    <row r="3" spans="1:59" ht="13.5" hidden="1" thickBot="1" x14ac:dyDescent="0.25"/>
    <row r="4" spans="1:59" ht="13.5" hidden="1" thickBot="1" x14ac:dyDescent="0.25">
      <c r="A4" s="119"/>
      <c r="B4" s="99"/>
      <c r="C4" s="99"/>
      <c r="D4" s="99"/>
      <c r="E4" s="99"/>
      <c r="F4" s="99"/>
      <c r="G4" s="95"/>
      <c r="H4" s="95"/>
      <c r="I4" s="95"/>
      <c r="J4" s="212"/>
      <c r="K4" s="104"/>
      <c r="L4" s="99"/>
      <c r="M4" s="99"/>
      <c r="N4" s="100"/>
      <c r="O4" s="108"/>
      <c r="P4" s="108"/>
      <c r="Q4" s="103"/>
      <c r="R4" s="103"/>
      <c r="S4" s="103"/>
      <c r="T4" s="102"/>
      <c r="U4" s="101"/>
    </row>
    <row r="5" spans="1:59" s="7" customFormat="1" ht="51" customHeight="1" thickBot="1" x14ac:dyDescent="0.25">
      <c r="A5" s="31" t="s">
        <v>30</v>
      </c>
      <c r="B5" s="32" t="s">
        <v>1</v>
      </c>
      <c r="C5" s="33" t="s">
        <v>2</v>
      </c>
      <c r="D5" s="281" t="s">
        <v>12</v>
      </c>
      <c r="E5" s="120" t="s">
        <v>20</v>
      </c>
      <c r="F5" s="34" t="s">
        <v>10</v>
      </c>
      <c r="G5" s="89" t="s">
        <v>11</v>
      </c>
      <c r="H5" s="283" t="s">
        <v>14</v>
      </c>
      <c r="I5" s="287" t="s">
        <v>15</v>
      </c>
      <c r="J5" s="287" t="s">
        <v>28</v>
      </c>
      <c r="K5" s="289" t="s">
        <v>9</v>
      </c>
      <c r="L5" s="285" t="s">
        <v>16</v>
      </c>
      <c r="M5" s="35" t="s">
        <v>0</v>
      </c>
      <c r="N5" s="21" t="s">
        <v>6</v>
      </c>
      <c r="O5" s="239" t="s">
        <v>31</v>
      </c>
      <c r="P5" s="303" t="s">
        <v>29</v>
      </c>
      <c r="Q5" s="293" t="s">
        <v>8</v>
      </c>
      <c r="R5" s="301" t="s">
        <v>3</v>
      </c>
      <c r="S5" s="302"/>
      <c r="T5" s="98" t="s">
        <v>18</v>
      </c>
      <c r="U5" s="144" t="s">
        <v>19</v>
      </c>
      <c r="V5" s="297" t="s">
        <v>27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</row>
    <row r="6" spans="1:59" ht="13.5" customHeight="1" thickBot="1" x14ac:dyDescent="0.25">
      <c r="A6" s="36"/>
      <c r="B6" s="37"/>
      <c r="C6" s="38"/>
      <c r="D6" s="282"/>
      <c r="E6" s="121"/>
      <c r="F6" s="279" t="s">
        <v>7</v>
      </c>
      <c r="G6" s="280"/>
      <c r="H6" s="284"/>
      <c r="I6" s="288"/>
      <c r="J6" s="288"/>
      <c r="K6" s="290"/>
      <c r="L6" s="286"/>
      <c r="M6" s="39"/>
      <c r="N6" s="22"/>
      <c r="O6" s="237"/>
      <c r="P6" s="272"/>
      <c r="Q6" s="294"/>
      <c r="R6" s="4">
        <v>0.91666666666666663</v>
      </c>
      <c r="S6" s="71">
        <v>0.25</v>
      </c>
      <c r="T6" s="23"/>
      <c r="U6" s="220"/>
      <c r="V6" s="298"/>
    </row>
    <row r="7" spans="1:59" ht="15.75" customHeight="1" thickBot="1" x14ac:dyDescent="0.25">
      <c r="A7" s="40" t="s">
        <v>4</v>
      </c>
      <c r="B7" s="44"/>
      <c r="C7" s="45"/>
      <c r="D7" s="41"/>
      <c r="E7" s="90"/>
      <c r="F7" s="90">
        <f>SUM(F8:F55)-G7</f>
        <v>-2.9166666666666665</v>
      </c>
      <c r="G7" s="90">
        <f>SUM(G8:G55)-H7</f>
        <v>2.9166666666666665</v>
      </c>
      <c r="H7" s="93">
        <f>SUM(H8:H55)</f>
        <v>0</v>
      </c>
      <c r="I7" s="94">
        <f>SUM(I8:I55)/0.2430555555555</f>
        <v>2.4000000000005488</v>
      </c>
      <c r="J7" s="94"/>
      <c r="K7" s="46"/>
      <c r="L7" s="42"/>
      <c r="M7" s="41"/>
      <c r="N7" s="221"/>
      <c r="O7" s="221">
        <f>O15+O23+O31+O39+O47+O55</f>
        <v>0</v>
      </c>
      <c r="P7" s="41"/>
      <c r="Q7" s="27">
        <f>Q39+Q31+Q23+Q15+Q47+Q55</f>
        <v>0</v>
      </c>
      <c r="R7" s="76">
        <f>SUM(R8:S55)/2</f>
        <v>0</v>
      </c>
      <c r="S7" s="77"/>
      <c r="T7" s="44">
        <f>T39+T31+T23+T15+T47+T55</f>
        <v>0.98472222222222294</v>
      </c>
      <c r="U7" s="145">
        <f>U39+U31+U23+U15+U47+U55</f>
        <v>0.59513888888888866</v>
      </c>
      <c r="V7" s="299"/>
    </row>
    <row r="8" spans="1:59" ht="15.75" customHeight="1" x14ac:dyDescent="0.2">
      <c r="A8" s="1">
        <f>J!A5</f>
        <v>44564</v>
      </c>
      <c r="B8" s="25"/>
      <c r="C8" s="139"/>
      <c r="D8" s="47"/>
      <c r="E8" s="122"/>
      <c r="F8" s="183"/>
      <c r="G8" s="184"/>
      <c r="H8" s="187"/>
      <c r="I8" s="185">
        <v>0.29166666666666669</v>
      </c>
      <c r="J8" s="198"/>
      <c r="K8" s="169"/>
      <c r="L8" s="196" t="s">
        <v>33</v>
      </c>
      <c r="M8" s="48">
        <f t="shared" ref="M8:M14" si="0">C8-B8-D8-F8+I8+K8</f>
        <v>0.29166666666666669</v>
      </c>
      <c r="N8" s="222"/>
      <c r="O8" s="222"/>
      <c r="P8" s="227"/>
      <c r="Q8" s="69"/>
      <c r="R8" s="291" t="str">
        <f t="shared" ref="R8:R14" si="1">IF(AND(B8&gt;=C8,B8&lt;=De,B8&lt;&gt;0,C8&lt;&gt;0),MOD(Fi-De,1)-IF(B8&lt;=Fi,Fi-C8)
+IF(B8&lt;=Fi,Fi-B8),IF(AND(B8&gt;=C8,B8&gt;De,B8&lt;&gt;0,C8&lt;&gt;0),MOD(Fi-De,1)-(B8-De)+IF(C8&gt;=De,C8-De)-IF(C8&lt;Fi,Fi-C8),IF(AND(B8&lt;C8,ISNUMBER(B8),C8&lt;&gt;0),0+IF(AND(B8&lt;=Fi,C8&lt;=Fi),C8-B8)+IF(AND(B8&lt;=Fi,C8&gt;Fi),Fi-B8)+IF(C8&gt;=De,C8-B8-IF(B8&lt;=De,De-B8)),"")))</f>
        <v/>
      </c>
      <c r="S8" s="292"/>
      <c r="T8" s="49"/>
      <c r="U8" s="49"/>
      <c r="V8" s="143">
        <f>IF(AND(M8&gt;=(TIME(6,0,0)),D8="",$B8&lt;&gt;""),0.33,0)</f>
        <v>0</v>
      </c>
    </row>
    <row r="9" spans="1:59" x14ac:dyDescent="0.2">
      <c r="A9" s="1">
        <f t="shared" ref="A9:A14" si="2">+A8+1</f>
        <v>44565</v>
      </c>
      <c r="B9" s="13"/>
      <c r="C9" s="136"/>
      <c r="D9" s="47"/>
      <c r="E9" s="182"/>
      <c r="F9" s="183"/>
      <c r="G9" s="184"/>
      <c r="H9" s="170"/>
      <c r="I9" s="185">
        <v>0.29166666666666669</v>
      </c>
      <c r="J9" s="207"/>
      <c r="K9" s="170"/>
      <c r="L9" s="196" t="s">
        <v>33</v>
      </c>
      <c r="M9" s="48">
        <f t="shared" si="0"/>
        <v>0.29166666666666669</v>
      </c>
      <c r="N9" s="223"/>
      <c r="O9" s="223"/>
      <c r="P9" s="228"/>
      <c r="Q9" s="69"/>
      <c r="R9" s="275" t="str">
        <f t="shared" si="1"/>
        <v/>
      </c>
      <c r="S9" s="276"/>
      <c r="T9" s="50"/>
      <c r="U9" s="50"/>
      <c r="V9" s="143">
        <f>IF(AND(M9&gt;=(TIME(6,0,0)),D9="",$B9&lt;&gt;""),0.33,0)</f>
        <v>0</v>
      </c>
    </row>
    <row r="10" spans="1:59" x14ac:dyDescent="0.2">
      <c r="A10" s="1">
        <f t="shared" si="2"/>
        <v>44566</v>
      </c>
      <c r="B10" s="13">
        <v>0.32777777777777778</v>
      </c>
      <c r="C10" s="136">
        <v>0.58888888888888891</v>
      </c>
      <c r="D10" s="47"/>
      <c r="E10" s="122"/>
      <c r="F10" s="183"/>
      <c r="G10" s="184"/>
      <c r="H10" s="170"/>
      <c r="I10" s="185"/>
      <c r="J10" s="207"/>
      <c r="K10" s="170"/>
      <c r="L10" s="196"/>
      <c r="M10" s="48">
        <f t="shared" si="0"/>
        <v>0.26111111111111113</v>
      </c>
      <c r="N10" s="223"/>
      <c r="O10" s="223"/>
      <c r="P10" s="228"/>
      <c r="Q10" s="69"/>
      <c r="R10" s="275">
        <f t="shared" si="1"/>
        <v>0</v>
      </c>
      <c r="S10" s="276"/>
      <c r="T10" s="50"/>
      <c r="U10" s="50"/>
      <c r="V10" s="143">
        <f>IF(AND(M10&gt;=(TIME(6,0,0)),D10="",$B10&lt;&gt;""),0.33,0)</f>
        <v>0.33</v>
      </c>
    </row>
    <row r="11" spans="1:59" x14ac:dyDescent="0.2">
      <c r="A11" s="1">
        <f t="shared" si="2"/>
        <v>44567</v>
      </c>
      <c r="B11" s="135">
        <v>0.37291666666666662</v>
      </c>
      <c r="C11" s="150">
        <v>0.63888888888888895</v>
      </c>
      <c r="D11" s="141"/>
      <c r="E11" s="122"/>
      <c r="F11" s="183"/>
      <c r="G11" s="184"/>
      <c r="H11" s="170"/>
      <c r="I11" s="185"/>
      <c r="J11" s="207"/>
      <c r="K11" s="170"/>
      <c r="L11" s="196"/>
      <c r="M11" s="48">
        <f t="shared" si="0"/>
        <v>0.26597222222222233</v>
      </c>
      <c r="N11" s="223"/>
      <c r="O11" s="223"/>
      <c r="P11" s="228"/>
      <c r="Q11" s="69"/>
      <c r="R11" s="275">
        <f t="shared" si="1"/>
        <v>0</v>
      </c>
      <c r="S11" s="276"/>
      <c r="T11" s="50"/>
      <c r="U11" s="50"/>
      <c r="V11" s="143">
        <f>IF(AND(M11&gt;=(TIME(6,0,0)),D11="",$B11&lt;&gt;""),0.33,0)</f>
        <v>0.33</v>
      </c>
    </row>
    <row r="12" spans="1:59" x14ac:dyDescent="0.2">
      <c r="A12" s="1">
        <f t="shared" si="2"/>
        <v>44568</v>
      </c>
      <c r="B12" s="135">
        <v>0.32847222222222222</v>
      </c>
      <c r="C12" s="136">
        <v>0.58958333333333335</v>
      </c>
      <c r="D12" s="47"/>
      <c r="E12" s="122"/>
      <c r="F12" s="183"/>
      <c r="G12" s="184"/>
      <c r="H12" s="170"/>
      <c r="I12" s="185"/>
      <c r="J12" s="207"/>
      <c r="K12" s="170"/>
      <c r="L12" s="196"/>
      <c r="M12" s="48">
        <f t="shared" si="0"/>
        <v>0.26111111111111113</v>
      </c>
      <c r="N12" s="223"/>
      <c r="O12" s="223"/>
      <c r="P12" s="228"/>
      <c r="Q12" s="69"/>
      <c r="R12" s="275">
        <f t="shared" si="1"/>
        <v>0</v>
      </c>
      <c r="S12" s="276"/>
      <c r="T12" s="50"/>
      <c r="U12" s="50"/>
      <c r="V12" s="143">
        <f>IF(AND(M12&gt;=(TIME(6,0,0)),D12="",$B12&lt;&gt;""),0.33,0)</f>
        <v>0.33</v>
      </c>
    </row>
    <row r="13" spans="1:59" x14ac:dyDescent="0.2">
      <c r="A13" s="1">
        <f t="shared" si="2"/>
        <v>44569</v>
      </c>
      <c r="B13" s="25">
        <v>0.37638888888888888</v>
      </c>
      <c r="C13" s="20">
        <v>0.80138888888888893</v>
      </c>
      <c r="D13" s="47">
        <v>0</v>
      </c>
      <c r="E13" s="122"/>
      <c r="F13" s="183"/>
      <c r="G13" s="184"/>
      <c r="H13" s="170"/>
      <c r="I13" s="185"/>
      <c r="J13" s="207"/>
      <c r="K13" s="170"/>
      <c r="L13" s="196"/>
      <c r="M13" s="48">
        <f t="shared" si="0"/>
        <v>0.42500000000000004</v>
      </c>
      <c r="N13" s="223"/>
      <c r="O13" s="223"/>
      <c r="P13" s="228"/>
      <c r="Q13" s="69"/>
      <c r="R13" s="275">
        <f t="shared" si="1"/>
        <v>0</v>
      </c>
      <c r="S13" s="276"/>
      <c r="T13" s="50"/>
      <c r="U13" s="50"/>
      <c r="V13" s="143">
        <f>IF(AND(M13&gt;=(TIME(6,0,0)),D13="",$B13&lt;&gt;""),0.5,0)</f>
        <v>0</v>
      </c>
    </row>
    <row r="14" spans="1:59" ht="13.5" thickBot="1" x14ac:dyDescent="0.25">
      <c r="A14" s="129">
        <f t="shared" si="2"/>
        <v>44570</v>
      </c>
      <c r="B14" s="8"/>
      <c r="C14" s="9"/>
      <c r="D14" s="52"/>
      <c r="E14" s="123"/>
      <c r="F14" s="188"/>
      <c r="G14" s="189"/>
      <c r="H14" s="171"/>
      <c r="I14" s="190"/>
      <c r="J14" s="210"/>
      <c r="K14" s="171"/>
      <c r="L14" s="241"/>
      <c r="M14" s="56">
        <f t="shared" si="0"/>
        <v>0</v>
      </c>
      <c r="N14" s="224"/>
      <c r="O14" s="224"/>
      <c r="P14" s="229"/>
      <c r="Q14" s="29"/>
      <c r="R14" s="26" t="str">
        <f t="shared" si="1"/>
        <v/>
      </c>
      <c r="S14" s="72"/>
      <c r="T14" s="57"/>
      <c r="U14" s="57"/>
      <c r="V14" s="143">
        <f>IF(AND(M14&gt;=(TIME(6,0,0)),D14="",$B14&lt;&gt;""),0.5,0)</f>
        <v>0</v>
      </c>
    </row>
    <row r="15" spans="1:59" s="15" customFormat="1" ht="13.5" thickBot="1" x14ac:dyDescent="0.25">
      <c r="A15" s="2"/>
      <c r="B15" s="11"/>
      <c r="C15" s="12"/>
      <c r="D15" s="58"/>
      <c r="E15" s="124"/>
      <c r="F15" s="192"/>
      <c r="G15" s="193"/>
      <c r="H15" s="172"/>
      <c r="I15" s="194"/>
      <c r="J15" s="211"/>
      <c r="K15" s="172"/>
      <c r="L15" s="242"/>
      <c r="M15" s="43">
        <f>SUM(M8:M14)</f>
        <v>1.7965277777777779</v>
      </c>
      <c r="N15" s="225"/>
      <c r="O15" s="225">
        <f>IF(L13="activité partielle",K13,0)</f>
        <v>0</v>
      </c>
      <c r="P15" s="230">
        <f>SUM(P8:P13)</f>
        <v>0</v>
      </c>
      <c r="Q15" s="28">
        <f>SUM(Q8:Q13)</f>
        <v>0</v>
      </c>
      <c r="R15" s="273">
        <f>SUM(R8:S13)</f>
        <v>0</v>
      </c>
      <c r="S15" s="274"/>
      <c r="T15" s="59"/>
      <c r="U15" s="59"/>
      <c r="V15" s="143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</row>
    <row r="16" spans="1:59" s="10" customFormat="1" x14ac:dyDescent="0.2">
      <c r="A16" s="1">
        <f>+A14+1</f>
        <v>44571</v>
      </c>
      <c r="B16" s="25">
        <v>0.3263888888888889</v>
      </c>
      <c r="C16" s="139">
        <v>0.59375</v>
      </c>
      <c r="D16" s="47"/>
      <c r="E16" s="122"/>
      <c r="F16" s="183"/>
      <c r="G16" s="184"/>
      <c r="H16" s="187"/>
      <c r="I16" s="185"/>
      <c r="J16" s="207"/>
      <c r="K16" s="170"/>
      <c r="L16" s="196"/>
      <c r="M16" s="48">
        <f t="shared" ref="M16:M20" si="3">C16-B16-D16-F16+I16+K16</f>
        <v>0.2673611111111111</v>
      </c>
      <c r="N16" s="223"/>
      <c r="O16" s="223"/>
      <c r="P16" s="228"/>
      <c r="Q16" s="69"/>
      <c r="R16" s="275">
        <f t="shared" ref="R16:R22" si="4">IF(AND(B16&gt;=C16,B16&lt;=De,B16&lt;&gt;0,C16&lt;&gt;0),MOD(Fi-De,1)-IF(B16&lt;=Fi,Fi-C16)
+IF(B16&lt;=Fi,Fi-B16),IF(AND(B16&gt;=C16,B16&gt;De,B16&lt;&gt;0,C16&lt;&gt;0),MOD(Fi-De,1)-(B16-De)+IF(C16&gt;=De,C16-De)-IF(C16&lt;Fi,Fi-C16),IF(AND(B16&lt;C16,ISNUMBER(B16),C16&lt;&gt;0),0+IF(AND(B16&lt;=Fi,C16&lt;=Fi),C16-B16)+IF(AND(B16&lt;=Fi,C16&gt;Fi),Fi-B16)+IF(C16&gt;=De,C16-B16-IF(B16&lt;=De,De-B16)),"")))</f>
        <v>0</v>
      </c>
      <c r="S16" s="276"/>
      <c r="T16" s="50"/>
      <c r="U16" s="50"/>
      <c r="V16" s="143">
        <f>IF(AND(M16&gt;=(TIME(6,0,0)),D16="",$B16&lt;&gt;""),0.33,0)</f>
        <v>0.33</v>
      </c>
    </row>
    <row r="17" spans="1:59" x14ac:dyDescent="0.2">
      <c r="A17" s="1">
        <f t="shared" ref="A17:A22" si="5">+A16+1</f>
        <v>44572</v>
      </c>
      <c r="B17" s="13">
        <v>0.36180555555555555</v>
      </c>
      <c r="C17" s="136">
        <v>0.7909722222222223</v>
      </c>
      <c r="D17" s="47">
        <v>9.7222222222222224E-3</v>
      </c>
      <c r="E17" s="122"/>
      <c r="F17" s="183"/>
      <c r="G17" s="184"/>
      <c r="H17" s="170"/>
      <c r="I17" s="185"/>
      <c r="J17" s="207"/>
      <c r="K17" s="170"/>
      <c r="L17" s="196"/>
      <c r="M17" s="48">
        <f t="shared" si="3"/>
        <v>0.41944444444444451</v>
      </c>
      <c r="N17" s="223"/>
      <c r="O17" s="223"/>
      <c r="P17" s="228"/>
      <c r="Q17" s="69"/>
      <c r="R17" s="275">
        <f t="shared" si="4"/>
        <v>0</v>
      </c>
      <c r="S17" s="276"/>
      <c r="T17" s="50"/>
      <c r="U17" s="50"/>
      <c r="V17" s="143">
        <f>IF(AND(M17&gt;=(TIME(6,0,0)),D17="",$B17&lt;&gt;""),0.33,0)</f>
        <v>0</v>
      </c>
    </row>
    <row r="18" spans="1:59" x14ac:dyDescent="0.2">
      <c r="A18" s="1">
        <f t="shared" si="5"/>
        <v>44573</v>
      </c>
      <c r="B18" s="13">
        <v>0.58263888888888882</v>
      </c>
      <c r="C18" s="136">
        <v>0.87847222222222221</v>
      </c>
      <c r="D18" s="47"/>
      <c r="E18" s="122"/>
      <c r="F18" s="183"/>
      <c r="G18" s="184"/>
      <c r="H18" s="170"/>
      <c r="I18" s="185"/>
      <c r="J18" s="207"/>
      <c r="K18" s="170"/>
      <c r="L18" s="196"/>
      <c r="M18" s="48">
        <f t="shared" si="3"/>
        <v>0.29583333333333339</v>
      </c>
      <c r="N18" s="223"/>
      <c r="O18" s="223"/>
      <c r="P18" s="228"/>
      <c r="Q18" s="69"/>
      <c r="R18" s="275">
        <f t="shared" si="4"/>
        <v>0</v>
      </c>
      <c r="S18" s="276"/>
      <c r="T18" s="50"/>
      <c r="U18" s="50"/>
      <c r="V18" s="143">
        <f>IF(AND(M18&gt;=(TIME(6,0,0)),D18="",$B18&lt;&gt;""),0.33,0)</f>
        <v>0.33</v>
      </c>
    </row>
    <row r="19" spans="1:59" x14ac:dyDescent="0.2">
      <c r="A19" s="1">
        <f t="shared" si="5"/>
        <v>44574</v>
      </c>
      <c r="B19" s="135">
        <v>0.41180555555555554</v>
      </c>
      <c r="C19" s="150">
        <v>0.83750000000000002</v>
      </c>
      <c r="D19" s="141">
        <v>3.472222222222222E-3</v>
      </c>
      <c r="E19" s="122"/>
      <c r="F19" s="183"/>
      <c r="G19" s="184"/>
      <c r="H19" s="170"/>
      <c r="I19" s="185"/>
      <c r="J19" s="207"/>
      <c r="K19" s="170"/>
      <c r="L19" s="196"/>
      <c r="M19" s="48">
        <f t="shared" si="3"/>
        <v>0.42222222222222228</v>
      </c>
      <c r="N19" s="223"/>
      <c r="O19" s="223"/>
      <c r="P19" s="228"/>
      <c r="Q19" s="69"/>
      <c r="R19" s="275">
        <f t="shared" si="4"/>
        <v>0</v>
      </c>
      <c r="S19" s="276"/>
      <c r="T19" s="50"/>
      <c r="U19" s="50"/>
      <c r="V19" s="143">
        <f>IF(AND(M19&gt;=(TIME(6,0,0)),D19="",$B19&lt;&gt;""),0.33,0)</f>
        <v>0</v>
      </c>
    </row>
    <row r="20" spans="1:59" x14ac:dyDescent="0.2">
      <c r="A20" s="1">
        <f t="shared" si="5"/>
        <v>44575</v>
      </c>
      <c r="B20" s="135">
        <v>0.56736111111111109</v>
      </c>
      <c r="C20" s="136">
        <v>0.60069444444444442</v>
      </c>
      <c r="D20" s="47"/>
      <c r="E20" s="122"/>
      <c r="F20" s="183"/>
      <c r="G20" s="184"/>
      <c r="H20" s="170"/>
      <c r="I20" s="185"/>
      <c r="J20" s="207"/>
      <c r="K20" s="170"/>
      <c r="L20" s="196"/>
      <c r="M20" s="48">
        <f t="shared" si="3"/>
        <v>3.3333333333333326E-2</v>
      </c>
      <c r="N20" s="223"/>
      <c r="O20" s="223"/>
      <c r="P20" s="228"/>
      <c r="Q20" s="69"/>
      <c r="R20" s="275">
        <f t="shared" si="4"/>
        <v>0</v>
      </c>
      <c r="S20" s="276"/>
      <c r="T20" s="50"/>
      <c r="U20" s="50"/>
      <c r="V20" s="143">
        <f>IF(AND(M20&gt;=(TIME(6,0,0)),D20="",$B20&lt;&gt;""),0.33,0)</f>
        <v>0</v>
      </c>
    </row>
    <row r="21" spans="1:59" x14ac:dyDescent="0.2">
      <c r="A21" s="1">
        <f t="shared" si="5"/>
        <v>44576</v>
      </c>
      <c r="B21" s="25"/>
      <c r="C21" s="139"/>
      <c r="D21" s="47"/>
      <c r="E21" s="182"/>
      <c r="F21" s="183"/>
      <c r="G21" s="184"/>
      <c r="H21" s="170"/>
      <c r="I21" s="185"/>
      <c r="J21" s="207"/>
      <c r="K21" s="170"/>
      <c r="L21" s="186"/>
      <c r="M21" s="48">
        <f>C21-B21-D21-F21+I21+K21+J21</f>
        <v>0</v>
      </c>
      <c r="N21" s="223"/>
      <c r="O21" s="223"/>
      <c r="P21" s="228"/>
      <c r="Q21" s="69"/>
      <c r="R21" s="275" t="str">
        <f t="shared" si="4"/>
        <v/>
      </c>
      <c r="S21" s="276"/>
      <c r="T21" s="50"/>
      <c r="U21" s="50"/>
      <c r="V21" s="143">
        <f>IF(AND(M21&gt;=(TIME(6,0,0)),D21="",$B21&lt;&gt;""),0.5,0)</f>
        <v>0</v>
      </c>
    </row>
    <row r="22" spans="1:59" s="14" customFormat="1" ht="13.5" thickBot="1" x14ac:dyDescent="0.25">
      <c r="A22" s="129">
        <f t="shared" si="5"/>
        <v>44577</v>
      </c>
      <c r="B22" s="8"/>
      <c r="C22" s="9"/>
      <c r="D22" s="52"/>
      <c r="E22" s="123"/>
      <c r="F22" s="53"/>
      <c r="G22" s="91"/>
      <c r="H22" s="55"/>
      <c r="I22" s="54"/>
      <c r="J22" s="208"/>
      <c r="K22" s="55"/>
      <c r="L22" s="243"/>
      <c r="M22" s="240">
        <f>C22-B22-D22-F22+I22+K22</f>
        <v>0</v>
      </c>
      <c r="N22" s="224"/>
      <c r="O22" s="224"/>
      <c r="P22" s="229"/>
      <c r="Q22" s="29"/>
      <c r="R22" s="26" t="str">
        <f t="shared" si="4"/>
        <v/>
      </c>
      <c r="S22" s="72"/>
      <c r="T22" s="57"/>
      <c r="U22" s="57"/>
      <c r="V22" s="143">
        <f>IF(AND(M22&gt;=(TIME(6,0,0)),D22="",$B22&lt;&gt;""),0.5,0)</f>
        <v>0</v>
      </c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</row>
    <row r="23" spans="1:59" s="15" customFormat="1" ht="13.5" thickBot="1" x14ac:dyDescent="0.25">
      <c r="A23" s="18"/>
      <c r="B23" s="60"/>
      <c r="C23" s="66"/>
      <c r="D23" s="67"/>
      <c r="E23" s="128"/>
      <c r="F23" s="60"/>
      <c r="G23" s="92" t="str">
        <f>IF(N23&lt;($T$1/24),($T$1/24)-N23,"0:00")</f>
        <v>0:00</v>
      </c>
      <c r="H23" s="62"/>
      <c r="I23" s="61"/>
      <c r="J23" s="61"/>
      <c r="K23" s="62"/>
      <c r="L23" s="244"/>
      <c r="M23" s="43">
        <f>SUM(M16:M22)</f>
        <v>1.4381944444444446</v>
      </c>
      <c r="N23" s="226">
        <f>M23+M15</f>
        <v>3.2347222222222225</v>
      </c>
      <c r="O23" s="226">
        <f>IF(L21="activité partielle",K21,0)</f>
        <v>0</v>
      </c>
      <c r="P23" s="78">
        <f>SUM(P16:P21)</f>
        <v>0</v>
      </c>
      <c r="Q23" s="30">
        <f>SUM(Q16:Q21)</f>
        <v>0</v>
      </c>
      <c r="R23" s="277">
        <f>SUM(R16:S21)</f>
        <v>0</v>
      </c>
      <c r="S23" s="278"/>
      <c r="T23" s="63">
        <f>IF(N23&lt;($T$1/24),"0:00"*1,IF(N23&gt;=$U$1/24,($U$1/24-$T$1/24),N23-($T$1/24)))</f>
        <v>0.31805555555555598</v>
      </c>
      <c r="U23" s="63">
        <f>IF(N23&lt;($U$1/24),"0:00"*1,IF(N23&gt;=$U$1/24,N23-($U$1/24)))</f>
        <v>0</v>
      </c>
      <c r="V23" s="143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</row>
    <row r="24" spans="1:59" x14ac:dyDescent="0.2">
      <c r="A24" s="1">
        <f>+A22+1</f>
        <v>44578</v>
      </c>
      <c r="B24" s="25">
        <v>0.57777777777777783</v>
      </c>
      <c r="C24" s="139">
        <v>0.87986111111111109</v>
      </c>
      <c r="D24" s="47">
        <v>0</v>
      </c>
      <c r="E24" s="122"/>
      <c r="F24" s="183"/>
      <c r="G24" s="184"/>
      <c r="H24" s="196"/>
      <c r="I24" s="173"/>
      <c r="J24" s="219"/>
      <c r="K24" s="173"/>
      <c r="L24" s="196"/>
      <c r="M24" s="48">
        <f>C24-B24-D24-F24+I24+K24+J24</f>
        <v>0.30208333333333326</v>
      </c>
      <c r="N24" s="222"/>
      <c r="O24" s="222"/>
      <c r="P24" s="231"/>
      <c r="Q24" s="70"/>
      <c r="R24" s="291">
        <f>IF(AND(B24&gt;=C24,B24&lt;=De,B24&lt;&gt;0,C24&lt;&gt;0),MOD(Fi-De,1)-IF(B24&lt;=Fi,Fi-C24)
+IF(B24&lt;=Fi,Fi-B24),IF(AND(B24&gt;=C24,B24&gt;De,B24&lt;&gt;0,C24&lt;&gt;0),MOD(Fi-De,1)-(B24-De)+IF(C24&gt;=De,C24-De)-IF(C24&lt;Fi,Fi-C24),IF(AND(B24&lt;C24,ISNUMBER(B24),C24&lt;&gt;0),0+IF(AND(B24&lt;=Fi,C24&lt;=Fi),C24-B24)+IF(AND(B24&lt;=Fi,C24&gt;Fi),Fi-B24)+IF(C24&gt;=De,C24-B24-IF(B24&lt;=De,De-B24)),"")))</f>
        <v>0</v>
      </c>
      <c r="S24" s="292"/>
      <c r="T24" s="49"/>
      <c r="U24" s="49"/>
      <c r="V24" s="143">
        <f>IF(AND(M24&gt;=(TIME(6,0,0)),D24="",$B24&lt;&gt;""),0.33,0)</f>
        <v>0</v>
      </c>
    </row>
    <row r="25" spans="1:59" x14ac:dyDescent="0.2">
      <c r="A25" s="1">
        <f t="shared" ref="A25:A30" si="6">+A24+1</f>
        <v>44579</v>
      </c>
      <c r="B25" s="13">
        <v>0.33263888888888887</v>
      </c>
      <c r="C25" s="136">
        <v>0.6</v>
      </c>
      <c r="D25" s="47"/>
      <c r="E25" s="122"/>
      <c r="F25" s="183"/>
      <c r="G25" s="184"/>
      <c r="H25" s="170"/>
      <c r="I25" s="185"/>
      <c r="J25" s="207"/>
      <c r="K25" s="173"/>
      <c r="L25" s="196"/>
      <c r="M25" s="48">
        <f>C25-B25-D25-F25+I25+K25</f>
        <v>0.2673611111111111</v>
      </c>
      <c r="N25" s="223"/>
      <c r="O25" s="223"/>
      <c r="P25" s="228"/>
      <c r="Q25" s="69"/>
      <c r="R25" s="275">
        <f>IF(AND(B25&gt;=C25,B25&lt;=De,B25&lt;&gt;0,C25&lt;&gt;0),MOD(Fi-De,1)-IF(B25&lt;=Fi,Fi-C25)
+IF(B25&lt;=Fi,Fi-B25),IF(AND(B25&gt;=C25,B25&gt;De,B25&lt;&gt;0,C25&lt;&gt;0),MOD(Fi-De,1)-(B25-De)+IF(C25&gt;=De,C25-De)-IF(C25&lt;Fi,Fi-C25),IF(AND(B25&lt;C25,ISNUMBER(B25),C25&lt;&gt;0),0+IF(AND(B25&lt;=Fi,C25&lt;=Fi),C25-B25)+IF(AND(B25&lt;=Fi,C25&gt;Fi),Fi-B25)+IF(C25&gt;=De,C25-B25-IF(B25&lt;=De,De-B25)),"")))</f>
        <v>0</v>
      </c>
      <c r="S25" s="276"/>
      <c r="T25" s="50"/>
      <c r="U25" s="50"/>
      <c r="V25" s="143">
        <f>IF(AND(M25&gt;=(TIME(6,0,0)),D25="",$B25&lt;&gt;""),0.33,0)</f>
        <v>0.33</v>
      </c>
    </row>
    <row r="26" spans="1:59" x14ac:dyDescent="0.2">
      <c r="A26" s="1">
        <f t="shared" si="6"/>
        <v>44580</v>
      </c>
      <c r="B26" s="13">
        <v>0.33333333333333331</v>
      </c>
      <c r="C26" s="136">
        <v>0.88680555555555562</v>
      </c>
      <c r="D26" s="47">
        <v>3.0555555555555555E-2</v>
      </c>
      <c r="E26" s="122"/>
      <c r="F26" s="183"/>
      <c r="G26" s="184"/>
      <c r="H26" s="170"/>
      <c r="I26" s="185"/>
      <c r="J26" s="207"/>
      <c r="K26" s="173"/>
      <c r="L26" s="186"/>
      <c r="M26" s="48">
        <f t="shared" ref="M26:M30" si="7">C26-B26-D26-F26+I26+K26</f>
        <v>0.52291666666666681</v>
      </c>
      <c r="N26" s="223"/>
      <c r="O26" s="223"/>
      <c r="P26" s="228"/>
      <c r="Q26" s="69"/>
      <c r="R26" s="275">
        <f t="shared" ref="R26:R30" si="8">IF(AND(B26&gt;=C26,B26&lt;=De,B26&lt;&gt;0,C26&lt;&gt;0),MOD(Fi-De,1)-IF(B26&lt;=Fi,Fi-C26)
+IF(B26&lt;=Fi,Fi-B26),IF(AND(B26&gt;=C26,B26&gt;De,B26&lt;&gt;0,C26&lt;&gt;0),MOD(Fi-De,1)-(B26-De)+IF(C26&gt;=De,C26-De)-IF(C26&lt;Fi,Fi-C26),IF(AND(B26&lt;C26,ISNUMBER(B26),C26&lt;&gt;0),0+IF(AND(B26&lt;=Fi,C26&lt;=Fi),C26-B26)+IF(AND(B26&lt;=Fi,C26&gt;Fi),Fi-B26)+IF(C26&gt;=De,C26-B26-IF(B26&lt;=De,De-B26)),"")))</f>
        <v>0</v>
      </c>
      <c r="S26" s="276"/>
      <c r="T26" s="50"/>
      <c r="U26" s="50"/>
      <c r="V26" s="143">
        <f>IF(AND(M26&gt;=(TIME(6,0,0)),D26="",$B26&lt;&gt;""),0.33,0)</f>
        <v>0</v>
      </c>
    </row>
    <row r="27" spans="1:59" x14ac:dyDescent="0.2">
      <c r="A27" s="1">
        <f t="shared" si="6"/>
        <v>44581</v>
      </c>
      <c r="B27" s="135">
        <v>0.53125</v>
      </c>
      <c r="C27" s="150">
        <v>0.8354166666666667</v>
      </c>
      <c r="D27" s="47">
        <v>0</v>
      </c>
      <c r="E27" s="122"/>
      <c r="F27" s="183"/>
      <c r="G27" s="184"/>
      <c r="H27" s="170"/>
      <c r="I27" s="185"/>
      <c r="J27" s="207"/>
      <c r="K27" s="170"/>
      <c r="L27" s="196"/>
      <c r="M27" s="48">
        <f t="shared" si="7"/>
        <v>0.3041666666666667</v>
      </c>
      <c r="N27" s="223"/>
      <c r="O27" s="223"/>
      <c r="P27" s="228"/>
      <c r="Q27" s="69"/>
      <c r="R27" s="275">
        <f t="shared" si="8"/>
        <v>0</v>
      </c>
      <c r="S27" s="276"/>
      <c r="T27" s="50"/>
      <c r="U27" s="50"/>
      <c r="V27" s="143">
        <f>IF(AND(M27&gt;=(TIME(6,0,0)),D27="",$B27&lt;&gt;""),0.33,0)</f>
        <v>0</v>
      </c>
    </row>
    <row r="28" spans="1:59" x14ac:dyDescent="0.2">
      <c r="A28" s="1">
        <f t="shared" si="6"/>
        <v>44582</v>
      </c>
      <c r="B28" s="135">
        <v>0.58124999999999993</v>
      </c>
      <c r="C28" s="136">
        <v>0.89374999999999993</v>
      </c>
      <c r="D28" s="47">
        <v>3.472222222222222E-3</v>
      </c>
      <c r="E28" s="122"/>
      <c r="F28" s="183"/>
      <c r="G28" s="184"/>
      <c r="H28" s="170"/>
      <c r="I28" s="185"/>
      <c r="J28" s="207"/>
      <c r="K28" s="173"/>
      <c r="L28" s="196"/>
      <c r="M28" s="48">
        <f t="shared" si="7"/>
        <v>0.30902777777777779</v>
      </c>
      <c r="N28" s="223"/>
      <c r="O28" s="223"/>
      <c r="P28" s="228"/>
      <c r="Q28" s="69"/>
      <c r="R28" s="275">
        <f t="shared" si="8"/>
        <v>0</v>
      </c>
      <c r="S28" s="276"/>
      <c r="T28" s="50"/>
      <c r="U28" s="50"/>
      <c r="V28" s="143">
        <f>IF(AND(M28&gt;=(TIME(6,0,0)),D28="",$B28&lt;&gt;""),0.33,0)</f>
        <v>0</v>
      </c>
    </row>
    <row r="29" spans="1:59" ht="12" customHeight="1" x14ac:dyDescent="0.2">
      <c r="A29" s="1">
        <f t="shared" si="6"/>
        <v>44583</v>
      </c>
      <c r="B29" s="25">
        <v>0.3756944444444445</v>
      </c>
      <c r="C29" s="139">
        <v>0.78611111111111109</v>
      </c>
      <c r="D29" s="47">
        <v>6.9444444444444447E-4</v>
      </c>
      <c r="E29" s="122"/>
      <c r="F29" s="183"/>
      <c r="G29" s="184"/>
      <c r="H29" s="170"/>
      <c r="I29" s="185"/>
      <c r="J29" s="207"/>
      <c r="K29" s="170"/>
      <c r="L29" s="196"/>
      <c r="M29" s="48">
        <f t="shared" si="7"/>
        <v>0.40972222222222215</v>
      </c>
      <c r="N29" s="223"/>
      <c r="O29" s="223"/>
      <c r="P29" s="228"/>
      <c r="Q29" s="69"/>
      <c r="R29" s="275">
        <f t="shared" si="8"/>
        <v>0</v>
      </c>
      <c r="S29" s="276"/>
      <c r="T29" s="50"/>
      <c r="U29" s="50"/>
      <c r="V29" s="143">
        <f>IF(AND(M29&gt;=(TIME(6,0,0)),D29="",$B29&lt;&gt;""),0.5,0)</f>
        <v>0</v>
      </c>
    </row>
    <row r="30" spans="1:59" s="14" customFormat="1" ht="13.5" thickBot="1" x14ac:dyDescent="0.25">
      <c r="A30" s="129">
        <f t="shared" si="6"/>
        <v>44584</v>
      </c>
      <c r="B30" s="8"/>
      <c r="C30" s="9"/>
      <c r="D30" s="52"/>
      <c r="E30" s="123"/>
      <c r="F30" s="188"/>
      <c r="G30" s="189"/>
      <c r="H30" s="171"/>
      <c r="I30" s="190"/>
      <c r="J30" s="210"/>
      <c r="K30" s="171"/>
      <c r="L30" s="191"/>
      <c r="M30" s="240">
        <f t="shared" si="7"/>
        <v>0</v>
      </c>
      <c r="N30" s="224"/>
      <c r="O30" s="224"/>
      <c r="P30" s="229"/>
      <c r="Q30" s="29"/>
      <c r="R30" s="26" t="str">
        <f t="shared" si="8"/>
        <v/>
      </c>
      <c r="S30" s="72"/>
      <c r="T30" s="57"/>
      <c r="U30" s="57"/>
      <c r="V30" s="143">
        <f>IF(AND(M30&gt;=(TIME(6,0,0)),D30="",$B30&lt;&gt;""),0.5,0)</f>
        <v>0</v>
      </c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</row>
    <row r="31" spans="1:59" s="15" customFormat="1" ht="13.5" thickBot="1" x14ac:dyDescent="0.25">
      <c r="A31" s="2"/>
      <c r="B31" s="11"/>
      <c r="C31" s="12"/>
      <c r="D31" s="58"/>
      <c r="E31" s="124"/>
      <c r="F31" s="192"/>
      <c r="G31" s="193"/>
      <c r="H31" s="172"/>
      <c r="I31" s="194"/>
      <c r="J31" s="211"/>
      <c r="K31" s="172"/>
      <c r="L31" s="195"/>
      <c r="M31" s="43">
        <f>SUM(M24:M30)</f>
        <v>2.115277777777778</v>
      </c>
      <c r="N31" s="225"/>
      <c r="O31" s="225">
        <f>IF(L29="chômage partiel",K29,0)</f>
        <v>0</v>
      </c>
      <c r="P31" s="230">
        <f>SUM(P24:P29)</f>
        <v>0</v>
      </c>
      <c r="Q31" s="28">
        <f>SUM(Q24:Q29)</f>
        <v>0</v>
      </c>
      <c r="R31" s="273">
        <f>SUM(R24:S29)</f>
        <v>0</v>
      </c>
      <c r="S31" s="274"/>
      <c r="T31" s="59"/>
      <c r="U31" s="59"/>
      <c r="V31" s="143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</row>
    <row r="32" spans="1:59" x14ac:dyDescent="0.2">
      <c r="A32" s="1">
        <f>+A30+1</f>
        <v>44585</v>
      </c>
      <c r="B32" s="25">
        <v>0.33194444444444443</v>
      </c>
      <c r="C32" s="139">
        <v>0.89097222222222217</v>
      </c>
      <c r="D32" s="64">
        <v>2.7083333333333334E-2</v>
      </c>
      <c r="E32" s="126"/>
      <c r="F32" s="183"/>
      <c r="G32" s="184"/>
      <c r="H32" s="170"/>
      <c r="I32" s="185"/>
      <c r="J32" s="207"/>
      <c r="K32" s="173"/>
      <c r="L32" s="196"/>
      <c r="M32" s="48">
        <f t="shared" ref="M32:M38" si="9">C32-B32-D32-F32+I32+K32</f>
        <v>0.53194444444444433</v>
      </c>
      <c r="N32" s="223"/>
      <c r="O32" s="223"/>
      <c r="P32" s="228"/>
      <c r="Q32" s="69"/>
      <c r="R32" s="275">
        <f t="shared" ref="R32:R38" si="10">IF(AND(B32&gt;=C32,B32&lt;=De,B32&lt;&gt;0,C32&lt;&gt;0),MOD(Fi-De,1)-IF(B32&lt;=Fi,Fi-C32)
+IF(B32&lt;=Fi,Fi-B32),IF(AND(B32&gt;=C32,B32&gt;De,B32&lt;&gt;0,C32&lt;&gt;0),MOD(Fi-De,1)-(B32-De)+IF(C32&gt;=De,C32-De)-IF(C32&lt;Fi,Fi-C32),IF(AND(B32&lt;C32,ISNUMBER(B32),C32&lt;&gt;0),0+IF(AND(B32&lt;=Fi,C32&lt;=Fi),C32-B32)+IF(AND(B32&lt;=Fi,C32&gt;Fi),Fi-B32)+IF(C32&gt;=De,C32-B32-IF(B32&lt;=De,De-B32)),"")))</f>
        <v>0</v>
      </c>
      <c r="S32" s="276"/>
      <c r="T32" s="50"/>
      <c r="U32" s="50"/>
      <c r="V32" s="143">
        <f>IF(AND(M32&gt;=(TIME(6,0,0)),D32="",$B32&lt;&gt;""),0.33,0)</f>
        <v>0</v>
      </c>
    </row>
    <row r="33" spans="1:59" x14ac:dyDescent="0.2">
      <c r="A33" s="1">
        <f t="shared" ref="A33:A38" si="11">+A32+1</f>
        <v>44586</v>
      </c>
      <c r="B33" s="13">
        <v>0.32916666666666666</v>
      </c>
      <c r="C33" s="136">
        <v>0.87361111111111101</v>
      </c>
      <c r="D33" s="47">
        <v>2.9166666666666664E-2</v>
      </c>
      <c r="E33" s="122"/>
      <c r="F33" s="197"/>
      <c r="G33" s="184"/>
      <c r="H33" s="170"/>
      <c r="I33" s="185"/>
      <c r="J33" s="207"/>
      <c r="K33" s="173"/>
      <c r="L33" s="196"/>
      <c r="M33" s="48">
        <f t="shared" si="9"/>
        <v>0.51527777777777761</v>
      </c>
      <c r="N33" s="223"/>
      <c r="O33" s="223"/>
      <c r="P33" s="228"/>
      <c r="Q33" s="69"/>
      <c r="R33" s="275">
        <f t="shared" si="10"/>
        <v>0</v>
      </c>
      <c r="S33" s="276"/>
      <c r="T33" s="50"/>
      <c r="U33" s="50"/>
      <c r="V33" s="143">
        <f>IF(AND(M33&gt;=(TIME(6,0,0)),D33="",$B33&lt;&gt;""),0.33,0)</f>
        <v>0</v>
      </c>
    </row>
    <row r="34" spans="1:59" x14ac:dyDescent="0.2">
      <c r="A34" s="1">
        <f t="shared" si="11"/>
        <v>44587</v>
      </c>
      <c r="B34" s="13">
        <v>0.58124999999999993</v>
      </c>
      <c r="C34" s="136">
        <v>0.8833333333333333</v>
      </c>
      <c r="D34" s="47">
        <v>6.9444444444444447E-4</v>
      </c>
      <c r="E34" s="122"/>
      <c r="F34" s="197"/>
      <c r="G34" s="184"/>
      <c r="H34" s="170"/>
      <c r="I34" s="185"/>
      <c r="J34" s="207"/>
      <c r="K34" s="173"/>
      <c r="L34" s="196"/>
      <c r="M34" s="48">
        <f t="shared" si="9"/>
        <v>0.30138888888888893</v>
      </c>
      <c r="N34" s="223"/>
      <c r="O34" s="223"/>
      <c r="P34" s="228"/>
      <c r="Q34" s="69"/>
      <c r="R34" s="275">
        <f t="shared" si="10"/>
        <v>0</v>
      </c>
      <c r="S34" s="276"/>
      <c r="T34" s="50"/>
      <c r="U34" s="50"/>
      <c r="V34" s="143">
        <f>IF(AND(M34&gt;=(TIME(6,0,0)),D34="",$B34&lt;&gt;""),0.33,0)</f>
        <v>0</v>
      </c>
    </row>
    <row r="35" spans="1:59" x14ac:dyDescent="0.2">
      <c r="A35" s="1">
        <f t="shared" si="11"/>
        <v>44588</v>
      </c>
      <c r="B35" s="135">
        <v>0.37083333333333335</v>
      </c>
      <c r="C35" s="150">
        <v>0.65833333333333333</v>
      </c>
      <c r="D35" s="47"/>
      <c r="E35" s="122"/>
      <c r="F35" s="197"/>
      <c r="G35" s="184"/>
      <c r="H35" s="170"/>
      <c r="I35" s="185"/>
      <c r="J35" s="213"/>
      <c r="K35" s="173"/>
      <c r="L35" s="196"/>
      <c r="M35" s="48">
        <f t="shared" si="9"/>
        <v>0.28749999999999998</v>
      </c>
      <c r="N35" s="223"/>
      <c r="O35" s="223"/>
      <c r="P35" s="228"/>
      <c r="Q35" s="69"/>
      <c r="R35" s="275">
        <f t="shared" si="10"/>
        <v>0</v>
      </c>
      <c r="S35" s="276"/>
      <c r="T35" s="50"/>
      <c r="U35" s="50"/>
      <c r="V35" s="143">
        <f>IF(AND(M35&gt;=(TIME(6,0,0)),D35="",$B35&lt;&gt;""),0.33,0)</f>
        <v>0.33</v>
      </c>
    </row>
    <row r="36" spans="1:59" x14ac:dyDescent="0.2">
      <c r="A36" s="1">
        <f t="shared" si="11"/>
        <v>44589</v>
      </c>
      <c r="B36" s="135"/>
      <c r="C36" s="136"/>
      <c r="D36" s="47"/>
      <c r="E36" s="122"/>
      <c r="F36" s="183"/>
      <c r="G36" s="184"/>
      <c r="H36" s="170"/>
      <c r="I36" s="185"/>
      <c r="J36" s="207"/>
      <c r="K36" s="173"/>
      <c r="L36" s="196"/>
      <c r="M36" s="48">
        <f t="shared" si="9"/>
        <v>0</v>
      </c>
      <c r="N36" s="223"/>
      <c r="O36" s="223"/>
      <c r="P36" s="228"/>
      <c r="Q36" s="69"/>
      <c r="R36" s="275" t="str">
        <f t="shared" si="10"/>
        <v/>
      </c>
      <c r="S36" s="276"/>
      <c r="T36" s="50"/>
      <c r="U36" s="50"/>
      <c r="V36" s="143">
        <f>IF(AND(M36&gt;=(TIME(6,0,0)),D36="",$B36&lt;&gt;""),0.33,0)</f>
        <v>0</v>
      </c>
    </row>
    <row r="37" spans="1:59" x14ac:dyDescent="0.2">
      <c r="A37" s="1">
        <f t="shared" si="11"/>
        <v>44590</v>
      </c>
      <c r="B37" s="140">
        <v>0.375</v>
      </c>
      <c r="C37" s="139">
        <v>0.80555555555555547</v>
      </c>
      <c r="D37" s="47">
        <v>3.472222222222222E-3</v>
      </c>
      <c r="E37" s="122"/>
      <c r="F37" s="183"/>
      <c r="G37" s="184"/>
      <c r="H37" s="170"/>
      <c r="I37" s="185"/>
      <c r="J37" s="207"/>
      <c r="K37" s="170"/>
      <c r="L37" s="196" t="s">
        <v>37</v>
      </c>
      <c r="M37" s="48">
        <f t="shared" si="9"/>
        <v>0.42708333333333326</v>
      </c>
      <c r="N37" s="223"/>
      <c r="O37" s="223"/>
      <c r="P37" s="228"/>
      <c r="Q37" s="69"/>
      <c r="R37" s="275">
        <f t="shared" si="10"/>
        <v>0</v>
      </c>
      <c r="S37" s="276"/>
      <c r="T37" s="50"/>
      <c r="U37" s="50"/>
      <c r="V37" s="143">
        <f>IF(AND(M37&gt;=(TIME(6,0,0)),D37="",$B37&lt;&gt;""),0.5,0)</f>
        <v>0</v>
      </c>
    </row>
    <row r="38" spans="1:59" ht="13.5" thickBot="1" x14ac:dyDescent="0.25">
      <c r="A38" s="129">
        <f t="shared" si="11"/>
        <v>44591</v>
      </c>
      <c r="B38" s="51"/>
      <c r="C38" s="65"/>
      <c r="D38" s="52"/>
      <c r="E38" s="123"/>
      <c r="F38" s="53"/>
      <c r="G38" s="91"/>
      <c r="H38" s="55"/>
      <c r="I38" s="54"/>
      <c r="J38" s="208"/>
      <c r="K38" s="55"/>
      <c r="L38" s="73"/>
      <c r="M38" s="56">
        <f t="shared" si="9"/>
        <v>0</v>
      </c>
      <c r="N38" s="224"/>
      <c r="O38" s="224"/>
      <c r="P38" s="229"/>
      <c r="Q38" s="29"/>
      <c r="R38" s="26" t="str">
        <f t="shared" si="10"/>
        <v/>
      </c>
      <c r="S38" s="72"/>
      <c r="T38" s="57"/>
      <c r="U38" s="57"/>
      <c r="V38" s="143">
        <f>IF(AND(M38&gt;=(TIME(6,0,0)),D38="",$B38&lt;&gt;""),0.5,0)</f>
        <v>0</v>
      </c>
    </row>
    <row r="39" spans="1:59" s="15" customFormat="1" ht="13.5" thickBot="1" x14ac:dyDescent="0.25">
      <c r="A39" s="18"/>
      <c r="B39" s="60"/>
      <c r="C39" s="66"/>
      <c r="D39" s="67"/>
      <c r="E39" s="128"/>
      <c r="F39" s="60"/>
      <c r="G39" s="92" t="str">
        <f>IF(N39&lt;($T$1/24),($T$1/24)-N39,"0:00")</f>
        <v>0:00</v>
      </c>
      <c r="H39" s="62"/>
      <c r="I39" s="61"/>
      <c r="J39" s="61"/>
      <c r="K39" s="62"/>
      <c r="L39" s="75"/>
      <c r="M39" s="43">
        <f>SUM(M32:M38)</f>
        <v>2.0631944444444441</v>
      </c>
      <c r="N39" s="226">
        <f>M39+M31</f>
        <v>4.1784722222222221</v>
      </c>
      <c r="O39" s="226">
        <f>IF(L37="activité partielle",K37,0)</f>
        <v>0</v>
      </c>
      <c r="P39" s="78">
        <f>SUM(P32:P37)</f>
        <v>0</v>
      </c>
      <c r="Q39" s="30">
        <f>SUM(Q32:Q37)</f>
        <v>0</v>
      </c>
      <c r="R39" s="277">
        <f>SUM(R32:S37)</f>
        <v>0</v>
      </c>
      <c r="S39" s="278"/>
      <c r="T39" s="63">
        <f>IF(N39&lt;($T$1/24),"0:00"*1,IF(N39&gt;=$U$1/24,($U$1/24-$T$1/24),N39-($T$1/24)))</f>
        <v>0.66666666666666696</v>
      </c>
      <c r="U39" s="63">
        <f>IF(N39&lt;($U$1/24),"0:00"*1,IF(N39&gt;=$U$1/24,N39-($U$1/24)))</f>
        <v>0.59513888888888866</v>
      </c>
      <c r="V39" s="143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</row>
    <row r="40" spans="1:59" x14ac:dyDescent="0.2">
      <c r="A40" s="24">
        <f>+A38+1</f>
        <v>44592</v>
      </c>
      <c r="B40" s="140"/>
      <c r="C40" s="139"/>
      <c r="D40" s="64"/>
      <c r="E40" s="126"/>
      <c r="F40" s="183"/>
      <c r="G40" s="184"/>
      <c r="H40" s="170"/>
      <c r="I40" s="185"/>
      <c r="J40" s="169"/>
      <c r="K40" s="174"/>
      <c r="L40" s="186"/>
      <c r="M40" s="48">
        <f t="shared" ref="M40:M45" si="12">C40-B40-D40-F40+I40+K40</f>
        <v>0</v>
      </c>
      <c r="N40" s="222"/>
      <c r="O40" s="222"/>
      <c r="P40" s="231"/>
      <c r="Q40" s="70"/>
      <c r="R40" s="291" t="str">
        <f t="shared" ref="R40:R46" si="13">IF(AND(B40&gt;=C40,B40&lt;=De,B40&lt;&gt;0,C40&lt;&gt;0),MOD(Fi-De,1)-IF(B40&lt;=Fi,Fi-C40)
+IF(B40&lt;=Fi,Fi-B40),IF(AND(B40&gt;=C40,B40&gt;De,B40&lt;&gt;0,C40&lt;&gt;0),MOD(Fi-De,1)-(B40-De)+IF(C40&gt;=De,C40-De)-IF(C40&lt;Fi,Fi-C40),IF(AND(B40&lt;C40,ISNUMBER(B40),C40&lt;&gt;0),0+IF(AND(B40&lt;=Fi,C40&lt;=Fi),C40-B40)+IF(AND(B40&lt;=Fi,C40&gt;Fi),Fi-B40)+IF(C40&gt;=De,C40-B40-IF(B40&lt;=De,De-B40)),"")))</f>
        <v/>
      </c>
      <c r="S40" s="292"/>
      <c r="T40" s="49"/>
      <c r="U40" s="49"/>
      <c r="V40" s="143">
        <f>IF(AND(M40&gt;=(TIME(6,0,0)),D40="",$B40&lt;&gt;""),0.33,0)</f>
        <v>0</v>
      </c>
    </row>
    <row r="41" spans="1:59" x14ac:dyDescent="0.2">
      <c r="A41" s="1">
        <f t="shared" ref="A41:A46" si="14">+A40+1</f>
        <v>44593</v>
      </c>
      <c r="B41" s="135"/>
      <c r="C41" s="136"/>
      <c r="D41" s="47"/>
      <c r="E41" s="122"/>
      <c r="F41" s="197"/>
      <c r="G41" s="184"/>
      <c r="H41" s="170"/>
      <c r="I41" s="185"/>
      <c r="J41" s="207"/>
      <c r="K41" s="173"/>
      <c r="L41" s="196"/>
      <c r="M41" s="48">
        <f t="shared" si="12"/>
        <v>0</v>
      </c>
      <c r="N41" s="223"/>
      <c r="O41" s="223"/>
      <c r="P41" s="228"/>
      <c r="Q41" s="69"/>
      <c r="R41" s="275" t="str">
        <f t="shared" si="13"/>
        <v/>
      </c>
      <c r="S41" s="276"/>
      <c r="T41" s="50"/>
      <c r="U41" s="50"/>
      <c r="V41" s="143">
        <f>IF(AND(M41&gt;=(TIME(6,0,0)),D41="",$B41&lt;&gt;""),0.33,0)</f>
        <v>0</v>
      </c>
    </row>
    <row r="42" spans="1:59" x14ac:dyDescent="0.2">
      <c r="A42" s="1">
        <f t="shared" si="14"/>
        <v>44594</v>
      </c>
      <c r="B42" s="13"/>
      <c r="C42" s="136"/>
      <c r="D42" s="47"/>
      <c r="E42" s="122"/>
      <c r="F42" s="197"/>
      <c r="G42" s="184"/>
      <c r="H42" s="170"/>
      <c r="I42" s="185"/>
      <c r="J42" s="207"/>
      <c r="K42" s="173"/>
      <c r="L42" s="186"/>
      <c r="M42" s="48">
        <f t="shared" si="12"/>
        <v>0</v>
      </c>
      <c r="N42" s="223"/>
      <c r="O42" s="223"/>
      <c r="P42" s="228"/>
      <c r="Q42" s="69"/>
      <c r="R42" s="275" t="str">
        <f t="shared" si="13"/>
        <v/>
      </c>
      <c r="S42" s="276"/>
      <c r="T42" s="50"/>
      <c r="U42" s="50"/>
      <c r="V42" s="143">
        <f>IF(AND(M42&gt;=(TIME(6,0,0)),D42="",$B42&lt;&gt;""),0.33,0)</f>
        <v>0</v>
      </c>
    </row>
    <row r="43" spans="1:59" x14ac:dyDescent="0.2">
      <c r="A43" s="1">
        <f t="shared" si="14"/>
        <v>44595</v>
      </c>
      <c r="B43" s="135"/>
      <c r="C43" s="150"/>
      <c r="D43" s="47"/>
      <c r="E43" s="122"/>
      <c r="F43" s="197"/>
      <c r="G43" s="184"/>
      <c r="H43" s="170"/>
      <c r="I43" s="185"/>
      <c r="J43" s="207"/>
      <c r="K43" s="173"/>
      <c r="L43" s="186"/>
      <c r="M43" s="48">
        <f t="shared" si="12"/>
        <v>0</v>
      </c>
      <c r="N43" s="223"/>
      <c r="O43" s="223"/>
      <c r="P43" s="228"/>
      <c r="Q43" s="69"/>
      <c r="R43" s="275" t="str">
        <f t="shared" si="13"/>
        <v/>
      </c>
      <c r="S43" s="276"/>
      <c r="T43" s="50"/>
      <c r="U43" s="50"/>
      <c r="V43" s="143">
        <f>IF(AND(M43&gt;=(TIME(6,0,0)),D43="",$B43&lt;&gt;""),0.33,0)</f>
        <v>0</v>
      </c>
    </row>
    <row r="44" spans="1:59" x14ac:dyDescent="0.2">
      <c r="A44" s="1">
        <f t="shared" si="14"/>
        <v>44596</v>
      </c>
      <c r="B44" s="135"/>
      <c r="C44" s="136"/>
      <c r="D44" s="47"/>
      <c r="E44" s="122"/>
      <c r="F44" s="183"/>
      <c r="G44" s="184"/>
      <c r="H44" s="170"/>
      <c r="I44" s="185"/>
      <c r="J44" s="207"/>
      <c r="K44" s="173"/>
      <c r="L44" s="196"/>
      <c r="M44" s="48">
        <f t="shared" si="12"/>
        <v>0</v>
      </c>
      <c r="N44" s="223"/>
      <c r="O44" s="223"/>
      <c r="P44" s="228"/>
      <c r="Q44" s="69"/>
      <c r="R44" s="275" t="str">
        <f t="shared" si="13"/>
        <v/>
      </c>
      <c r="S44" s="276"/>
      <c r="T44" s="50"/>
      <c r="U44" s="50"/>
      <c r="V44" s="143">
        <f>IF(AND(M44&gt;=(TIME(6,0,0)),D44="",$B44&lt;&gt;""),0.33,0)</f>
        <v>0</v>
      </c>
    </row>
    <row r="45" spans="1:59" ht="12" customHeight="1" x14ac:dyDescent="0.2">
      <c r="A45" s="1">
        <f t="shared" si="14"/>
        <v>44597</v>
      </c>
      <c r="B45" s="25"/>
      <c r="C45" s="139"/>
      <c r="D45" s="47"/>
      <c r="E45" s="122"/>
      <c r="F45" s="183"/>
      <c r="G45" s="184"/>
      <c r="H45" s="170"/>
      <c r="I45" s="185"/>
      <c r="J45" s="207"/>
      <c r="K45" s="170"/>
      <c r="L45" s="196"/>
      <c r="M45" s="48">
        <f t="shared" si="12"/>
        <v>0</v>
      </c>
      <c r="N45" s="223"/>
      <c r="O45" s="223"/>
      <c r="P45" s="228"/>
      <c r="Q45" s="69"/>
      <c r="R45" s="275" t="str">
        <f t="shared" si="13"/>
        <v/>
      </c>
      <c r="S45" s="276"/>
      <c r="T45" s="50"/>
      <c r="U45" s="50"/>
      <c r="V45" s="143">
        <f>IF(AND(M45&gt;=(TIME(6,0,0)),D45="",$B45&lt;&gt;""),0.5,0)</f>
        <v>0</v>
      </c>
    </row>
    <row r="46" spans="1:59" s="14" customFormat="1" ht="13.5" thickBot="1" x14ac:dyDescent="0.25">
      <c r="A46" s="3">
        <f t="shared" si="14"/>
        <v>44598</v>
      </c>
      <c r="B46" s="8"/>
      <c r="C46" s="9"/>
      <c r="D46" s="52"/>
      <c r="E46" s="123"/>
      <c r="F46" s="188"/>
      <c r="G46" s="189"/>
      <c r="H46" s="171"/>
      <c r="I46" s="190"/>
      <c r="J46" s="210"/>
      <c r="K46" s="171"/>
      <c r="L46" s="191"/>
      <c r="M46" s="56"/>
      <c r="N46" s="224"/>
      <c r="O46" s="224"/>
      <c r="P46" s="229"/>
      <c r="Q46" s="29"/>
      <c r="R46" s="26" t="str">
        <f t="shared" si="13"/>
        <v/>
      </c>
      <c r="S46" s="72"/>
      <c r="T46" s="57"/>
      <c r="U46" s="57"/>
      <c r="V46" s="143">
        <f>IF(AND(M46&gt;=(TIME(6,0,0)),D46="",$B46&lt;&gt;""),0.5,0)</f>
        <v>0</v>
      </c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</row>
    <row r="47" spans="1:59" s="15" customFormat="1" ht="13.5" thickBot="1" x14ac:dyDescent="0.25">
      <c r="A47" s="2"/>
      <c r="B47" s="11"/>
      <c r="C47" s="12"/>
      <c r="D47" s="58"/>
      <c r="E47" s="124"/>
      <c r="F47" s="192"/>
      <c r="G47" s="193"/>
      <c r="H47" s="172"/>
      <c r="I47" s="194"/>
      <c r="J47" s="211"/>
      <c r="K47" s="172"/>
      <c r="L47" s="195"/>
      <c r="M47" s="43">
        <f>SUM(M40:M46)</f>
        <v>0</v>
      </c>
      <c r="N47" s="225"/>
      <c r="O47" s="225">
        <f>IF(L45="activité partielle",K45,0)</f>
        <v>0</v>
      </c>
      <c r="P47" s="230">
        <f>SUM(P40:P45,SUM(P48:P53))</f>
        <v>0</v>
      </c>
      <c r="Q47" s="28">
        <f>SUM(Q40:Q45)</f>
        <v>0</v>
      </c>
      <c r="R47" s="273">
        <f>SUM(R40:S45)</f>
        <v>0</v>
      </c>
      <c r="S47" s="274"/>
      <c r="T47" s="59"/>
      <c r="U47" s="59"/>
      <c r="V47" s="143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</row>
    <row r="48" spans="1:59" x14ac:dyDescent="0.2">
      <c r="A48" s="1">
        <f>+A46+1</f>
        <v>44599</v>
      </c>
      <c r="B48" s="25"/>
      <c r="C48" s="139"/>
      <c r="D48" s="47"/>
      <c r="E48" s="122"/>
      <c r="F48" s="183"/>
      <c r="G48" s="184"/>
      <c r="H48" s="170"/>
      <c r="I48" s="185"/>
      <c r="J48" s="207"/>
      <c r="K48" s="170"/>
      <c r="L48" s="186"/>
      <c r="M48" s="48">
        <f t="shared" ref="M48:M53" si="15">C48-B48-D48-F48+I48+K48</f>
        <v>0</v>
      </c>
      <c r="N48" s="223"/>
      <c r="O48" s="223"/>
      <c r="P48" s="228"/>
      <c r="Q48" s="69"/>
      <c r="R48" s="275" t="str">
        <f t="shared" ref="R48:R54" si="16">IF(AND(B48&gt;=C48,B48&lt;=De,B48&lt;&gt;0,C48&lt;&gt;0),MOD(Fi-De,1)-IF(B48&lt;=Fi,Fi-C48)
+IF(B48&lt;=Fi,Fi-B48),IF(AND(B48&gt;=C48,B48&gt;De,B48&lt;&gt;0,C48&lt;&gt;0),MOD(Fi-De,1)-(B48-De)+IF(C48&gt;=De,C48-De)-IF(C48&lt;Fi,Fi-C48),IF(AND(B48&lt;C48,ISNUMBER(B48),C48&lt;&gt;0),0+IF(AND(B48&lt;=Fi,C48&lt;=Fi),C48-B48)+IF(AND(B48&lt;=Fi,C48&gt;Fi),Fi-B48)+IF(C48&gt;=De,C48-B48-IF(B48&lt;=De,De-B48)),"")))</f>
        <v/>
      </c>
      <c r="S48" s="276"/>
      <c r="T48" s="50"/>
      <c r="U48" s="50"/>
      <c r="V48" s="143">
        <f>IF(AND(M48&gt;=(TIME(6,0,0)),D48="",$B48&lt;&gt;""),0.33,0)</f>
        <v>0</v>
      </c>
    </row>
    <row r="49" spans="1:59" x14ac:dyDescent="0.2">
      <c r="A49" s="1">
        <f t="shared" ref="A49:A54" si="17">+A48+1</f>
        <v>44600</v>
      </c>
      <c r="B49" s="13"/>
      <c r="C49" s="136"/>
      <c r="D49" s="47"/>
      <c r="E49" s="122"/>
      <c r="F49" s="183"/>
      <c r="G49" s="184"/>
      <c r="H49" s="170"/>
      <c r="I49" s="185"/>
      <c r="J49" s="207"/>
      <c r="K49" s="170"/>
      <c r="L49" s="186"/>
      <c r="M49" s="48">
        <f t="shared" si="15"/>
        <v>0</v>
      </c>
      <c r="N49" s="223"/>
      <c r="O49" s="223"/>
      <c r="P49" s="228"/>
      <c r="Q49" s="69"/>
      <c r="R49" s="275" t="str">
        <f t="shared" si="16"/>
        <v/>
      </c>
      <c r="S49" s="276"/>
      <c r="T49" s="50"/>
      <c r="U49" s="50"/>
      <c r="V49" s="143">
        <f>IF(AND(M49&gt;=(TIME(6,0,0)),D49="",$B49&lt;&gt;""),0.33,0)</f>
        <v>0</v>
      </c>
    </row>
    <row r="50" spans="1:59" x14ac:dyDescent="0.2">
      <c r="A50" s="1">
        <f t="shared" si="17"/>
        <v>44601</v>
      </c>
      <c r="B50" s="13"/>
      <c r="C50" s="136"/>
      <c r="D50" s="47"/>
      <c r="E50" s="122"/>
      <c r="F50" s="183"/>
      <c r="G50" s="184"/>
      <c r="H50" s="170"/>
      <c r="I50" s="185"/>
      <c r="J50" s="207"/>
      <c r="K50" s="170"/>
      <c r="L50" s="186"/>
      <c r="M50" s="48">
        <f t="shared" si="15"/>
        <v>0</v>
      </c>
      <c r="N50" s="223"/>
      <c r="O50" s="223"/>
      <c r="P50" s="228"/>
      <c r="Q50" s="69"/>
      <c r="R50" s="275" t="str">
        <f t="shared" si="16"/>
        <v/>
      </c>
      <c r="S50" s="276"/>
      <c r="T50" s="50"/>
      <c r="U50" s="50"/>
      <c r="V50" s="143">
        <f>IF(AND(M50&gt;=(TIME(6,0,0)),D50="",$B50&lt;&gt;""),0.33,0)</f>
        <v>0</v>
      </c>
    </row>
    <row r="51" spans="1:59" x14ac:dyDescent="0.2">
      <c r="A51" s="1">
        <f t="shared" si="17"/>
        <v>44602</v>
      </c>
      <c r="B51" s="135"/>
      <c r="C51" s="150"/>
      <c r="D51" s="47"/>
      <c r="E51" s="122"/>
      <c r="F51" s="183"/>
      <c r="G51" s="184"/>
      <c r="H51" s="170"/>
      <c r="I51" s="185"/>
      <c r="J51" s="213"/>
      <c r="K51" s="175"/>
      <c r="L51" s="186"/>
      <c r="M51" s="48">
        <f t="shared" si="15"/>
        <v>0</v>
      </c>
      <c r="N51" s="223"/>
      <c r="O51" s="223"/>
      <c r="P51" s="228"/>
      <c r="Q51" s="69"/>
      <c r="R51" s="275" t="str">
        <f t="shared" si="16"/>
        <v/>
      </c>
      <c r="S51" s="276"/>
      <c r="T51" s="50"/>
      <c r="U51" s="50"/>
      <c r="V51" s="143">
        <f>IF(AND(M51&gt;=(TIME(6,0,0)),D51="",$B51&lt;&gt;""),0.33,0)</f>
        <v>0</v>
      </c>
    </row>
    <row r="52" spans="1:59" x14ac:dyDescent="0.2">
      <c r="A52" s="1">
        <f t="shared" si="17"/>
        <v>44603</v>
      </c>
      <c r="B52" s="135"/>
      <c r="C52" s="136"/>
      <c r="D52" s="47"/>
      <c r="E52" s="122"/>
      <c r="F52" s="183"/>
      <c r="G52" s="184"/>
      <c r="H52" s="170"/>
      <c r="I52" s="185"/>
      <c r="J52" s="207"/>
      <c r="K52" s="170"/>
      <c r="L52" s="186"/>
      <c r="M52" s="48">
        <f t="shared" si="15"/>
        <v>0</v>
      </c>
      <c r="N52" s="223"/>
      <c r="O52" s="223"/>
      <c r="P52" s="228"/>
      <c r="Q52" s="69"/>
      <c r="R52" s="275" t="str">
        <f t="shared" si="16"/>
        <v/>
      </c>
      <c r="S52" s="276"/>
      <c r="T52" s="50"/>
      <c r="U52" s="50"/>
      <c r="V52" s="143">
        <f>IF(AND(M52&gt;=(TIME(6,0,0)),D52="",$B52&lt;&gt;""),0.33,0)</f>
        <v>0</v>
      </c>
    </row>
    <row r="53" spans="1:59" x14ac:dyDescent="0.2">
      <c r="A53" s="1">
        <f t="shared" si="17"/>
        <v>44604</v>
      </c>
      <c r="B53" s="25"/>
      <c r="C53" s="139"/>
      <c r="D53" s="47"/>
      <c r="E53" s="122"/>
      <c r="F53" s="183"/>
      <c r="G53" s="184"/>
      <c r="H53" s="170"/>
      <c r="I53" s="185"/>
      <c r="J53" s="207"/>
      <c r="K53" s="170"/>
      <c r="L53" s="196"/>
      <c r="M53" s="48">
        <f t="shared" si="15"/>
        <v>0</v>
      </c>
      <c r="N53" s="223"/>
      <c r="O53" s="223"/>
      <c r="P53" s="228"/>
      <c r="Q53" s="69"/>
      <c r="R53" s="275" t="str">
        <f t="shared" si="16"/>
        <v/>
      </c>
      <c r="S53" s="276"/>
      <c r="T53" s="50"/>
      <c r="U53" s="50"/>
      <c r="V53" s="143">
        <f>IF(AND(M53&gt;=(TIME(6,0,0)),D53="",$B53&lt;&gt;""),0.5,0)</f>
        <v>0</v>
      </c>
    </row>
    <row r="54" spans="1:59" ht="13.5" thickBot="1" x14ac:dyDescent="0.25">
      <c r="A54" s="3">
        <f t="shared" si="17"/>
        <v>44605</v>
      </c>
      <c r="B54" s="51"/>
      <c r="C54" s="65"/>
      <c r="D54" s="52"/>
      <c r="E54" s="123"/>
      <c r="F54" s="53"/>
      <c r="G54" s="91"/>
      <c r="H54" s="55"/>
      <c r="I54" s="54"/>
      <c r="J54" s="208"/>
      <c r="K54" s="55"/>
      <c r="L54" s="73"/>
      <c r="M54" s="56"/>
      <c r="N54" s="224"/>
      <c r="O54" s="224"/>
      <c r="P54" s="229"/>
      <c r="Q54" s="29"/>
      <c r="R54" s="26" t="str">
        <f t="shared" si="16"/>
        <v/>
      </c>
      <c r="S54" s="72"/>
      <c r="T54" s="57"/>
      <c r="U54" s="57"/>
      <c r="V54" s="143">
        <f>IF(AND(M54&gt;=(TIME(6,0,0)),D54="",$B54&lt;&gt;""),0.5,0)</f>
        <v>0</v>
      </c>
    </row>
    <row r="55" spans="1:59" s="15" customFormat="1" ht="13.5" thickBot="1" x14ac:dyDescent="0.25">
      <c r="A55" s="18"/>
      <c r="B55" s="60"/>
      <c r="C55" s="66"/>
      <c r="D55" s="67"/>
      <c r="E55" s="128"/>
      <c r="F55" s="60"/>
      <c r="G55" s="92">
        <f>IF(N55&lt;($T$1/24),($T$1/24)-N55,"0:00")</f>
        <v>2.9166666666666665</v>
      </c>
      <c r="H55" s="62"/>
      <c r="I55" s="61"/>
      <c r="J55" s="61"/>
      <c r="K55" s="62"/>
      <c r="L55" s="75"/>
      <c r="M55" s="43">
        <f>SUM(M48:M54)</f>
        <v>0</v>
      </c>
      <c r="N55" s="226">
        <f>M55+M47</f>
        <v>0</v>
      </c>
      <c r="O55" s="226">
        <f>IF(L53="activité partielle",K53,0)</f>
        <v>0</v>
      </c>
      <c r="P55" s="78">
        <f>SUM(P15+P23+P31+P39+P47)</f>
        <v>0</v>
      </c>
      <c r="Q55" s="30">
        <f>SUM(Q48:Q53)</f>
        <v>0</v>
      </c>
      <c r="R55" s="277">
        <f>SUM(R48:S53)</f>
        <v>0</v>
      </c>
      <c r="S55" s="278"/>
      <c r="T55" s="63">
        <f>IF(N55&lt;($T$1/24),"0:00"*1,IF(N55&gt;=$U$1/24,($U$1/24-$T$1/24),N55-($T$1/24)))</f>
        <v>0</v>
      </c>
      <c r="U55" s="63">
        <f>IF(N55&lt;($U$1/24),"0:00"*1,IF(N55&gt;=$U$1/24,N55-($U$1/24)))</f>
        <v>0</v>
      </c>
      <c r="V55" s="143">
        <f>SUM(V8:V54)</f>
        <v>2.31</v>
      </c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</row>
    <row r="56" spans="1:59" x14ac:dyDescent="0.2">
      <c r="A56" s="68"/>
      <c r="B56" s="16"/>
      <c r="C56" s="16"/>
      <c r="D56" s="16"/>
      <c r="E56" s="16"/>
      <c r="F56" s="16"/>
      <c r="G56" s="16"/>
      <c r="H56" s="16"/>
      <c r="I56" s="16"/>
      <c r="J56" s="16"/>
    </row>
    <row r="57" spans="1:59" x14ac:dyDescent="0.2">
      <c r="A57" s="68"/>
      <c r="B57" s="16"/>
      <c r="C57" s="16"/>
      <c r="D57" s="16"/>
      <c r="E57" s="16"/>
      <c r="F57" s="16"/>
      <c r="G57" s="16"/>
      <c r="H57" s="16"/>
      <c r="I57" s="16"/>
      <c r="J57" s="16"/>
    </row>
    <row r="58" spans="1:59" x14ac:dyDescent="0.2">
      <c r="B58" s="16"/>
      <c r="C58" s="16"/>
      <c r="D58" s="16"/>
      <c r="E58" s="16"/>
      <c r="F58" s="16"/>
      <c r="H58" s="16"/>
      <c r="I58" s="16"/>
      <c r="J58" s="16"/>
    </row>
    <row r="59" spans="1:59" x14ac:dyDescent="0.2">
      <c r="B59" s="16"/>
      <c r="C59" s="16"/>
      <c r="D59" s="16"/>
      <c r="E59" s="16"/>
      <c r="F59" s="16"/>
      <c r="H59" s="16"/>
      <c r="I59" s="16"/>
      <c r="J59" s="16"/>
    </row>
    <row r="60" spans="1:59" x14ac:dyDescent="0.2">
      <c r="B60" s="16"/>
      <c r="C60" s="16"/>
      <c r="D60" s="16"/>
      <c r="E60" s="16"/>
      <c r="F60" s="16"/>
      <c r="H60" s="16"/>
      <c r="I60" s="16"/>
      <c r="J60" s="16"/>
    </row>
  </sheetData>
  <sheetProtection selectLockedCells="1"/>
  <mergeCells count="53">
    <mergeCell ref="V5:V7"/>
    <mergeCell ref="R53:S53"/>
    <mergeCell ref="R55:S55"/>
    <mergeCell ref="R47:S47"/>
    <mergeCell ref="R48:S48"/>
    <mergeCell ref="R49:S49"/>
    <mergeCell ref="R50:S50"/>
    <mergeCell ref="R51:S51"/>
    <mergeCell ref="R52:S52"/>
    <mergeCell ref="R40:S40"/>
    <mergeCell ref="R41:S41"/>
    <mergeCell ref="R42:S42"/>
    <mergeCell ref="R43:S43"/>
    <mergeCell ref="R44:S44"/>
    <mergeCell ref="R45:S45"/>
    <mergeCell ref="R33:S33"/>
    <mergeCell ref="R34:S34"/>
    <mergeCell ref="R35:S35"/>
    <mergeCell ref="R36:S36"/>
    <mergeCell ref="R37:S37"/>
    <mergeCell ref="R39:S39"/>
    <mergeCell ref="R32:S32"/>
    <mergeCell ref="R19:S19"/>
    <mergeCell ref="R20:S20"/>
    <mergeCell ref="R21:S21"/>
    <mergeCell ref="R23:S23"/>
    <mergeCell ref="R24:S24"/>
    <mergeCell ref="R25:S25"/>
    <mergeCell ref="R26:S26"/>
    <mergeCell ref="R27:S27"/>
    <mergeCell ref="R28:S28"/>
    <mergeCell ref="R29:S29"/>
    <mergeCell ref="R31:S31"/>
    <mergeCell ref="R18:S18"/>
    <mergeCell ref="R5:S5"/>
    <mergeCell ref="F6:G6"/>
    <mergeCell ref="R8:S8"/>
    <mergeCell ref="R9:S9"/>
    <mergeCell ref="R10:S10"/>
    <mergeCell ref="R11:S11"/>
    <mergeCell ref="Q5:Q6"/>
    <mergeCell ref="R12:S12"/>
    <mergeCell ref="R13:S13"/>
    <mergeCell ref="R15:S15"/>
    <mergeCell ref="R16:S16"/>
    <mergeCell ref="R17:S17"/>
    <mergeCell ref="P5:P6"/>
    <mergeCell ref="D5:D6"/>
    <mergeCell ref="H5:H6"/>
    <mergeCell ref="I5:I6"/>
    <mergeCell ref="K5:K6"/>
    <mergeCell ref="L5:L6"/>
    <mergeCell ref="J5:J6"/>
  </mergeCells>
  <conditionalFormatting sqref="M31:M57 M8:M21 M23:M29">
    <cfRule type="cellIs" dxfId="0" priority="1" stopIfTrue="1" operator="greaterThan">
      <formula>0.416666666666667</formula>
    </cfRule>
  </conditionalFormatting>
  <printOptions horizontalCentered="1" verticalCentered="1"/>
  <pageMargins left="0.19685039370078741" right="0.19685039370078741" top="0.19685039370078741" bottom="0.19685039370078741" header="0.51181102362204722" footer="0.51181102362204722"/>
  <pageSetup paperSize="9" scale="5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J</vt:lpstr>
      <vt:lpstr>BABINET</vt:lpstr>
      <vt:lpstr>BEN AMAR</vt:lpstr>
      <vt:lpstr>CHATAIGNER</vt:lpstr>
      <vt:lpstr>BABINET!De</vt:lpstr>
      <vt:lpstr>CHATAIGNER!De</vt:lpstr>
      <vt:lpstr>de</vt:lpstr>
      <vt:lpstr>BABINET!Fi</vt:lpstr>
      <vt:lpstr>CHATAIGNER!Fi</vt:lpstr>
      <vt:lpstr>fi</vt:lpstr>
      <vt:lpstr>BABINET!Print_Area</vt:lpstr>
      <vt:lpstr>CHATAIGNER!Print_Area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Yannick BRUEL</cp:lastModifiedBy>
  <cp:lastPrinted>2022-01-13T14:07:16Z</cp:lastPrinted>
  <dcterms:created xsi:type="dcterms:W3CDTF">2006-11-11T11:34:26Z</dcterms:created>
  <dcterms:modified xsi:type="dcterms:W3CDTF">2022-02-21T09:56:49Z</dcterms:modified>
</cp:coreProperties>
</file>