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623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Famille MARQUES\OneDrive\Bureau\dossier fanny\emploi\maison bleu\"/>
    </mc:Choice>
  </mc:AlternateContent>
  <xr:revisionPtr revIDLastSave="0" documentId="13_ncr:1_{BB20A9BC-513A-4385-A5A3-369A377DFCED}" xr6:coauthVersionLast="47" xr6:coauthVersionMax="47" xr10:uidLastSave="{00000000-0000-0000-0000-000000000000}"/>
  <bookViews>
    <workbookView xWindow="23880" yWindow="-120" windowWidth="24240" windowHeight="13140" xr2:uid="{55065EB4-5ADD-484C-AB1B-BEC63AAB36FA}"/>
  </bookViews>
  <sheets>
    <sheet name="MAISON BLEU" sheetId="4" r:id="rId1"/>
    <sheet name="OUTILS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L6" i="4" l="1"/>
  <c r="J6" i="4"/>
  <c r="X9" i="4"/>
  <c r="X10" i="4"/>
  <c r="X11" i="4"/>
  <c r="X12" i="4"/>
  <c r="X13" i="4"/>
  <c r="X14" i="4"/>
  <c r="X15" i="4"/>
  <c r="X16" i="4"/>
  <c r="X17" i="4"/>
  <c r="X18" i="4"/>
  <c r="X19" i="4"/>
  <c r="X20" i="4"/>
  <c r="X21" i="4"/>
  <c r="X22" i="4"/>
  <c r="X23" i="4"/>
  <c r="X24" i="4"/>
  <c r="X25" i="4"/>
  <c r="X26" i="4"/>
  <c r="X27" i="4"/>
  <c r="X28" i="4"/>
  <c r="X29" i="4"/>
  <c r="X30" i="4"/>
  <c r="X31" i="4"/>
  <c r="X32" i="4"/>
  <c r="X33" i="4"/>
  <c r="X34" i="4"/>
  <c r="X35" i="4"/>
  <c r="X36" i="4"/>
  <c r="X7" i="4"/>
  <c r="X8" i="4"/>
  <c r="X6" i="4"/>
  <c r="V8" i="4"/>
  <c r="V9" i="4"/>
  <c r="V10" i="4"/>
  <c r="V11" i="4"/>
  <c r="V12" i="4"/>
  <c r="V13" i="4"/>
  <c r="V14" i="4"/>
  <c r="V15" i="4"/>
  <c r="V16" i="4"/>
  <c r="V17" i="4"/>
  <c r="V18" i="4"/>
  <c r="V19" i="4"/>
  <c r="V20" i="4"/>
  <c r="V21" i="4"/>
  <c r="V22" i="4"/>
  <c r="V23" i="4"/>
  <c r="V24" i="4"/>
  <c r="V25" i="4"/>
  <c r="V26" i="4"/>
  <c r="V27" i="4"/>
  <c r="V28" i="4"/>
  <c r="V29" i="4"/>
  <c r="V30" i="4"/>
  <c r="V31" i="4"/>
  <c r="V32" i="4"/>
  <c r="V33" i="4"/>
  <c r="V34" i="4"/>
  <c r="V35" i="4"/>
  <c r="V36" i="4"/>
  <c r="V6" i="4"/>
  <c r="V7" i="4"/>
  <c r="W36" i="4"/>
  <c r="W35" i="4"/>
  <c r="W34" i="4"/>
  <c r="W33" i="4"/>
  <c r="W32" i="4"/>
  <c r="W31" i="4"/>
  <c r="W30" i="4"/>
  <c r="W29" i="4"/>
  <c r="W28" i="4"/>
  <c r="W27" i="4"/>
  <c r="W26" i="4"/>
  <c r="W25" i="4"/>
  <c r="W24" i="4"/>
  <c r="W23" i="4"/>
  <c r="W22" i="4"/>
  <c r="W21" i="4"/>
  <c r="W20" i="4"/>
  <c r="W19" i="4"/>
  <c r="W18" i="4"/>
  <c r="W17" i="4"/>
  <c r="W16" i="4"/>
  <c r="W15" i="4"/>
  <c r="W14" i="4"/>
  <c r="W13" i="4"/>
  <c r="W12" i="4"/>
  <c r="W11" i="4"/>
  <c r="W10" i="4"/>
  <c r="W9" i="4"/>
  <c r="W8" i="4"/>
  <c r="W7" i="4"/>
  <c r="W6" i="4"/>
  <c r="Q6" i="4"/>
  <c r="P6" i="4" s="1"/>
  <c r="K7" i="4"/>
  <c r="K8" i="4"/>
  <c r="K9" i="4"/>
  <c r="K10" i="4"/>
  <c r="K11" i="4"/>
  <c r="K12" i="4"/>
  <c r="K13" i="4"/>
  <c r="K14" i="4"/>
  <c r="K15" i="4"/>
  <c r="K16" i="4"/>
  <c r="K17" i="4"/>
  <c r="K18" i="4"/>
  <c r="K19" i="4"/>
  <c r="K20" i="4"/>
  <c r="K21" i="4"/>
  <c r="K22" i="4"/>
  <c r="K23" i="4"/>
  <c r="K24" i="4"/>
  <c r="K25" i="4"/>
  <c r="K26" i="4"/>
  <c r="K27" i="4"/>
  <c r="K28" i="4"/>
  <c r="K29" i="4"/>
  <c r="K30" i="4"/>
  <c r="K31" i="4"/>
  <c r="K32" i="4"/>
  <c r="K33" i="4"/>
  <c r="K34" i="4"/>
  <c r="K35" i="4"/>
  <c r="K36" i="4"/>
  <c r="K6" i="4"/>
  <c r="E6" i="4"/>
  <c r="V42" i="4" a="1"/>
  <c r="V44" i="4" a="1"/>
  <c r="V43" i="4" a="1"/>
  <c r="V45" i="4" a="1"/>
  <c r="V41" i="4" a="1"/>
  <c r="X42" i="4" a="1"/>
  <c r="W43" i="4" a="1"/>
  <c r="W45" i="4" a="1"/>
  <c r="X43" i="4" a="1"/>
  <c r="W42" i="4" a="1"/>
  <c r="W44" i="4" a="1"/>
  <c r="X45" i="4" a="1"/>
  <c r="X44" i="4" a="1"/>
  <c r="J41" i="4" a="1"/>
  <c r="J42" i="4" a="1"/>
  <c r="J43" i="4" a="1"/>
  <c r="K44" i="4" a="1"/>
  <c r="L45" i="4" a="1"/>
  <c r="L42" i="4" a="1"/>
  <c r="X41" i="4" a="1"/>
  <c r="K42" i="4" a="1"/>
  <c r="K45" i="4" a="1"/>
  <c r="L41" i="4" a="1"/>
  <c r="J44" i="4" a="1"/>
  <c r="J45" i="4" a="1"/>
  <c r="L43" i="4" a="1"/>
  <c r="K43" i="4" a="1"/>
  <c r="K41" i="4" a="1"/>
  <c r="W41" i="4" a="1"/>
  <c r="V45" i="4" l="1"/>
  <c r="V43" i="4"/>
  <c r="V44" i="4"/>
  <c r="V42" i="4"/>
  <c r="V41" i="4"/>
  <c r="X44" i="4"/>
  <c r="X45" i="4"/>
  <c r="W44" i="4"/>
  <c r="W42" i="4"/>
  <c r="X43" i="4"/>
  <c r="W45" i="4"/>
  <c r="W43" i="4"/>
  <c r="X42" i="4"/>
  <c r="K41" i="4"/>
  <c r="J45" i="4"/>
  <c r="K45" i="4"/>
  <c r="J43" i="4"/>
  <c r="K43" i="4"/>
  <c r="J44" i="4"/>
  <c r="K42" i="4"/>
  <c r="J42" i="4"/>
  <c r="W41" i="4"/>
  <c r="X41" i="4"/>
  <c r="J41" i="4"/>
  <c r="K44" i="4"/>
  <c r="L43" i="4"/>
  <c r="L45" i="4"/>
  <c r="L42" i="4"/>
  <c r="L41" i="4"/>
  <c r="Q7" i="4"/>
  <c r="O6" i="4"/>
  <c r="W38" i="4"/>
  <c r="K38" i="4"/>
  <c r="E7" i="4"/>
  <c r="N6" i="4" l="1"/>
  <c r="Q8" i="4"/>
  <c r="O7" i="4"/>
  <c r="P7" i="4"/>
  <c r="E8" i="4"/>
  <c r="D7" i="4"/>
  <c r="C7" i="4"/>
  <c r="C6" i="4"/>
  <c r="D6" i="4"/>
  <c r="N7" i="4" l="1"/>
  <c r="Q9" i="4"/>
  <c r="O8" i="4"/>
  <c r="P8" i="4"/>
  <c r="L7" i="4"/>
  <c r="B7" i="4"/>
  <c r="J7" i="4"/>
  <c r="B6" i="4"/>
  <c r="E9" i="4"/>
  <c r="D8" i="4"/>
  <c r="C8" i="4"/>
  <c r="Q10" i="4" l="1"/>
  <c r="P9" i="4"/>
  <c r="O9" i="4"/>
  <c r="N8" i="4"/>
  <c r="L8" i="4"/>
  <c r="B8" i="4"/>
  <c r="J8" i="4"/>
  <c r="E10" i="4"/>
  <c r="D9" i="4"/>
  <c r="C9" i="4"/>
  <c r="B9" i="4" s="1"/>
  <c r="N9" i="4" l="1"/>
  <c r="Q11" i="4"/>
  <c r="P10" i="4"/>
  <c r="O10" i="4"/>
  <c r="J9" i="4"/>
  <c r="L9" i="4"/>
  <c r="E11" i="4"/>
  <c r="D10" i="4"/>
  <c r="C10" i="4"/>
  <c r="Q12" i="4" l="1"/>
  <c r="P11" i="4"/>
  <c r="O11" i="4"/>
  <c r="N10" i="4"/>
  <c r="B10" i="4"/>
  <c r="J10" i="4"/>
  <c r="L10" i="4"/>
  <c r="E12" i="4"/>
  <c r="D11" i="4"/>
  <c r="C11" i="4"/>
  <c r="B11" i="4" s="1"/>
  <c r="N11" i="4" l="1"/>
  <c r="P12" i="4"/>
  <c r="O12" i="4"/>
  <c r="Q13" i="4"/>
  <c r="L11" i="4"/>
  <c r="J11" i="4"/>
  <c r="E13" i="4"/>
  <c r="D12" i="4"/>
  <c r="C12" i="4"/>
  <c r="O13" i="4" l="1"/>
  <c r="P13" i="4"/>
  <c r="Q14" i="4"/>
  <c r="N12" i="4"/>
  <c r="L12" i="4"/>
  <c r="B12" i="4"/>
  <c r="J12" i="4"/>
  <c r="AF4" i="4" s="1"/>
  <c r="E14" i="4"/>
  <c r="D13" i="4"/>
  <c r="C13" i="4"/>
  <c r="P14" i="4" l="1"/>
  <c r="Q15" i="4"/>
  <c r="O14" i="4"/>
  <c r="N13" i="4"/>
  <c r="J13" i="4"/>
  <c r="L13" i="4"/>
  <c r="B13" i="4"/>
  <c r="E15" i="4"/>
  <c r="D14" i="4"/>
  <c r="C14" i="4"/>
  <c r="O15" i="4" l="1"/>
  <c r="Q16" i="4"/>
  <c r="P15" i="4"/>
  <c r="N14" i="4"/>
  <c r="B14" i="4"/>
  <c r="L14" i="4"/>
  <c r="J14" i="4"/>
  <c r="E16" i="4"/>
  <c r="D15" i="4"/>
  <c r="C15" i="4"/>
  <c r="Q17" i="4" l="1"/>
  <c r="O16" i="4"/>
  <c r="P16" i="4"/>
  <c r="N15" i="4"/>
  <c r="L15" i="4"/>
  <c r="J15" i="4"/>
  <c r="B15" i="4"/>
  <c r="E17" i="4"/>
  <c r="D16" i="4"/>
  <c r="C16" i="4"/>
  <c r="N16" i="4" l="1"/>
  <c r="O17" i="4"/>
  <c r="Q18" i="4"/>
  <c r="P17" i="4"/>
  <c r="L16" i="4"/>
  <c r="B16" i="4"/>
  <c r="J16" i="4"/>
  <c r="E18" i="4"/>
  <c r="D17" i="4"/>
  <c r="C17" i="4"/>
  <c r="N17" i="4" l="1"/>
  <c r="Q19" i="4"/>
  <c r="P18" i="4"/>
  <c r="O18" i="4"/>
  <c r="J17" i="4"/>
  <c r="L17" i="4"/>
  <c r="B17" i="4"/>
  <c r="E19" i="4"/>
  <c r="D18" i="4"/>
  <c r="C18" i="4"/>
  <c r="Q20" i="4" l="1"/>
  <c r="P19" i="4"/>
  <c r="O19" i="4"/>
  <c r="N18" i="4"/>
  <c r="B18" i="4"/>
  <c r="L18" i="4"/>
  <c r="J18" i="4"/>
  <c r="E20" i="4"/>
  <c r="D19" i="4"/>
  <c r="C19" i="4"/>
  <c r="N19" i="4" l="1"/>
  <c r="P20" i="4"/>
  <c r="O20" i="4"/>
  <c r="Q21" i="4"/>
  <c r="L19" i="4"/>
  <c r="J19" i="4"/>
  <c r="B19" i="4"/>
  <c r="E21" i="4"/>
  <c r="D20" i="4"/>
  <c r="C20" i="4"/>
  <c r="O21" i="4" l="1"/>
  <c r="Q22" i="4"/>
  <c r="P21" i="4"/>
  <c r="N20" i="4"/>
  <c r="L20" i="4"/>
  <c r="B20" i="4"/>
  <c r="J20" i="4"/>
  <c r="E22" i="4"/>
  <c r="D21" i="4"/>
  <c r="C21" i="4"/>
  <c r="O22" i="4" l="1"/>
  <c r="P22" i="4"/>
  <c r="Q23" i="4"/>
  <c r="N21" i="4"/>
  <c r="J21" i="4"/>
  <c r="L21" i="4"/>
  <c r="B21" i="4"/>
  <c r="E23" i="4"/>
  <c r="D22" i="4"/>
  <c r="C22" i="4"/>
  <c r="P23" i="4" l="1"/>
  <c r="O23" i="4"/>
  <c r="Q24" i="4"/>
  <c r="N22" i="4"/>
  <c r="B22" i="4"/>
  <c r="L22" i="4"/>
  <c r="J22" i="4"/>
  <c r="E24" i="4"/>
  <c r="D23" i="4"/>
  <c r="C23" i="4"/>
  <c r="Q25" i="4" l="1"/>
  <c r="O24" i="4"/>
  <c r="P24" i="4"/>
  <c r="N23" i="4"/>
  <c r="L23" i="4"/>
  <c r="B23" i="4"/>
  <c r="J23" i="4"/>
  <c r="E25" i="4"/>
  <c r="D24" i="4"/>
  <c r="C24" i="4"/>
  <c r="N24" i="4" l="1"/>
  <c r="O25" i="4"/>
  <c r="Q26" i="4"/>
  <c r="P25" i="4"/>
  <c r="L24" i="4"/>
  <c r="B24" i="4"/>
  <c r="J24" i="4"/>
  <c r="E26" i="4"/>
  <c r="D25" i="4"/>
  <c r="C25" i="4"/>
  <c r="N25" i="4" l="1"/>
  <c r="Q27" i="4"/>
  <c r="P26" i="4"/>
  <c r="O26" i="4"/>
  <c r="J25" i="4"/>
  <c r="L25" i="4"/>
  <c r="B25" i="4"/>
  <c r="E27" i="4"/>
  <c r="D26" i="4"/>
  <c r="C26" i="4"/>
  <c r="P27" i="4" l="1"/>
  <c r="O27" i="4"/>
  <c r="Q28" i="4"/>
  <c r="N26" i="4"/>
  <c r="B26" i="4"/>
  <c r="L26" i="4"/>
  <c r="J26" i="4"/>
  <c r="E28" i="4"/>
  <c r="D27" i="4"/>
  <c r="C27" i="4"/>
  <c r="Q29" i="4" l="1"/>
  <c r="O28" i="4"/>
  <c r="P28" i="4"/>
  <c r="N27" i="4"/>
  <c r="L27" i="4"/>
  <c r="J27" i="4"/>
  <c r="B27" i="4"/>
  <c r="E29" i="4"/>
  <c r="D28" i="4"/>
  <c r="C28" i="4"/>
  <c r="N28" i="4" l="1"/>
  <c r="O29" i="4"/>
  <c r="Q30" i="4"/>
  <c r="P29" i="4"/>
  <c r="L28" i="4"/>
  <c r="B28" i="4"/>
  <c r="J28" i="4"/>
  <c r="E30" i="4"/>
  <c r="D29" i="4"/>
  <c r="C29" i="4"/>
  <c r="N29" i="4" l="1"/>
  <c r="Q31" i="4"/>
  <c r="P30" i="4"/>
  <c r="O30" i="4"/>
  <c r="J29" i="4"/>
  <c r="L29" i="4"/>
  <c r="B29" i="4"/>
  <c r="E31" i="4"/>
  <c r="D30" i="4"/>
  <c r="C30" i="4"/>
  <c r="P31" i="4" l="1"/>
  <c r="O31" i="4"/>
  <c r="Q32" i="4"/>
  <c r="N30" i="4"/>
  <c r="B30" i="4"/>
  <c r="L30" i="4"/>
  <c r="J30" i="4"/>
  <c r="E32" i="4"/>
  <c r="D31" i="4"/>
  <c r="C31" i="4"/>
  <c r="N31" i="4" l="1"/>
  <c r="Q33" i="4"/>
  <c r="O32" i="4"/>
  <c r="P32" i="4"/>
  <c r="L31" i="4"/>
  <c r="B31" i="4"/>
  <c r="J31" i="4"/>
  <c r="E33" i="4"/>
  <c r="E34" i="4" s="1"/>
  <c r="D32" i="4"/>
  <c r="C32" i="4"/>
  <c r="O33" i="4" l="1"/>
  <c r="P33" i="4"/>
  <c r="Q34" i="4"/>
  <c r="N32" i="4"/>
  <c r="L32" i="4"/>
  <c r="B32" i="4"/>
  <c r="J32" i="4"/>
  <c r="C34" i="4"/>
  <c r="J34" i="4" s="1"/>
  <c r="E35" i="4"/>
  <c r="E36" i="4" s="1"/>
  <c r="D34" i="4"/>
  <c r="D33" i="4"/>
  <c r="C33" i="4"/>
  <c r="P34" i="4" l="1"/>
  <c r="Q35" i="4"/>
  <c r="O34" i="4"/>
  <c r="N33" i="4"/>
  <c r="J33" i="4"/>
  <c r="L33" i="4"/>
  <c r="B33" i="4"/>
  <c r="B34" i="4"/>
  <c r="L34" i="4"/>
  <c r="C36" i="4"/>
  <c r="D36" i="4"/>
  <c r="C35" i="4"/>
  <c r="D35" i="4"/>
  <c r="L44" i="4" a="1"/>
  <c r="L44" i="4" l="1"/>
  <c r="P35" i="4"/>
  <c r="O35" i="4"/>
  <c r="Q36" i="4"/>
  <c r="N34" i="4"/>
  <c r="L35" i="4"/>
  <c r="J35" i="4"/>
  <c r="B35" i="4"/>
  <c r="L36" i="4"/>
  <c r="B36" i="4"/>
  <c r="H41" i="4" s="1" a="1"/>
  <c r="J36" i="4"/>
  <c r="J38" i="4" s="1"/>
  <c r="O36" i="4" l="1"/>
  <c r="P36" i="4"/>
  <c r="N35" i="4"/>
  <c r="H41" i="4"/>
  <c r="AK5" i="4" a="1"/>
  <c r="AK5" i="4" s="1"/>
  <c r="L38" i="4"/>
  <c r="X38" i="4" l="1"/>
  <c r="V38" i="4"/>
  <c r="N36" i="4"/>
  <c r="AF3" i="4"/>
  <c r="AK4" i="4" a="1"/>
  <c r="AK4" i="4" s="1"/>
  <c r="AJ2" i="4"/>
  <c r="T41" i="4" l="1" a="1"/>
  <c r="T41" i="4" l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<sst xmlns="http://schemas.openxmlformats.org/spreadsheetml/2006/main" count="46" uniqueCount="30">
  <si>
    <t>DATE</t>
  </si>
  <si>
    <t>SEPTEMBRE</t>
  </si>
  <si>
    <t>OCTOBRE</t>
  </si>
  <si>
    <t>NOVEMBRE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</si>
  <si>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</si>
  <si>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</si>
  <si>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</si>
  <si>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</si>
  <si>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</si>
  <si>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</si>
  <si>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</si>
  <si>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</si>
  <si>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DÉCEMBRE</t>
  </si>
  <si>
    <t>HEURE
DEBUT</t>
  </si>
  <si>
    <t>HEURE
FIN</t>
  </si>
  <si>
    <t>TRAVAIL</t>
  </si>
  <si>
    <t xml:space="preserve"> REUNION</t>
  </si>
  <si>
    <t>TEMPS TRAVAIL</t>
  </si>
  <si>
    <t>TOTAL HEURES REELLES TRAVAILLEES
(hors pause)</t>
  </si>
  <si>
    <t xml:space="preserve"> HEURES
FIN</t>
  </si>
  <si>
    <t xml:space="preserve"> HEURES
NORMALES</t>
  </si>
  <si>
    <t xml:space="preserve"> HEURES
SUP</t>
  </si>
  <si>
    <t>HEURES
DEBUT</t>
  </si>
  <si>
    <t>TOTAL HEURES :</t>
  </si>
  <si>
    <t>Semaine</t>
  </si>
  <si>
    <t>Heures
normales</t>
  </si>
  <si>
    <t>Heures
sup</t>
  </si>
  <si>
    <t>Total heures
reelles
travaillees</t>
  </si>
  <si>
    <t>adresse :</t>
  </si>
  <si>
    <t>CELLULE("adresse";INDEX($B$6:$B$36;EQUIV(H41;$B$6:$B$36;0)))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</si>
</sst>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h]:mm"/>
    <numFmt numFmtId="165" formatCode="[h]:mm&quot; H&quot;"/>
  </numFmts>
  <fonts count="11" x14ac:knownFonts="1">
    <font>
      <sz val="11"/>
      <color theme="1"/>
      <name val="Aptos Narrow"/>
      <family val="2"/>
      <scheme val="minor"/>
    </font>
    <font>
      <sz val="8"/>
      <name val="Aptos Narrow"/>
      <family val="2"/>
      <scheme val="minor"/>
    </font>
    <font>
      <b/>
      <i/>
      <sz val="12"/>
      <color theme="1"/>
      <name val="Aptos Narrow"/>
      <family val="2"/>
      <scheme val="minor"/>
    </font>
    <font>
      <sz val="12"/>
      <color theme="1"/>
      <name val="Aptos Narrow"/>
      <family val="2"/>
      <scheme val="minor"/>
    </font>
    <font>
      <b/>
      <sz val="12"/>
      <color theme="1"/>
      <name val="Aptos Narrow"/>
      <family val="2"/>
      <scheme val="minor"/>
    </font>
    <font>
      <b/>
      <sz val="12"/>
      <name val="Aptos Narrow"/>
      <family val="2"/>
      <scheme val="minor"/>
    </font>
    <font>
      <b/>
      <sz val="12"/>
      <color rgb="FFC00000"/>
      <name val="Aptos Narrow"/>
      <family val="2"/>
      <scheme val="minor"/>
    </font>
    <font>
      <sz val="12"/>
      <color rgb="FFC00000"/>
      <name val="Aptos Narrow"/>
      <family val="2"/>
      <scheme val="minor"/>
    </font>
    <font>
      <sz val="12"/>
      <name val="Aptos Narrow"/>
      <family val="2"/>
      <scheme val="minor"/>
    </font>
    <font>
      <b/>
      <i/>
      <sz val="14"/>
      <color theme="9" tint="-0.499984740745262"/>
      <name val="Aptos Narrow"/>
      <family val="2"/>
      <scheme val="minor"/>
    </font>
    <font>
      <b/>
      <i/>
      <sz val="12"/>
      <color theme="9" tint="-0.499984740745262"/>
      <name val="Aptos Narrow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FFFF99"/>
        <bgColor indexed="64"/>
      </patternFill>
    </fill>
  </fills>
  <borders count="68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auto="1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30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20" fontId="0" fillId="0" borderId="0" xfId="0" applyNumberFormat="1" applyAlignment="1">
      <alignment horizontal="center" vertical="center"/>
    </xf>
    <xf numFmtId="20" fontId="0" fillId="0" borderId="0" xfId="0" applyNumberFormat="1"/>
    <xf numFmtId="0" fontId="3" fillId="3" borderId="57" xfId="0" applyFont="1" applyFill="1" applyBorder="1" applyAlignment="1">
      <alignment horizontal="center" vertical="center"/>
    </xf>
    <xf numFmtId="0" fontId="4" fillId="3" borderId="23" xfId="0" applyFont="1" applyFill="1" applyBorder="1" applyAlignment="1">
      <alignment horizontal="center" vertical="center"/>
    </xf>
    <xf numFmtId="0" fontId="4" fillId="3" borderId="32" xfId="0" applyFont="1" applyFill="1" applyBorder="1" applyAlignment="1">
      <alignment horizontal="center" vertical="center"/>
    </xf>
    <xf numFmtId="0" fontId="4" fillId="0" borderId="10" xfId="0" applyFont="1" applyBorder="1" applyAlignment="1">
      <alignment horizontal="center"/>
    </xf>
    <xf numFmtId="0" fontId="4" fillId="4" borderId="13" xfId="0" applyFont="1" applyFill="1" applyBorder="1" applyAlignment="1">
      <alignment horizontal="center" vertical="center"/>
    </xf>
    <xf numFmtId="0" fontId="4" fillId="4" borderId="33" xfId="0" applyFont="1" applyFill="1" applyBorder="1" applyAlignment="1">
      <alignment horizontal="center" vertical="center"/>
    </xf>
    <xf numFmtId="14" fontId="3" fillId="4" borderId="50" xfId="0" applyNumberFormat="1" applyFont="1" applyFill="1" applyBorder="1" applyAlignment="1">
      <alignment horizontal="center" vertical="center"/>
    </xf>
    <xf numFmtId="20" fontId="3" fillId="4" borderId="47" xfId="0" applyNumberFormat="1" applyFont="1" applyFill="1" applyBorder="1" applyAlignment="1">
      <alignment horizontal="center"/>
    </xf>
    <xf numFmtId="20" fontId="3" fillId="4" borderId="28" xfId="0" applyNumberFormat="1" applyFont="1" applyFill="1" applyBorder="1" applyAlignment="1">
      <alignment horizontal="center"/>
    </xf>
    <xf numFmtId="20" fontId="3" fillId="4" borderId="29" xfId="0" applyNumberFormat="1" applyFont="1" applyFill="1" applyBorder="1" applyAlignment="1">
      <alignment horizontal="center"/>
    </xf>
    <xf numFmtId="0" fontId="4" fillId="4" borderId="49" xfId="0" applyFont="1" applyFill="1" applyBorder="1" applyAlignment="1">
      <alignment horizontal="center" vertical="center"/>
    </xf>
    <xf numFmtId="0" fontId="4" fillId="4" borderId="25" xfId="0" applyFont="1" applyFill="1" applyBorder="1" applyAlignment="1">
      <alignment horizontal="center" vertical="center"/>
    </xf>
    <xf numFmtId="14" fontId="3" fillId="4" borderId="48" xfId="0" applyNumberFormat="1" applyFont="1" applyFill="1" applyBorder="1" applyAlignment="1">
      <alignment horizontal="center" vertical="center"/>
    </xf>
    <xf numFmtId="20" fontId="3" fillId="4" borderId="8" xfId="0" applyNumberFormat="1" applyFont="1" applyFill="1" applyBorder="1" applyAlignment="1">
      <alignment horizontal="center"/>
    </xf>
    <xf numFmtId="20" fontId="3" fillId="4" borderId="27" xfId="0" applyNumberFormat="1" applyFont="1" applyFill="1" applyBorder="1" applyAlignment="1">
      <alignment horizontal="center"/>
    </xf>
    <xf numFmtId="20" fontId="3" fillId="4" borderId="22" xfId="0" applyNumberFormat="1" applyFont="1" applyFill="1" applyBorder="1" applyAlignment="1">
      <alignment horizontal="center"/>
    </xf>
    <xf numFmtId="20" fontId="3" fillId="4" borderId="39" xfId="0" applyNumberFormat="1" applyFont="1" applyFill="1" applyBorder="1" applyAlignment="1">
      <alignment horizontal="center"/>
    </xf>
    <xf numFmtId="0" fontId="4" fillId="0" borderId="9" xfId="0" applyFont="1" applyBorder="1" applyAlignment="1">
      <alignment horizontal="center"/>
    </xf>
    <xf numFmtId="0" fontId="6" fillId="2" borderId="24" xfId="0" applyFont="1" applyFill="1" applyBorder="1" applyAlignment="1">
      <alignment horizontal="center" vertical="center"/>
    </xf>
    <xf numFmtId="0" fontId="6" fillId="2" borderId="3" xfId="0" applyFont="1" applyFill="1" applyBorder="1" applyAlignment="1">
      <alignment horizontal="center" vertical="center"/>
    </xf>
    <xf numFmtId="14" fontId="7" fillId="2" borderId="23" xfId="0" applyNumberFormat="1" applyFont="1" applyFill="1" applyBorder="1" applyAlignment="1">
      <alignment horizontal="center" vertical="center"/>
    </xf>
    <xf numFmtId="20" fontId="6" fillId="2" borderId="1" xfId="0" applyNumberFormat="1" applyFont="1" applyFill="1" applyBorder="1" applyAlignment="1">
      <alignment horizontal="center"/>
    </xf>
    <xf numFmtId="20" fontId="6" fillId="2" borderId="14" xfId="0" applyNumberFormat="1" applyFont="1" applyFill="1" applyBorder="1" applyAlignment="1">
      <alignment horizontal="center"/>
    </xf>
    <xf numFmtId="20" fontId="6" fillId="0" borderId="56" xfId="0" applyNumberFormat="1" applyFont="1" applyBorder="1" applyAlignment="1">
      <alignment horizontal="center"/>
    </xf>
    <xf numFmtId="20" fontId="6" fillId="0" borderId="29" xfId="0" applyNumberFormat="1" applyFont="1" applyBorder="1" applyAlignment="1">
      <alignment horizontal="center"/>
    </xf>
    <xf numFmtId="20" fontId="6" fillId="0" borderId="44" xfId="0" applyNumberFormat="1" applyFont="1" applyBorder="1" applyAlignment="1">
      <alignment horizontal="center"/>
    </xf>
    <xf numFmtId="0" fontId="6" fillId="2" borderId="45" xfId="0" applyFont="1" applyFill="1" applyBorder="1" applyAlignment="1">
      <alignment horizontal="center" vertical="center"/>
    </xf>
    <xf numFmtId="0" fontId="6" fillId="2" borderId="26" xfId="0" applyFont="1" applyFill="1" applyBorder="1" applyAlignment="1">
      <alignment horizontal="center" vertical="center"/>
    </xf>
    <xf numFmtId="14" fontId="7" fillId="2" borderId="17" xfId="0" applyNumberFormat="1" applyFont="1" applyFill="1" applyBorder="1" applyAlignment="1">
      <alignment horizontal="center" vertical="center"/>
    </xf>
    <xf numFmtId="20" fontId="6" fillId="2" borderId="5" xfId="0" applyNumberFormat="1" applyFont="1" applyFill="1" applyBorder="1" applyAlignment="1">
      <alignment horizontal="center"/>
    </xf>
    <xf numFmtId="20" fontId="6" fillId="2" borderId="19" xfId="0" applyNumberFormat="1" applyFont="1" applyFill="1" applyBorder="1" applyAlignment="1">
      <alignment horizontal="center"/>
    </xf>
    <xf numFmtId="20" fontId="6" fillId="0" borderId="30" xfId="0" applyNumberFormat="1" applyFont="1" applyBorder="1" applyAlignment="1">
      <alignment horizontal="center"/>
    </xf>
    <xf numFmtId="20" fontId="6" fillId="0" borderId="18" xfId="0" applyNumberFormat="1" applyFont="1" applyBorder="1" applyAlignment="1">
      <alignment horizontal="center"/>
    </xf>
    <xf numFmtId="0" fontId="6" fillId="0" borderId="45" xfId="0" applyFont="1" applyBorder="1" applyAlignment="1">
      <alignment horizontal="center" vertical="center"/>
    </xf>
    <xf numFmtId="0" fontId="6" fillId="0" borderId="26" xfId="0" applyFont="1" applyBorder="1" applyAlignment="1">
      <alignment horizontal="center" vertical="center"/>
    </xf>
    <xf numFmtId="14" fontId="6" fillId="0" borderId="17" xfId="0" applyNumberFormat="1" applyFont="1" applyBorder="1" applyAlignment="1">
      <alignment horizontal="center" vertical="center"/>
    </xf>
    <xf numFmtId="20" fontId="6" fillId="0" borderId="5" xfId="0" applyNumberFormat="1" applyFont="1" applyBorder="1" applyAlignment="1">
      <alignment horizontal="center"/>
    </xf>
    <xf numFmtId="20" fontId="6" fillId="0" borderId="19" xfId="0" applyNumberFormat="1" applyFont="1" applyBorder="1" applyAlignment="1">
      <alignment horizontal="center"/>
    </xf>
    <xf numFmtId="20" fontId="8" fillId="0" borderId="30" xfId="0" applyNumberFormat="1" applyFont="1" applyBorder="1" applyAlignment="1">
      <alignment horizontal="center"/>
    </xf>
    <xf numFmtId="20" fontId="6" fillId="0" borderId="5" xfId="0" applyNumberFormat="1" applyFont="1" applyBorder="1" applyAlignment="1">
      <alignment horizontal="center" vertical="center"/>
    </xf>
    <xf numFmtId="20" fontId="6" fillId="0" borderId="19" xfId="0" applyNumberFormat="1" applyFont="1" applyBorder="1" applyAlignment="1">
      <alignment horizontal="center" vertical="center"/>
    </xf>
    <xf numFmtId="0" fontId="5" fillId="4" borderId="45" xfId="0" applyFont="1" applyFill="1" applyBorder="1" applyAlignment="1">
      <alignment horizontal="center" vertical="center"/>
    </xf>
    <xf numFmtId="0" fontId="5" fillId="4" borderId="26" xfId="0" applyFont="1" applyFill="1" applyBorder="1" applyAlignment="1">
      <alignment horizontal="center" vertical="center"/>
    </xf>
    <xf numFmtId="14" fontId="8" fillId="4" borderId="17" xfId="0" applyNumberFormat="1" applyFont="1" applyFill="1" applyBorder="1" applyAlignment="1">
      <alignment horizontal="center" vertical="center"/>
    </xf>
    <xf numFmtId="20" fontId="8" fillId="4" borderId="5" xfId="0" applyNumberFormat="1" applyFont="1" applyFill="1" applyBorder="1" applyAlignment="1">
      <alignment horizontal="center" vertical="center"/>
    </xf>
    <xf numFmtId="20" fontId="8" fillId="4" borderId="19" xfId="0" applyNumberFormat="1" applyFont="1" applyFill="1" applyBorder="1" applyAlignment="1">
      <alignment horizontal="center" vertical="center"/>
    </xf>
    <xf numFmtId="20" fontId="3" fillId="4" borderId="56" xfId="0" applyNumberFormat="1" applyFont="1" applyFill="1" applyBorder="1" applyAlignment="1">
      <alignment horizontal="center"/>
    </xf>
    <xf numFmtId="0" fontId="4" fillId="0" borderId="11" xfId="0" applyFont="1" applyBorder="1" applyAlignment="1">
      <alignment horizontal="center"/>
    </xf>
    <xf numFmtId="0" fontId="5" fillId="4" borderId="51" xfId="0" applyFont="1" applyFill="1" applyBorder="1" applyAlignment="1">
      <alignment horizontal="center" vertical="center"/>
    </xf>
    <xf numFmtId="0" fontId="5" fillId="4" borderId="34" xfId="0" applyFont="1" applyFill="1" applyBorder="1" applyAlignment="1">
      <alignment horizontal="center" vertical="center"/>
    </xf>
    <xf numFmtId="14" fontId="8" fillId="4" borderId="32" xfId="0" applyNumberFormat="1" applyFont="1" applyFill="1" applyBorder="1" applyAlignment="1">
      <alignment horizontal="center" vertical="center"/>
    </xf>
    <xf numFmtId="20" fontId="8" fillId="4" borderId="20" xfId="0" applyNumberFormat="1" applyFont="1" applyFill="1" applyBorder="1" applyAlignment="1">
      <alignment horizontal="center" vertical="center"/>
    </xf>
    <xf numFmtId="20" fontId="8" fillId="4" borderId="21" xfId="0" applyNumberFormat="1" applyFont="1" applyFill="1" applyBorder="1" applyAlignment="1">
      <alignment horizontal="center" vertical="center"/>
    </xf>
    <xf numFmtId="0" fontId="5" fillId="2" borderId="24" xfId="0" applyFont="1" applyFill="1" applyBorder="1" applyAlignment="1">
      <alignment horizontal="center" vertical="center"/>
    </xf>
    <xf numFmtId="0" fontId="5" fillId="2" borderId="3" xfId="0" applyFont="1" applyFill="1" applyBorder="1" applyAlignment="1">
      <alignment horizontal="center" vertical="center"/>
    </xf>
    <xf numFmtId="14" fontId="8" fillId="2" borderId="23" xfId="0" applyNumberFormat="1" applyFont="1" applyFill="1" applyBorder="1" applyAlignment="1">
      <alignment horizontal="center" vertical="center"/>
    </xf>
    <xf numFmtId="20" fontId="8" fillId="2" borderId="1" xfId="0" applyNumberFormat="1" applyFont="1" applyFill="1" applyBorder="1" applyAlignment="1">
      <alignment horizontal="center" vertical="center"/>
    </xf>
    <xf numFmtId="20" fontId="8" fillId="2" borderId="14" xfId="0" applyNumberFormat="1" applyFont="1" applyFill="1" applyBorder="1" applyAlignment="1">
      <alignment horizontal="center" vertical="center"/>
    </xf>
    <xf numFmtId="20" fontId="3" fillId="0" borderId="29" xfId="0" applyNumberFormat="1" applyFont="1" applyBorder="1" applyAlignment="1">
      <alignment horizontal="center"/>
    </xf>
    <xf numFmtId="20" fontId="8" fillId="0" borderId="56" xfId="0" applyNumberFormat="1" applyFont="1" applyBorder="1" applyAlignment="1">
      <alignment horizontal="center"/>
    </xf>
    <xf numFmtId="20" fontId="8" fillId="0" borderId="29" xfId="0" applyNumberFormat="1" applyFont="1" applyBorder="1" applyAlignment="1">
      <alignment horizontal="center"/>
    </xf>
    <xf numFmtId="0" fontId="5" fillId="2" borderId="45" xfId="0" applyFont="1" applyFill="1" applyBorder="1" applyAlignment="1">
      <alignment horizontal="center" vertical="center"/>
    </xf>
    <xf numFmtId="0" fontId="5" fillId="2" borderId="26" xfId="0" applyFont="1" applyFill="1" applyBorder="1" applyAlignment="1">
      <alignment horizontal="center" vertical="center"/>
    </xf>
    <xf numFmtId="14" fontId="8" fillId="2" borderId="17" xfId="0" applyNumberFormat="1" applyFont="1" applyFill="1" applyBorder="1" applyAlignment="1">
      <alignment horizontal="center" vertical="center"/>
    </xf>
    <xf numFmtId="20" fontId="8" fillId="2" borderId="5" xfId="0" applyNumberFormat="1" applyFont="1" applyFill="1" applyBorder="1" applyAlignment="1">
      <alignment horizontal="center" vertical="center"/>
    </xf>
    <xf numFmtId="20" fontId="8" fillId="2" borderId="19" xfId="0" applyNumberFormat="1" applyFont="1" applyFill="1" applyBorder="1" applyAlignment="1">
      <alignment horizontal="center" vertical="center"/>
    </xf>
    <xf numFmtId="20" fontId="3" fillId="0" borderId="56" xfId="0" applyNumberFormat="1" applyFont="1" applyBorder="1" applyAlignment="1">
      <alignment horizontal="center"/>
    </xf>
    <xf numFmtId="0" fontId="5" fillId="0" borderId="45" xfId="0" applyFont="1" applyBorder="1" applyAlignment="1">
      <alignment horizontal="center" vertical="center"/>
    </xf>
    <xf numFmtId="0" fontId="5" fillId="0" borderId="26" xfId="0" applyFont="1" applyBorder="1" applyAlignment="1">
      <alignment horizontal="center" vertical="center"/>
    </xf>
    <xf numFmtId="14" fontId="8" fillId="0" borderId="17" xfId="0" applyNumberFormat="1" applyFont="1" applyBorder="1" applyAlignment="1">
      <alignment horizontal="center" vertical="center"/>
    </xf>
    <xf numFmtId="20" fontId="8" fillId="0" borderId="5" xfId="0" applyNumberFormat="1" applyFont="1" applyBorder="1" applyAlignment="1">
      <alignment horizontal="center" vertical="center"/>
    </xf>
    <xf numFmtId="20" fontId="8" fillId="0" borderId="19" xfId="0" applyNumberFormat="1" applyFont="1" applyBorder="1" applyAlignment="1">
      <alignment horizontal="center" vertical="center"/>
    </xf>
    <xf numFmtId="20" fontId="8" fillId="4" borderId="30" xfId="0" applyNumberFormat="1" applyFont="1" applyFill="1" applyBorder="1" applyAlignment="1">
      <alignment horizontal="center"/>
    </xf>
    <xf numFmtId="20" fontId="8" fillId="4" borderId="31" xfId="0" applyNumberFormat="1" applyFont="1" applyFill="1" applyBorder="1" applyAlignment="1">
      <alignment horizontal="center"/>
    </xf>
    <xf numFmtId="20" fontId="8" fillId="2" borderId="29" xfId="0" applyNumberFormat="1" applyFont="1" applyFill="1" applyBorder="1" applyAlignment="1">
      <alignment horizontal="center"/>
    </xf>
    <xf numFmtId="20" fontId="8" fillId="2" borderId="30" xfId="0" applyNumberFormat="1" applyFont="1" applyFill="1" applyBorder="1" applyAlignment="1">
      <alignment horizontal="center"/>
    </xf>
    <xf numFmtId="20" fontId="8" fillId="4" borderId="30" xfId="0" applyNumberFormat="1" applyFont="1" applyFill="1" applyBorder="1"/>
    <xf numFmtId="20" fontId="8" fillId="4" borderId="31" xfId="0" applyNumberFormat="1" applyFont="1" applyFill="1" applyBorder="1"/>
    <xf numFmtId="20" fontId="8" fillId="0" borderId="54" xfId="0" applyNumberFormat="1" applyFont="1" applyBorder="1" applyAlignment="1">
      <alignment horizontal="center"/>
    </xf>
    <xf numFmtId="20" fontId="8" fillId="0" borderId="18" xfId="0" applyNumberFormat="1" applyFont="1" applyBorder="1" applyAlignment="1">
      <alignment horizontal="center"/>
    </xf>
    <xf numFmtId="20" fontId="8" fillId="0" borderId="30" xfId="0" applyNumberFormat="1" applyFont="1" applyBorder="1"/>
    <xf numFmtId="20" fontId="3" fillId="0" borderId="5" xfId="0" applyNumberFormat="1" applyFont="1" applyBorder="1" applyAlignment="1">
      <alignment horizontal="center" vertical="center"/>
    </xf>
    <xf numFmtId="20" fontId="3" fillId="0" borderId="19" xfId="0" applyNumberFormat="1" applyFont="1" applyBorder="1" applyAlignment="1">
      <alignment horizontal="center" vertical="center"/>
    </xf>
    <xf numFmtId="20" fontId="3" fillId="0" borderId="30" xfId="0" applyNumberFormat="1" applyFont="1" applyBorder="1"/>
    <xf numFmtId="0" fontId="5" fillId="0" borderId="51" xfId="0" applyFont="1" applyBorder="1" applyAlignment="1">
      <alignment horizontal="center" vertical="center"/>
    </xf>
    <xf numFmtId="0" fontId="5" fillId="0" borderId="34" xfId="0" applyFont="1" applyBorder="1" applyAlignment="1">
      <alignment horizontal="center" vertical="center"/>
    </xf>
    <xf numFmtId="14" fontId="8" fillId="0" borderId="32" xfId="0" applyNumberFormat="1" applyFont="1" applyBorder="1" applyAlignment="1">
      <alignment horizontal="center" vertical="center"/>
    </xf>
    <xf numFmtId="20" fontId="3" fillId="0" borderId="20" xfId="0" applyNumberFormat="1" applyFont="1" applyBorder="1" applyAlignment="1">
      <alignment horizontal="center" vertical="center"/>
    </xf>
    <xf numFmtId="20" fontId="3" fillId="0" borderId="21" xfId="0" applyNumberFormat="1" applyFont="1" applyBorder="1" applyAlignment="1">
      <alignment horizontal="center" vertical="center"/>
    </xf>
    <xf numFmtId="20" fontId="3" fillId="0" borderId="22" xfId="0" applyNumberFormat="1" applyFont="1" applyBorder="1" applyAlignment="1">
      <alignment horizontal="center"/>
    </xf>
    <xf numFmtId="20" fontId="3" fillId="0" borderId="31" xfId="0" applyNumberFormat="1" applyFont="1" applyBorder="1"/>
    <xf numFmtId="20" fontId="8" fillId="0" borderId="55" xfId="0" applyNumberFormat="1" applyFont="1" applyBorder="1" applyAlignment="1">
      <alignment horizontal="center"/>
    </xf>
    <xf numFmtId="0" fontId="0" fillId="5" borderId="0" xfId="0" applyFill="1"/>
    <xf numFmtId="0" fontId="0" fillId="5" borderId="0" xfId="0" applyFill="1" applyAlignment="1">
      <alignment horizontal="center"/>
    </xf>
    <xf numFmtId="165" fontId="9" fillId="0" borderId="41" xfId="0" applyNumberFormat="1" applyFont="1" applyBorder="1" applyAlignment="1">
      <alignment horizontal="center"/>
    </xf>
    <xf numFmtId="165" fontId="9" fillId="0" borderId="15" xfId="0" applyNumberFormat="1" applyFont="1" applyBorder="1" applyAlignment="1">
      <alignment horizontal="center"/>
    </xf>
    <xf numFmtId="165" fontId="9" fillId="0" borderId="46" xfId="0" applyNumberFormat="1" applyFont="1" applyBorder="1" applyAlignment="1">
      <alignment horizontal="center"/>
    </xf>
    <xf numFmtId="0" fontId="9" fillId="0" borderId="0" xfId="0" applyFont="1" applyAlignment="1">
      <alignment horizontal="center" vertical="center"/>
    </xf>
    <xf numFmtId="0" fontId="9" fillId="0" borderId="0" xfId="0" applyFont="1"/>
    <xf numFmtId="20" fontId="9" fillId="0" borderId="0" xfId="0" applyNumberFormat="1" applyFont="1" applyAlignment="1">
      <alignment horizontal="center" vertical="center"/>
    </xf>
    <xf numFmtId="0" fontId="0" fillId="0" borderId="0" xfId="0" applyAlignment="1">
      <alignment wrapText="1"/>
    </xf>
    <xf numFmtId="0" fontId="0" fillId="0" borderId="0" xfId="0" applyAlignment="1">
      <alignment vertical="center"/>
    </xf>
    <xf numFmtId="164" fontId="0" fillId="0" borderId="0" xfId="0" applyNumberFormat="1"/>
    <xf numFmtId="0" fontId="4" fillId="3" borderId="46" xfId="0" applyFont="1" applyFill="1" applyBorder="1" applyAlignment="1">
      <alignment horizontal="center" vertical="center" wrapText="1"/>
    </xf>
    <xf numFmtId="0" fontId="4" fillId="3" borderId="15" xfId="0" applyFont="1" applyFill="1" applyBorder="1" applyAlignment="1">
      <alignment horizontal="center" vertical="center" wrapText="1"/>
    </xf>
    <xf numFmtId="0" fontId="10" fillId="0" borderId="50" xfId="0" applyFont="1" applyBorder="1" applyAlignment="1">
      <alignment horizontal="center" vertical="center"/>
    </xf>
    <xf numFmtId="0" fontId="10" fillId="0" borderId="4" xfId="0" applyFont="1" applyBorder="1" applyAlignment="1">
      <alignment horizontal="center"/>
    </xf>
    <xf numFmtId="164" fontId="10" fillId="0" borderId="56" xfId="0" applyNumberFormat="1" applyFont="1" applyBorder="1" applyAlignment="1">
      <alignment horizontal="center" vertical="center"/>
    </xf>
    <xf numFmtId="164" fontId="10" fillId="0" borderId="54" xfId="0" applyNumberFormat="1" applyFont="1" applyBorder="1" applyAlignment="1">
      <alignment horizontal="center" vertical="center"/>
    </xf>
    <xf numFmtId="0" fontId="10" fillId="0" borderId="17" xfId="0" applyFont="1" applyBorder="1" applyAlignment="1">
      <alignment horizontal="center" vertical="center"/>
    </xf>
    <xf numFmtId="0" fontId="10" fillId="0" borderId="52" xfId="0" applyFont="1" applyBorder="1" applyAlignment="1">
      <alignment horizontal="center" vertical="center"/>
    </xf>
    <xf numFmtId="0" fontId="10" fillId="0" borderId="32" xfId="0" applyFont="1" applyBorder="1"/>
    <xf numFmtId="0" fontId="10" fillId="0" borderId="53" xfId="0" applyFont="1" applyBorder="1"/>
    <xf numFmtId="164" fontId="10" fillId="0" borderId="29" xfId="0" applyNumberFormat="1" applyFont="1" applyBorder="1" applyAlignment="1">
      <alignment horizontal="center" vertical="center"/>
    </xf>
    <xf numFmtId="164" fontId="10" fillId="0" borderId="44" xfId="0" applyNumberFormat="1" applyFont="1" applyBorder="1" applyAlignment="1">
      <alignment horizontal="center" vertical="center"/>
    </xf>
    <xf numFmtId="164" fontId="10" fillId="0" borderId="22" xfId="0" applyNumberFormat="1" applyFont="1" applyBorder="1" applyAlignment="1">
      <alignment horizontal="center" vertical="center"/>
    </xf>
    <xf numFmtId="164" fontId="10" fillId="0" borderId="59" xfId="0" applyNumberFormat="1" applyFont="1" applyBorder="1" applyAlignment="1">
      <alignment horizontal="center" vertical="center"/>
    </xf>
    <xf numFmtId="20" fontId="8" fillId="4" borderId="29" xfId="0" applyNumberFormat="1" applyFont="1" applyFill="1" applyBorder="1" applyAlignment="1">
      <alignment horizontal="center"/>
    </xf>
    <xf numFmtId="20" fontId="8" fillId="4" borderId="8" xfId="0" applyNumberFormat="1" applyFont="1" applyFill="1" applyBorder="1" applyAlignment="1">
      <alignment horizontal="center"/>
    </xf>
    <xf numFmtId="20" fontId="8" fillId="4" borderId="27" xfId="0" applyNumberFormat="1" applyFont="1" applyFill="1" applyBorder="1" applyAlignment="1">
      <alignment horizontal="center"/>
    </xf>
    <xf numFmtId="20" fontId="8" fillId="0" borderId="1" xfId="0" applyNumberFormat="1" applyFont="1" applyBorder="1" applyAlignment="1">
      <alignment horizontal="center" vertical="center"/>
    </xf>
    <xf numFmtId="20" fontId="8" fillId="0" borderId="14" xfId="0" applyNumberFormat="1" applyFont="1" applyBorder="1" applyAlignment="1">
      <alignment horizontal="center" vertical="center"/>
    </xf>
    <xf numFmtId="0" fontId="8" fillId="0" borderId="13" xfId="0" applyFont="1" applyBorder="1" applyAlignment="1">
      <alignment horizontal="center" vertical="center"/>
    </xf>
    <xf numFmtId="20" fontId="8" fillId="0" borderId="1" xfId="0" applyNumberFormat="1" applyFont="1" applyBorder="1" applyAlignment="1">
      <alignment horizontal="center"/>
    </xf>
    <xf numFmtId="20" fontId="8" fillId="0" borderId="14" xfId="0" applyNumberFormat="1" applyFont="1" applyBorder="1" applyAlignment="1">
      <alignment horizontal="center"/>
    </xf>
    <xf numFmtId="20" fontId="8" fillId="0" borderId="44" xfId="0" applyNumberFormat="1" applyFont="1" applyBorder="1" applyAlignment="1">
      <alignment horizontal="center"/>
    </xf>
    <xf numFmtId="20" fontId="8" fillId="0" borderId="5" xfId="0" applyNumberFormat="1" applyFont="1" applyBorder="1" applyAlignment="1">
      <alignment horizontal="center"/>
    </xf>
    <xf numFmtId="20" fontId="8" fillId="0" borderId="19" xfId="0" applyNumberFormat="1" applyFont="1" applyBorder="1" applyAlignment="1">
      <alignment horizontal="center"/>
    </xf>
    <xf numFmtId="0" fontId="4" fillId="3" borderId="48" xfId="0" applyFont="1" applyFill="1" applyBorder="1" applyAlignment="1">
      <alignment horizontal="center" vertical="center"/>
    </xf>
    <xf numFmtId="0" fontId="8" fillId="0" borderId="6" xfId="0" applyFont="1" applyBorder="1" applyAlignment="1">
      <alignment horizontal="center" vertical="center"/>
    </xf>
    <xf numFmtId="0" fontId="8" fillId="0" borderId="2" xfId="0" applyFont="1" applyBorder="1" applyAlignment="1">
      <alignment horizontal="center" vertical="center"/>
    </xf>
    <xf numFmtId="0" fontId="8" fillId="0" borderId="66" xfId="0" applyFont="1" applyBorder="1" applyAlignment="1">
      <alignment horizontal="center" vertical="center"/>
    </xf>
    <xf numFmtId="0" fontId="4" fillId="0" borderId="65" xfId="0" applyFont="1" applyBorder="1" applyAlignment="1">
      <alignment horizontal="center"/>
    </xf>
    <xf numFmtId="20" fontId="8" fillId="0" borderId="3" xfId="0" applyNumberFormat="1" applyFont="1" applyBorder="1" applyAlignment="1">
      <alignment horizontal="center"/>
    </xf>
    <xf numFmtId="20" fontId="8" fillId="0" borderId="26" xfId="0" applyNumberFormat="1" applyFont="1" applyBorder="1" applyAlignment="1">
      <alignment horizontal="center"/>
    </xf>
    <xf numFmtId="20" fontId="8" fillId="0" borderId="26" xfId="0" applyNumberFormat="1" applyFont="1" applyBorder="1" applyAlignment="1">
      <alignment horizontal="center" vertical="center"/>
    </xf>
    <xf numFmtId="0" fontId="8" fillId="0" borderId="14" xfId="0" applyFont="1" applyBorder="1" applyAlignment="1">
      <alignment horizontal="center" vertical="center"/>
    </xf>
    <xf numFmtId="0" fontId="8" fillId="0" borderId="19" xfId="0" applyFont="1" applyBorder="1" applyAlignment="1">
      <alignment horizontal="center" vertical="center"/>
    </xf>
    <xf numFmtId="0" fontId="8" fillId="0" borderId="28" xfId="0" applyFont="1" applyBorder="1" applyAlignment="1">
      <alignment horizontal="center" vertical="center"/>
    </xf>
    <xf numFmtId="0" fontId="8" fillId="0" borderId="67" xfId="0" applyFont="1" applyBorder="1" applyAlignment="1">
      <alignment horizontal="center" vertical="center"/>
    </xf>
    <xf numFmtId="14" fontId="8" fillId="0" borderId="29" xfId="0" applyNumberFormat="1" applyFont="1" applyBorder="1" applyAlignment="1">
      <alignment horizontal="center" vertical="center"/>
    </xf>
    <xf numFmtId="14" fontId="8" fillId="0" borderId="30" xfId="0" applyNumberFormat="1" applyFont="1" applyBorder="1" applyAlignment="1">
      <alignment horizontal="center" vertical="center"/>
    </xf>
    <xf numFmtId="14" fontId="8" fillId="0" borderId="56" xfId="0" applyNumberFormat="1" applyFont="1" applyBorder="1" applyAlignment="1">
      <alignment horizontal="center" vertical="center"/>
    </xf>
    <xf numFmtId="14" fontId="8" fillId="0" borderId="15" xfId="0" applyNumberFormat="1" applyFont="1" applyBorder="1" applyAlignment="1">
      <alignment horizontal="center" vertical="center"/>
    </xf>
    <xf numFmtId="20" fontId="8" fillId="0" borderId="47" xfId="0" applyNumberFormat="1" applyFont="1" applyBorder="1" applyAlignment="1">
      <alignment horizontal="center" vertical="center"/>
    </xf>
    <xf numFmtId="20" fontId="8" fillId="0" borderId="28" xfId="0" applyNumberFormat="1" applyFont="1" applyBorder="1" applyAlignment="1">
      <alignment horizontal="center" vertical="center"/>
    </xf>
    <xf numFmtId="20" fontId="8" fillId="0" borderId="65" xfId="0" applyNumberFormat="1" applyFont="1" applyBorder="1" applyAlignment="1">
      <alignment horizontal="center" vertical="center"/>
    </xf>
    <xf numFmtId="20" fontId="8" fillId="0" borderId="67" xfId="0" applyNumberFormat="1" applyFont="1" applyBorder="1" applyAlignment="1">
      <alignment horizontal="center" vertical="center"/>
    </xf>
    <xf numFmtId="20" fontId="8" fillId="0" borderId="62" xfId="0" applyNumberFormat="1" applyFont="1" applyBorder="1" applyAlignment="1">
      <alignment horizontal="center"/>
    </xf>
    <xf numFmtId="20" fontId="8" fillId="0" borderId="15" xfId="0" applyNumberFormat="1" applyFont="1" applyBorder="1" applyAlignment="1">
      <alignment horizontal="center"/>
    </xf>
    <xf numFmtId="20" fontId="8" fillId="0" borderId="15" xfId="0" applyNumberFormat="1" applyFont="1" applyBorder="1"/>
    <xf numFmtId="0" fontId="8" fillId="4" borderId="2" xfId="0" applyFont="1" applyFill="1" applyBorder="1" applyAlignment="1">
      <alignment horizontal="center" vertical="center"/>
    </xf>
    <xf numFmtId="0" fontId="8" fillId="4" borderId="14" xfId="0" applyFont="1" applyFill="1" applyBorder="1" applyAlignment="1">
      <alignment horizontal="center" vertical="center"/>
    </xf>
    <xf numFmtId="14" fontId="8" fillId="4" borderId="29" xfId="0" applyNumberFormat="1" applyFont="1" applyFill="1" applyBorder="1" applyAlignment="1">
      <alignment horizontal="center" vertical="center"/>
    </xf>
    <xf numFmtId="20" fontId="8" fillId="4" borderId="1" xfId="0" applyNumberFormat="1" applyFont="1" applyFill="1" applyBorder="1" applyAlignment="1">
      <alignment horizontal="center"/>
    </xf>
    <xf numFmtId="20" fontId="8" fillId="4" borderId="14" xfId="0" applyNumberFormat="1" applyFont="1" applyFill="1" applyBorder="1" applyAlignment="1">
      <alignment horizontal="center"/>
    </xf>
    <xf numFmtId="0" fontId="8" fillId="4" borderId="7" xfId="0" applyFont="1" applyFill="1" applyBorder="1" applyAlignment="1">
      <alignment horizontal="center" vertical="center"/>
    </xf>
    <xf numFmtId="0" fontId="8" fillId="4" borderId="27" xfId="0" applyFont="1" applyFill="1" applyBorder="1" applyAlignment="1">
      <alignment horizontal="center" vertical="center"/>
    </xf>
    <xf numFmtId="14" fontId="8" fillId="4" borderId="62" xfId="0" applyNumberFormat="1" applyFont="1" applyFill="1" applyBorder="1" applyAlignment="1">
      <alignment horizontal="center" vertical="center"/>
    </xf>
    <xf numFmtId="20" fontId="8" fillId="4" borderId="62" xfId="0" applyNumberFormat="1" applyFont="1" applyFill="1" applyBorder="1" applyAlignment="1">
      <alignment horizontal="center"/>
    </xf>
    <xf numFmtId="0" fontId="8" fillId="4" borderId="6" xfId="0" applyFont="1" applyFill="1" applyBorder="1" applyAlignment="1">
      <alignment horizontal="center" vertical="center"/>
    </xf>
    <xf numFmtId="0" fontId="8" fillId="4" borderId="19" xfId="0" applyFont="1" applyFill="1" applyBorder="1" applyAlignment="1">
      <alignment horizontal="center" vertical="center"/>
    </xf>
    <xf numFmtId="14" fontId="8" fillId="4" borderId="30" xfId="0" applyNumberFormat="1" applyFont="1" applyFill="1" applyBorder="1" applyAlignment="1">
      <alignment horizontal="center" vertical="center"/>
    </xf>
    <xf numFmtId="20" fontId="8" fillId="4" borderId="8" xfId="0" applyNumberFormat="1" applyFont="1" applyFill="1" applyBorder="1" applyAlignment="1">
      <alignment horizontal="center" vertical="center"/>
    </xf>
    <xf numFmtId="20" fontId="8" fillId="4" borderId="27" xfId="0" applyNumberFormat="1" applyFont="1" applyFill="1" applyBorder="1" applyAlignment="1">
      <alignment horizontal="center" vertical="center"/>
    </xf>
    <xf numFmtId="0" fontId="8" fillId="4" borderId="12" xfId="0" applyFont="1" applyFill="1" applyBorder="1" applyAlignment="1">
      <alignment horizontal="center" vertical="center"/>
    </xf>
    <xf numFmtId="0" fontId="8" fillId="4" borderId="21" xfId="0" applyFont="1" applyFill="1" applyBorder="1" applyAlignment="1">
      <alignment horizontal="center" vertical="center"/>
    </xf>
    <xf numFmtId="14" fontId="8" fillId="4" borderId="31" xfId="0" applyNumberFormat="1" applyFont="1" applyFill="1" applyBorder="1" applyAlignment="1">
      <alignment horizontal="center" vertical="center"/>
    </xf>
    <xf numFmtId="20" fontId="8" fillId="4" borderId="62" xfId="0" applyNumberFormat="1" applyFont="1" applyFill="1" applyBorder="1"/>
    <xf numFmtId="20" fontId="8" fillId="4" borderId="30" xfId="0" applyNumberFormat="1" applyFont="1" applyFill="1" applyBorder="1" applyAlignment="1">
      <alignment horizontal="center" vertical="center"/>
    </xf>
    <xf numFmtId="20" fontId="8" fillId="4" borderId="31" xfId="0" applyNumberFormat="1" applyFont="1" applyFill="1" applyBorder="1" applyAlignment="1">
      <alignment horizontal="center" vertical="center"/>
    </xf>
    <xf numFmtId="20" fontId="8" fillId="4" borderId="25" xfId="0" applyNumberFormat="1" applyFont="1" applyFill="1" applyBorder="1" applyAlignment="1">
      <alignment horizontal="center"/>
    </xf>
    <xf numFmtId="20" fontId="8" fillId="4" borderId="63" xfId="0" applyNumberFormat="1" applyFont="1" applyFill="1" applyBorder="1" applyAlignment="1">
      <alignment horizontal="center"/>
    </xf>
    <xf numFmtId="20" fontId="8" fillId="4" borderId="16" xfId="0" applyNumberFormat="1" applyFont="1" applyFill="1" applyBorder="1" applyAlignment="1">
      <alignment horizontal="center"/>
    </xf>
    <xf numFmtId="20" fontId="8" fillId="4" borderId="3" xfId="0" applyNumberFormat="1" applyFont="1" applyFill="1" applyBorder="1" applyAlignment="1">
      <alignment horizontal="center"/>
    </xf>
    <xf numFmtId="20" fontId="8" fillId="4" borderId="44" xfId="0" applyNumberFormat="1" applyFont="1" applyFill="1" applyBorder="1" applyAlignment="1">
      <alignment horizontal="center"/>
    </xf>
    <xf numFmtId="20" fontId="8" fillId="4" borderId="26" xfId="0" applyNumberFormat="1" applyFont="1" applyFill="1" applyBorder="1" applyAlignment="1">
      <alignment horizontal="center" vertical="center"/>
    </xf>
    <xf numFmtId="20" fontId="8" fillId="4" borderId="34" xfId="0" applyNumberFormat="1" applyFont="1" applyFill="1" applyBorder="1" applyAlignment="1">
      <alignment horizontal="center" vertical="center"/>
    </xf>
    <xf numFmtId="20" fontId="8" fillId="4" borderId="18" xfId="0" applyNumberFormat="1" applyFont="1" applyFill="1" applyBorder="1" applyAlignment="1">
      <alignment horizontal="center" vertical="center"/>
    </xf>
    <xf numFmtId="20" fontId="8" fillId="4" borderId="55" xfId="0" applyNumberFormat="1" applyFont="1" applyFill="1" applyBorder="1" applyAlignment="1">
      <alignment horizontal="center" vertical="center"/>
    </xf>
    <xf numFmtId="0" fontId="10" fillId="0" borderId="44" xfId="0" applyFont="1" applyBorder="1" applyAlignment="1">
      <alignment horizontal="center"/>
    </xf>
    <xf numFmtId="0" fontId="10" fillId="0" borderId="18" xfId="0" applyFont="1" applyBorder="1" applyAlignment="1">
      <alignment horizontal="center" vertical="center"/>
    </xf>
    <xf numFmtId="0" fontId="10" fillId="0" borderId="55" xfId="0" applyFont="1" applyBorder="1"/>
    <xf numFmtId="0" fontId="4" fillId="3" borderId="4" xfId="0" applyFont="1" applyFill="1" applyBorder="1" applyAlignment="1">
      <alignment horizontal="center" vertical="center" wrapText="1"/>
    </xf>
    <xf numFmtId="0" fontId="4" fillId="3" borderId="61" xfId="0" applyFont="1" applyFill="1" applyBorder="1" applyAlignment="1">
      <alignment horizontal="center" vertical="center"/>
    </xf>
    <xf numFmtId="0" fontId="4" fillId="3" borderId="29" xfId="0" applyFont="1" applyFill="1" applyBorder="1" applyAlignment="1">
      <alignment horizontal="center" vertical="center" wrapText="1"/>
    </xf>
    <xf numFmtId="0" fontId="4" fillId="3" borderId="62" xfId="0" applyFont="1" applyFill="1" applyBorder="1" applyAlignment="1">
      <alignment horizontal="center" vertical="center"/>
    </xf>
    <xf numFmtId="0" fontId="4" fillId="3" borderId="44" xfId="0" applyFont="1" applyFill="1" applyBorder="1" applyAlignment="1">
      <alignment horizontal="center" vertical="center" wrapText="1"/>
    </xf>
    <xf numFmtId="0" fontId="4" fillId="3" borderId="63" xfId="0" applyFont="1" applyFill="1" applyBorder="1" applyAlignment="1">
      <alignment horizontal="center" vertical="center" wrapText="1"/>
    </xf>
    <xf numFmtId="0" fontId="9" fillId="0" borderId="41" xfId="0" applyFont="1" applyBorder="1" applyAlignment="1">
      <alignment horizontal="center" vertical="center"/>
    </xf>
    <xf numFmtId="0" fontId="9" fillId="0" borderId="42" xfId="0" applyFont="1" applyBorder="1" applyAlignment="1">
      <alignment horizontal="center" vertical="center"/>
    </xf>
    <xf numFmtId="0" fontId="9" fillId="0" borderId="46" xfId="0" applyFont="1" applyBorder="1" applyAlignment="1">
      <alignment horizontal="center" vertical="center"/>
    </xf>
    <xf numFmtId="0" fontId="4" fillId="3" borderId="41" xfId="0" applyFont="1" applyFill="1" applyBorder="1" applyAlignment="1">
      <alignment horizontal="center" vertical="center" wrapText="1"/>
    </xf>
    <xf numFmtId="0" fontId="4" fillId="3" borderId="46" xfId="0" applyFont="1" applyFill="1" applyBorder="1" applyAlignment="1">
      <alignment horizontal="center" vertical="center" wrapText="1"/>
    </xf>
    <xf numFmtId="0" fontId="5" fillId="3" borderId="57" xfId="0" applyFont="1" applyFill="1" applyBorder="1" applyAlignment="1">
      <alignment horizontal="center" vertical="center"/>
    </xf>
    <xf numFmtId="0" fontId="5" fillId="3" borderId="35" xfId="0" applyFont="1" applyFill="1" applyBorder="1" applyAlignment="1">
      <alignment horizontal="center" vertical="center"/>
    </xf>
    <xf numFmtId="0" fontId="5" fillId="3" borderId="36" xfId="0" applyFont="1" applyFill="1" applyBorder="1" applyAlignment="1">
      <alignment horizontal="center" vertical="center"/>
    </xf>
    <xf numFmtId="0" fontId="5" fillId="3" borderId="64" xfId="0" applyFont="1" applyFill="1" applyBorder="1" applyAlignment="1">
      <alignment horizontal="center" vertical="center"/>
    </xf>
    <xf numFmtId="0" fontId="5" fillId="3" borderId="0" xfId="0" applyFont="1" applyFill="1" applyAlignment="1">
      <alignment horizontal="center" vertical="center"/>
    </xf>
    <xf numFmtId="0" fontId="5" fillId="3" borderId="60" xfId="0" applyFont="1" applyFill="1" applyBorder="1" applyAlignment="1">
      <alignment horizontal="center" vertical="center"/>
    </xf>
    <xf numFmtId="0" fontId="4" fillId="3" borderId="1" xfId="0" applyFont="1" applyFill="1" applyBorder="1" applyAlignment="1">
      <alignment horizontal="center" vertical="center" wrapText="1"/>
    </xf>
    <xf numFmtId="0" fontId="4" fillId="3" borderId="8" xfId="0" applyFont="1" applyFill="1" applyBorder="1" applyAlignment="1">
      <alignment horizontal="center" vertical="center" wrapText="1"/>
    </xf>
    <xf numFmtId="0" fontId="4" fillId="3" borderId="14" xfId="0" applyFont="1" applyFill="1" applyBorder="1" applyAlignment="1">
      <alignment horizontal="center" vertical="center" wrapText="1"/>
    </xf>
    <xf numFmtId="0" fontId="4" fillId="3" borderId="27" xfId="0" applyFont="1" applyFill="1" applyBorder="1" applyAlignment="1">
      <alignment horizontal="center" vertical="center" wrapText="1"/>
    </xf>
    <xf numFmtId="0" fontId="2" fillId="6" borderId="41" xfId="0" applyFont="1" applyFill="1" applyBorder="1" applyAlignment="1">
      <alignment horizontal="center"/>
    </xf>
    <xf numFmtId="0" fontId="2" fillId="6" borderId="42" xfId="0" applyFont="1" applyFill="1" applyBorder="1" applyAlignment="1">
      <alignment horizontal="center"/>
    </xf>
    <xf numFmtId="0" fontId="2" fillId="6" borderId="46" xfId="0" applyFont="1" applyFill="1" applyBorder="1" applyAlignment="1">
      <alignment horizontal="center"/>
    </xf>
    <xf numFmtId="0" fontId="3" fillId="3" borderId="10" xfId="0" applyFont="1" applyFill="1" applyBorder="1" applyAlignment="1">
      <alignment horizontal="center" vertical="center"/>
    </xf>
    <xf numFmtId="0" fontId="3" fillId="3" borderId="37" xfId="0" applyFont="1" applyFill="1" applyBorder="1" applyAlignment="1">
      <alignment horizontal="center" vertical="center"/>
    </xf>
    <xf numFmtId="0" fontId="3" fillId="3" borderId="40" xfId="0" applyFont="1" applyFill="1" applyBorder="1" applyAlignment="1">
      <alignment horizontal="center" vertical="center"/>
    </xf>
    <xf numFmtId="0" fontId="4" fillId="3" borderId="9" xfId="0" applyFont="1" applyFill="1" applyBorder="1" applyAlignment="1">
      <alignment horizontal="center" vertical="center"/>
    </xf>
    <xf numFmtId="0" fontId="4" fillId="3" borderId="43" xfId="0" applyFont="1" applyFill="1" applyBorder="1" applyAlignment="1">
      <alignment horizontal="center" vertical="center"/>
    </xf>
    <xf numFmtId="0" fontId="4" fillId="3" borderId="57" xfId="0" applyFont="1" applyFill="1" applyBorder="1" applyAlignment="1">
      <alignment horizontal="center" vertical="center"/>
    </xf>
    <xf numFmtId="0" fontId="4" fillId="3" borderId="35" xfId="0" applyFont="1" applyFill="1" applyBorder="1" applyAlignment="1">
      <alignment horizontal="center" vertical="center"/>
    </xf>
    <xf numFmtId="0" fontId="4" fillId="3" borderId="36" xfId="0" applyFont="1" applyFill="1" applyBorder="1" applyAlignment="1">
      <alignment horizontal="center" vertical="center"/>
    </xf>
    <xf numFmtId="0" fontId="4" fillId="3" borderId="42" xfId="0" applyFont="1" applyFill="1" applyBorder="1" applyAlignment="1">
      <alignment horizontal="center" vertical="center" wrapText="1"/>
    </xf>
    <xf numFmtId="0" fontId="4" fillId="3" borderId="55" xfId="0" applyFont="1" applyFill="1" applyBorder="1" applyAlignment="1">
      <alignment horizontal="center" vertical="center" wrapText="1"/>
    </xf>
    <xf numFmtId="0" fontId="4" fillId="3" borderId="21" xfId="0" applyFont="1" applyFill="1" applyBorder="1" applyAlignment="1">
      <alignment horizontal="center" vertical="center" wrapText="1"/>
    </xf>
    <xf numFmtId="0" fontId="5" fillId="3" borderId="58" xfId="0" applyFont="1" applyFill="1" applyBorder="1" applyAlignment="1">
      <alignment horizontal="center" vertical="center"/>
    </xf>
    <xf numFmtId="0" fontId="5" fillId="3" borderId="38" xfId="0" applyFont="1" applyFill="1" applyBorder="1" applyAlignment="1">
      <alignment horizontal="center" vertical="center"/>
    </xf>
    <xf numFmtId="0" fontId="5" fillId="3" borderId="59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4" fillId="3" borderId="53" xfId="0" applyFont="1" applyFill="1" applyBorder="1" applyAlignment="1">
      <alignment horizontal="center" vertical="center"/>
    </xf>
    <xf numFmtId="0" fontId="4" fillId="3" borderId="20" xfId="0" applyFont="1" applyFill="1" applyBorder="1" applyAlignment="1">
      <alignment horizontal="center" vertical="center" wrapText="1"/>
    </xf>
    <xf numFmtId="0" fontId="4" fillId="3" borderId="31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Drop" dropStyle="combo" dx="26" fmlaLink="$B$3" fmlaRange="OUTILS!$B$5:$B$16" noThreeD="1" sel="2" val="0"/>
</file>

<file path=xl/ctrlProps/ctrlProp2.xml><?xml version="1.0" encoding="utf-8"?>
<formControlPr xmlns="http://schemas.microsoft.com/office/spreadsheetml/2009/9/main" objectType="Drop" dropStyle="combo" dx="26" fmlaLink="$N$3" fmlaRange="OUTILS!$B$5:$B$16" noThreeD="1" sel="3" val="0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251460</xdr:colOff>
          <xdr:row>2</xdr:row>
          <xdr:rowOff>0</xdr:rowOff>
        </xdr:from>
        <xdr:to>
          <xdr:col>4</xdr:col>
          <xdr:colOff>0</xdr:colOff>
          <xdr:row>2</xdr:row>
          <xdr:rowOff>171450</xdr:rowOff>
        </xdr:to>
        <xdr:sp macro="" textlink="">
          <xdr:nvSpPr>
            <xdr:cNvPr id="4100" name="Drop Down 4" hidden="1">
              <a:extLst>
                <a:ext uri="{63B3BB69-23CF-44E3-9099-C40C66FF867C}">
                  <a14:compatExt spid="_x0000_s4100"/>
                </a:ext>
                <a:ext uri="{FF2B5EF4-FFF2-40B4-BE49-F238E27FC236}">
                  <a16:creationId xmlns:a16="http://schemas.microsoft.com/office/drawing/2014/main" id="{00000000-0008-0000-0100-000004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7620</xdr:colOff>
          <xdr:row>2</xdr:row>
          <xdr:rowOff>15240</xdr:rowOff>
        </xdr:from>
        <xdr:to>
          <xdr:col>15</xdr:col>
          <xdr:colOff>190500</xdr:colOff>
          <xdr:row>3</xdr:row>
          <xdr:rowOff>15240</xdr:rowOff>
        </xdr:to>
        <xdr:sp macro="" textlink="">
          <xdr:nvSpPr>
            <xdr:cNvPr id="4144" name="Drop Down 48" hidden="1">
              <a:extLst>
                <a:ext uri="{63B3BB69-23CF-44E3-9099-C40C66FF867C}">
                  <a14:compatExt spid="_x0000_s4144"/>
                </a:ext>
                <a:ext uri="{FF2B5EF4-FFF2-40B4-BE49-F238E27FC236}">
                  <a16:creationId xmlns:a16="http://schemas.microsoft.com/office/drawing/2014/main" id="{00000000-0008-0000-0100-000030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15</xdr:col>
      <xdr:colOff>714375</xdr:colOff>
      <xdr:row>40</xdr:row>
      <xdr:rowOff>106333</xdr:rowOff>
    </xdr:from>
    <xdr:to>
      <xdr:col>21</xdr:col>
      <xdr:colOff>209463</xdr:colOff>
      <xdr:row>45</xdr:row>
      <xdr:rowOff>162358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68C96ABB-4DB9-2393-88AE-9B7A5741F13A}"/>
            </a:ext>
          </a:extLst>
        </xdr:cNvPr>
        <xdr:cNvCxnSpPr/>
      </xdr:nvCxnSpPr>
      <xdr:spPr>
        <a:xfrm flipV="1">
          <a:off x="10369261" y="8787072"/>
          <a:ext cx="3445799" cy="1040996"/>
        </a:xfrm>
        <a:prstGeom prst="straightConnector1">
          <a:avLst/>
        </a:prstGeom>
        <a:ln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61740</xdr:colOff>
      <xdr:row>45</xdr:row>
      <xdr:rowOff>43296</xdr:rowOff>
    </xdr:from>
    <xdr:to>
      <xdr:col>15</xdr:col>
      <xdr:colOff>714376</xdr:colOff>
      <xdr:row>46</xdr:row>
      <xdr:rowOff>160453</xdr:rowOff>
    </xdr:to>
    <xdr:sp macro="" textlink="">
      <xdr:nvSpPr>
        <xdr:cNvPr id="6" name="ZoneTexte 5">
          <a:extLst>
            <a:ext uri="{FF2B5EF4-FFF2-40B4-BE49-F238E27FC236}">
              <a16:creationId xmlns:a16="http://schemas.microsoft.com/office/drawing/2014/main" id="{FC6744FC-B457-142E-40B8-375340299007}"/>
            </a:ext>
          </a:extLst>
        </xdr:cNvPr>
        <xdr:cNvSpPr txBox="1"/>
      </xdr:nvSpPr>
      <xdr:spPr>
        <a:xfrm>
          <a:off x="8136342" y="9709006"/>
          <a:ext cx="2232920" cy="301163"/>
        </a:xfrm>
        <a:prstGeom prst="rect">
          <a:avLst/>
        </a:prstGeom>
        <a:ln/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les formules ne fonctionnent</a:t>
          </a:r>
          <a:r>
            <a:rPr lang="fr-FR" sz="1100" baseline="0"/>
            <a:t> pas 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CCFE828-D010-4D4B-9EB2-A34BB761D92A}">
  <sheetPr>
    <tabColor theme="7" tint="0.39997558519241921"/>
  </sheetPr>
  <dimension ref="A1:AL46"/>
  <sheetViews>
    <sheetView showGridLines="0" tabSelected="1" zoomScale="88" zoomScaleNormal="88" workbookViewId="0">
      <pane xSplit="1" ySplit="5" topLeftCell="B31" activePane="bottomRight" state="frozen"/>
      <selection pane="topRight" activeCell="B1" sqref="B1"/>
      <selection pane="bottomLeft" activeCell="A6" sqref="A6"/>
      <selection pane="bottomRight" activeCell="T40" sqref="T40:U40"/>
    </sheetView>
  </sheetViews>
  <sheetFormatPr baseColWidth="10" defaultRowHeight="14.4" x14ac:dyDescent="0.3"/>
  <cols>
    <col min="1" max="1" width="3.77734375" style="97" customWidth="1"/>
    <col min="2" max="2" width="10.88671875" bestFit="1" customWidth="1"/>
    <col min="3" max="3" width="11.33203125" bestFit="1" customWidth="1"/>
    <col min="4" max="4" width="3.21875" bestFit="1" customWidth="1"/>
    <col min="5" max="5" width="11.44140625" hidden="1" customWidth="1"/>
    <col min="6" max="6" width="9" customWidth="1"/>
    <col min="7" max="7" width="7.21875" bestFit="1" customWidth="1"/>
    <col min="8" max="8" width="11.77734375" bestFit="1" customWidth="1"/>
    <col min="9" max="9" width="8.88671875" bestFit="1" customWidth="1"/>
    <col min="10" max="10" width="16.6640625" style="1" bestFit="1" customWidth="1"/>
    <col min="11" max="11" width="8.88671875" bestFit="1" customWidth="1"/>
    <col min="12" max="12" width="14.5546875" bestFit="1" customWidth="1"/>
    <col min="17" max="17" width="0" hidden="1" customWidth="1"/>
    <col min="24" max="24" width="11.88671875" bestFit="1" customWidth="1"/>
  </cols>
  <sheetData>
    <row r="1" spans="2:38" s="97" customFormat="1" ht="15" customHeight="1" thickBot="1" x14ac:dyDescent="0.35">
      <c r="J1" s="98"/>
    </row>
    <row r="2" spans="2:38" ht="16.2" thickBot="1" x14ac:dyDescent="0.35">
      <c r="B2" s="209">
        <v>2025</v>
      </c>
      <c r="C2" s="210"/>
      <c r="D2" s="210"/>
      <c r="E2" s="210"/>
      <c r="F2" s="210"/>
      <c r="G2" s="210"/>
      <c r="H2" s="210"/>
      <c r="I2" s="210"/>
      <c r="J2" s="210"/>
      <c r="K2" s="210"/>
      <c r="L2" s="211"/>
      <c r="N2" s="209">
        <v>2025</v>
      </c>
      <c r="O2" s="210"/>
      <c r="P2" s="210"/>
      <c r="Q2" s="210"/>
      <c r="R2" s="210"/>
      <c r="S2" s="210"/>
      <c r="T2" s="210"/>
      <c r="U2" s="210"/>
      <c r="V2" s="210"/>
      <c r="W2" s="210"/>
      <c r="X2" s="211"/>
      <c r="AJ2" s="107">
        <f ca="1">SUM(OFFSET(INDIRECT(AK4),0,8,5))</f>
        <v>0.5902777777777779</v>
      </c>
    </row>
    <row r="3" spans="2:38" ht="14.4" customHeight="1" thickBot="1" x14ac:dyDescent="0.35">
      <c r="B3" s="212">
        <v>2</v>
      </c>
      <c r="C3" s="213"/>
      <c r="D3" s="214"/>
      <c r="E3" s="5"/>
      <c r="F3" s="215" t="s">
        <v>15</v>
      </c>
      <c r="G3" s="216"/>
      <c r="H3" s="215" t="s">
        <v>16</v>
      </c>
      <c r="I3" s="216"/>
      <c r="J3" s="217" t="s">
        <v>17</v>
      </c>
      <c r="K3" s="218"/>
      <c r="L3" s="219"/>
      <c r="N3" s="212">
        <v>3</v>
      </c>
      <c r="O3" s="213"/>
      <c r="P3" s="214"/>
      <c r="Q3" s="5"/>
      <c r="R3" s="215" t="s">
        <v>15</v>
      </c>
      <c r="S3" s="216"/>
      <c r="T3" s="215" t="s">
        <v>16</v>
      </c>
      <c r="U3" s="216"/>
      <c r="V3" s="217" t="s">
        <v>17</v>
      </c>
      <c r="W3" s="218"/>
      <c r="X3" s="219"/>
      <c r="AF3" s="107">
        <f>SUMIF(B6:B36,H41,J6:J36)</f>
        <v>0.11458333333333337</v>
      </c>
    </row>
    <row r="4" spans="2:38" ht="28.8" customHeight="1" x14ac:dyDescent="0.3">
      <c r="B4" s="199" t="s">
        <v>0</v>
      </c>
      <c r="C4" s="200"/>
      <c r="D4" s="201"/>
      <c r="E4" s="6"/>
      <c r="F4" s="205" t="s">
        <v>13</v>
      </c>
      <c r="G4" s="207" t="s">
        <v>14</v>
      </c>
      <c r="H4" s="205" t="s">
        <v>22</v>
      </c>
      <c r="I4" s="207" t="s">
        <v>19</v>
      </c>
      <c r="J4" s="188" t="s">
        <v>20</v>
      </c>
      <c r="K4" s="190" t="s">
        <v>21</v>
      </c>
      <c r="L4" s="192" t="s">
        <v>18</v>
      </c>
      <c r="N4" s="199" t="s">
        <v>0</v>
      </c>
      <c r="O4" s="200"/>
      <c r="P4" s="201"/>
      <c r="Q4" s="6"/>
      <c r="R4" s="205" t="s">
        <v>13</v>
      </c>
      <c r="S4" s="207" t="s">
        <v>14</v>
      </c>
      <c r="T4" s="205" t="s">
        <v>22</v>
      </c>
      <c r="U4" s="207" t="s">
        <v>19</v>
      </c>
      <c r="V4" s="188" t="s">
        <v>20</v>
      </c>
      <c r="W4" s="190" t="s">
        <v>21</v>
      </c>
      <c r="X4" s="192" t="s">
        <v>18</v>
      </c>
      <c r="AF4" s="107">
        <f ca="1">OFFSET(B8,4,8)</f>
        <v>0.11458333333333337</v>
      </c>
      <c r="AJ4" t="s">
        <v>28</v>
      </c>
      <c r="AK4" t="str" cm="1">
        <f t="array" aca="1" ref="AK4" ca="1">CELL("adresse",INDEX($B$6:$B$36,MATCH(H41,$B$6:$B$36,0)))</f>
        <v>$B$8</v>
      </c>
      <c r="AL4" s="107"/>
    </row>
    <row r="5" spans="2:38" ht="16.2" thickBot="1" x14ac:dyDescent="0.35">
      <c r="B5" s="223"/>
      <c r="C5" s="224"/>
      <c r="D5" s="225"/>
      <c r="E5" s="7"/>
      <c r="F5" s="228"/>
      <c r="G5" s="222"/>
      <c r="H5" s="228"/>
      <c r="I5" s="222"/>
      <c r="J5" s="227"/>
      <c r="K5" s="229"/>
      <c r="L5" s="221"/>
      <c r="N5" s="202"/>
      <c r="O5" s="203"/>
      <c r="P5" s="204"/>
      <c r="Q5" s="133"/>
      <c r="R5" s="206"/>
      <c r="S5" s="208"/>
      <c r="T5" s="206"/>
      <c r="U5" s="208"/>
      <c r="V5" s="189"/>
      <c r="W5" s="191"/>
      <c r="X5" s="193"/>
      <c r="AK5" t="str" cm="1">
        <f t="array" aca="1" ref="AK5" ca="1">CELL("adresse",INDEX($B$6:$B$36,MATCH(H42,$B$6:$B$36,0)))</f>
        <v>$B$15</v>
      </c>
    </row>
    <row r="6" spans="2:38" ht="15.6" x14ac:dyDescent="0.3">
      <c r="B6" s="8" t="str">
        <f>IF(C6="LUNDI","SEMAINE"&amp;" "&amp;WEEKNUM(E6,(21)),"")</f>
        <v/>
      </c>
      <c r="C6" s="9" t="str">
        <f>CHOOSE(WEEKDAY(E6),"DIMANCHE","LUNDI","MARDI","MERCREDI","JEUDI","VENDREDI","SAMEDI")</f>
        <v>SAMEDI</v>
      </c>
      <c r="D6" s="10">
        <f>DAY(E6)</f>
        <v>1</v>
      </c>
      <c r="E6" s="11">
        <f>DATE(B2,B3,1)</f>
        <v>45689</v>
      </c>
      <c r="F6" s="12"/>
      <c r="G6" s="13"/>
      <c r="H6" s="12"/>
      <c r="I6" s="13"/>
      <c r="J6" s="14" t="str">
        <f>IF(F6="","",IF(C6=CHOOSE(WEEKDAY(E6),"DIMANCHE",,,,,,"SAMEDI"),"",IF((G6-F6)&gt;=TIME(7,45,0),TIME(7,0,0),(G6-F6)-TIME(0,45,0))))</f>
        <v/>
      </c>
      <c r="K6" s="13" t="str">
        <f>IF((G6-F6)-TIME(0,45,0)&gt;TIME(7,0,0),(G6-F6)-TIME(0,45,0)-TIME(7,0,0)+I6-H6,"")</f>
        <v/>
      </c>
      <c r="L6" s="13" t="str">
        <f>IF(F6="","",IF(C6=CHOOSE(WEEKDAY(E6),"DIMANCHE",,,,,,"SAMEDI"),"",(G6-F6)-TIME(0,45,0))+I6-H6)</f>
        <v/>
      </c>
      <c r="N6" s="22" t="str">
        <f>IF(O6="LUNDI","SEMAINE"&amp;" "&amp;WEEKNUM(Q6,(21)),"")</f>
        <v/>
      </c>
      <c r="O6" s="156" t="str">
        <f>CHOOSE(WEEKDAY(Q6),"DIMANCHE","LUNDI","MARDI","MERCREDI","JEUDI","VENDREDI","SAMEDI")</f>
        <v>SAMEDI</v>
      </c>
      <c r="P6" s="157">
        <f>DAY(Q6)</f>
        <v>1</v>
      </c>
      <c r="Q6" s="158">
        <f>DATE(N2,N3,1)</f>
        <v>45717</v>
      </c>
      <c r="R6" s="159"/>
      <c r="S6" s="160"/>
      <c r="T6" s="159"/>
      <c r="U6" s="179"/>
      <c r="V6" s="178" t="str">
        <f>IF(R6="","",IF(O6=CHOOSE(WEEKDAY(Q6),"DIMANCHE",,,,,,"SAMEDI"),"",IF((S6-R6)&gt;=TIME(7,45,0),TIME(7,0,0),(S6-R6)-TIME(0,45,0))))</f>
        <v/>
      </c>
      <c r="W6" s="180" t="str">
        <f>IF((S6-R6)-TIME(0,45,0)&gt;TIME(7,0,0),(S6-R6)-TIME(0,45,0)-TIME(7,0,0)+U6-T6,"")</f>
        <v/>
      </c>
      <c r="X6" s="122" t="str">
        <f>IF(R6="","",IF(O6=CHOOSE(WEEKDAY(Q6),"DIMANCHE",,,,,,"SAMEDI"),"",(S6-R6)-TIME(0,45,0))+U6-T6)</f>
        <v/>
      </c>
    </row>
    <row r="7" spans="2:38" ht="16.2" thickBot="1" x14ac:dyDescent="0.35">
      <c r="B7" s="8" t="str">
        <f t="shared" ref="B7:B36" si="0">IF(C7="LUNDI","SEMAINE"&amp;" "&amp;WEEKNUM(E7,(21)),"")</f>
        <v/>
      </c>
      <c r="C7" s="15" t="str">
        <f t="shared" ref="C7:C33" si="1">CHOOSE(WEEKDAY(E7),"DIMANCHE","LUNDI","MARDI","MERCREDI","JEUDI","VENDREDI","SAMEDI")</f>
        <v>DIMANCHE</v>
      </c>
      <c r="D7" s="16">
        <f t="shared" ref="D7:D33" si="2">DAY(E7)</f>
        <v>2</v>
      </c>
      <c r="E7" s="17">
        <f>E6+1</f>
        <v>45690</v>
      </c>
      <c r="F7" s="18"/>
      <c r="G7" s="19"/>
      <c r="H7" s="18"/>
      <c r="I7" s="19"/>
      <c r="J7" s="20" t="str">
        <f t="shared" ref="J7:J36" si="3">IFERROR(IF(C7=CHOOSE(WEEKDAY(E7),"DIMANCHE",,,,,,"SAMEDI"),"",IF((G7-F7)&gt;=TIME(7,45,0),TIME(7,0,0),(G7-F7)-TIME(0,45,0))),"")</f>
        <v/>
      </c>
      <c r="K7" s="21" t="str">
        <f t="shared" ref="K7:K36" si="4">IF((G7-F7)-TIME(0,45,0)&gt;TIME(7,0,0),(G7-F7)-TIME(0,45,0)-TIME(7,0,0)+I7-H7,"")</f>
        <v/>
      </c>
      <c r="L7" s="21" t="str">
        <f t="shared" ref="L7:L36" si="5">IFERROR(IF(C7=CHOOSE(WEEKDAY(E7),"DIMANCHE",,,,,,"SAMEDI"),"",(G7-F7)-TIME(0,45,0))+I7-H7,"")</f>
        <v/>
      </c>
      <c r="N7" s="8" t="str">
        <f t="shared" ref="N7:N36" si="6">IF(O7="LUNDI","SEMAINE"&amp;" "&amp;WEEKNUM(Q7,(21)),"")</f>
        <v/>
      </c>
      <c r="O7" s="161" t="str">
        <f t="shared" ref="O7:O33" si="7">CHOOSE(WEEKDAY(Q7),"DIMANCHE","LUNDI","MARDI","MERCREDI","JEUDI","VENDREDI","SAMEDI")</f>
        <v>DIMANCHE</v>
      </c>
      <c r="P7" s="162">
        <f t="shared" ref="P7:P33" si="8">DAY(Q7)</f>
        <v>2</v>
      </c>
      <c r="Q7" s="163">
        <f>Q6+1</f>
        <v>45718</v>
      </c>
      <c r="R7" s="123"/>
      <c r="S7" s="124"/>
      <c r="T7" s="123"/>
      <c r="U7" s="176"/>
      <c r="V7" s="164" t="str">
        <f>IF(R7="","",IF(O7=CHOOSE(WEEKDAY(Q7),"DIMANCHE",,,,,,"SAMEDI"),"",IF((S7-R7)&gt;=TIME(7,45,0),TIME(7,0,0),(S7-R7)-TIME(0,45,0))))</f>
        <v/>
      </c>
      <c r="W7" s="177" t="str">
        <f t="shared" ref="W7:W36" si="9">IF((S7-R7)-TIME(0,45,0)&gt;TIME(7,0,0),(S7-R7)-TIME(0,45,0)-TIME(7,0,0)+U7-T7,"")</f>
        <v/>
      </c>
      <c r="X7" s="164" t="str">
        <f t="shared" ref="X7:X36" si="10">IF(R7="","",IF(O7=CHOOSE(WEEKDAY(Q7),"DIMANCHE",,,,,,"SAMEDI"),"",(S7-R7)-TIME(0,45,0))+U7-T7)</f>
        <v/>
      </c>
    </row>
    <row r="8" spans="2:38" ht="15.6" x14ac:dyDescent="0.3">
      <c r="B8" s="22" t="str">
        <f t="shared" si="0"/>
        <v>SEMAINE 6</v>
      </c>
      <c r="C8" s="23" t="str">
        <f t="shared" si="1"/>
        <v>LUNDI</v>
      </c>
      <c r="D8" s="24">
        <f t="shared" si="2"/>
        <v>3</v>
      </c>
      <c r="E8" s="25">
        <f t="shared" ref="E8:E33" si="11">E7+1</f>
        <v>45691</v>
      </c>
      <c r="F8" s="26">
        <v>0.60416666666666663</v>
      </c>
      <c r="G8" s="27">
        <v>0.75</v>
      </c>
      <c r="H8" s="26"/>
      <c r="I8" s="27"/>
      <c r="J8" s="28">
        <f t="shared" si="3"/>
        <v>0.11458333333333337</v>
      </c>
      <c r="K8" s="29" t="str">
        <f t="shared" si="4"/>
        <v/>
      </c>
      <c r="L8" s="30">
        <f t="shared" si="5"/>
        <v>0.11458333333333337</v>
      </c>
      <c r="N8" s="22" t="str">
        <f t="shared" si="6"/>
        <v>SEMAINE 10</v>
      </c>
      <c r="O8" s="135" t="str">
        <f t="shared" si="7"/>
        <v>LUNDI</v>
      </c>
      <c r="P8" s="141">
        <f t="shared" si="8"/>
        <v>3</v>
      </c>
      <c r="Q8" s="145">
        <f t="shared" ref="Q8:Q33" si="12">Q7+1</f>
        <v>45719</v>
      </c>
      <c r="R8" s="128">
        <v>0.33333333333333331</v>
      </c>
      <c r="S8" s="129">
        <v>0.83333333333333337</v>
      </c>
      <c r="T8" s="128"/>
      <c r="U8" s="138"/>
      <c r="V8" s="65">
        <f t="shared" ref="V8:V36" si="13">IF(R8="","",IF(O8=CHOOSE(WEEKDAY(Q8),"DIMANCHE",,,,,,"SAMEDI"),"",IF((S8-R8)&gt;=TIME(7,45,0),TIME(7,0,0),(S8-R8)-TIME(0,45,0))))</f>
        <v>0.29166666666666669</v>
      </c>
      <c r="W8" s="130">
        <f t="shared" si="9"/>
        <v>0.17708333333333331</v>
      </c>
      <c r="X8" s="65">
        <f t="shared" si="10"/>
        <v>0.46875</v>
      </c>
    </row>
    <row r="9" spans="2:38" ht="15.6" x14ac:dyDescent="0.3">
      <c r="B9" s="8" t="str">
        <f t="shared" si="0"/>
        <v/>
      </c>
      <c r="C9" s="31" t="str">
        <f t="shared" si="1"/>
        <v>MARDI</v>
      </c>
      <c r="D9" s="32">
        <f t="shared" si="2"/>
        <v>4</v>
      </c>
      <c r="E9" s="33">
        <f t="shared" si="11"/>
        <v>45692</v>
      </c>
      <c r="F9" s="34">
        <v>0.3125</v>
      </c>
      <c r="G9" s="35">
        <v>0.45833333333333331</v>
      </c>
      <c r="H9" s="34"/>
      <c r="I9" s="35"/>
      <c r="J9" s="28">
        <f t="shared" si="3"/>
        <v>0.11458333333333331</v>
      </c>
      <c r="K9" s="36" t="str">
        <f t="shared" si="4"/>
        <v/>
      </c>
      <c r="L9" s="37">
        <f t="shared" si="5"/>
        <v>0.11458333333333331</v>
      </c>
      <c r="N9" s="8" t="str">
        <f t="shared" si="6"/>
        <v/>
      </c>
      <c r="O9" s="134" t="str">
        <f t="shared" si="7"/>
        <v>MARDI</v>
      </c>
      <c r="P9" s="142">
        <f t="shared" si="8"/>
        <v>4</v>
      </c>
      <c r="Q9" s="146">
        <f t="shared" si="12"/>
        <v>45720</v>
      </c>
      <c r="R9" s="131"/>
      <c r="S9" s="132"/>
      <c r="T9" s="131"/>
      <c r="U9" s="139"/>
      <c r="V9" s="153" t="str">
        <f t="shared" si="13"/>
        <v/>
      </c>
      <c r="W9" s="84" t="str">
        <f t="shared" si="9"/>
        <v/>
      </c>
      <c r="X9" s="43" t="str">
        <f t="shared" si="10"/>
        <v/>
      </c>
    </row>
    <row r="10" spans="2:38" ht="15.6" x14ac:dyDescent="0.3">
      <c r="B10" s="8" t="str">
        <f t="shared" si="0"/>
        <v/>
      </c>
      <c r="C10" s="38" t="str">
        <f t="shared" si="1"/>
        <v>MERCREDI</v>
      </c>
      <c r="D10" s="39">
        <f t="shared" si="2"/>
        <v>5</v>
      </c>
      <c r="E10" s="40">
        <f t="shared" si="11"/>
        <v>45693</v>
      </c>
      <c r="F10" s="41">
        <v>0.5625</v>
      </c>
      <c r="G10" s="42">
        <v>0.72569444444444442</v>
      </c>
      <c r="H10" s="41">
        <v>0.78125</v>
      </c>
      <c r="I10" s="42">
        <v>0.875</v>
      </c>
      <c r="J10" s="28">
        <f t="shared" si="3"/>
        <v>0.13194444444444442</v>
      </c>
      <c r="K10" s="43" t="str">
        <f t="shared" si="4"/>
        <v/>
      </c>
      <c r="L10" s="37">
        <f t="shared" si="5"/>
        <v>0.22569444444444442</v>
      </c>
      <c r="N10" s="8" t="str">
        <f t="shared" si="6"/>
        <v/>
      </c>
      <c r="O10" s="134" t="str">
        <f t="shared" si="7"/>
        <v>MERCREDI</v>
      </c>
      <c r="P10" s="142">
        <f t="shared" si="8"/>
        <v>5</v>
      </c>
      <c r="Q10" s="146">
        <f t="shared" si="12"/>
        <v>45721</v>
      </c>
      <c r="R10" s="131"/>
      <c r="S10" s="132"/>
      <c r="T10" s="131"/>
      <c r="U10" s="139"/>
      <c r="V10" s="43" t="str">
        <f t="shared" si="13"/>
        <v/>
      </c>
      <c r="W10" s="84" t="str">
        <f t="shared" si="9"/>
        <v/>
      </c>
      <c r="X10" s="43" t="str">
        <f t="shared" si="10"/>
        <v/>
      </c>
    </row>
    <row r="11" spans="2:38" ht="15.6" x14ac:dyDescent="0.3">
      <c r="B11" s="8" t="str">
        <f t="shared" si="0"/>
        <v/>
      </c>
      <c r="C11" s="38" t="str">
        <f t="shared" si="1"/>
        <v>JEUDI</v>
      </c>
      <c r="D11" s="39">
        <f t="shared" si="2"/>
        <v>6</v>
      </c>
      <c r="E11" s="40">
        <f t="shared" si="11"/>
        <v>45694</v>
      </c>
      <c r="F11" s="41">
        <v>0.33333333333333331</v>
      </c>
      <c r="G11" s="42">
        <v>0.47916666666666669</v>
      </c>
      <c r="H11" s="41"/>
      <c r="I11" s="42"/>
      <c r="J11" s="28">
        <f t="shared" si="3"/>
        <v>0.11458333333333337</v>
      </c>
      <c r="K11" s="36" t="str">
        <f t="shared" si="4"/>
        <v/>
      </c>
      <c r="L11" s="37">
        <f t="shared" si="5"/>
        <v>0.11458333333333337</v>
      </c>
      <c r="N11" s="8" t="str">
        <f t="shared" si="6"/>
        <v/>
      </c>
      <c r="O11" s="134" t="str">
        <f t="shared" si="7"/>
        <v>JEUDI</v>
      </c>
      <c r="P11" s="142">
        <f t="shared" si="8"/>
        <v>6</v>
      </c>
      <c r="Q11" s="146">
        <f t="shared" si="12"/>
        <v>45722</v>
      </c>
      <c r="R11" s="131"/>
      <c r="S11" s="132"/>
      <c r="T11" s="131"/>
      <c r="U11" s="139"/>
      <c r="V11" s="43" t="str">
        <f t="shared" si="13"/>
        <v/>
      </c>
      <c r="W11" s="84" t="str">
        <f t="shared" si="9"/>
        <v/>
      </c>
      <c r="X11" s="43" t="str">
        <f t="shared" si="10"/>
        <v/>
      </c>
    </row>
    <row r="12" spans="2:38" ht="15.6" x14ac:dyDescent="0.3">
      <c r="B12" s="8" t="str">
        <f t="shared" si="0"/>
        <v/>
      </c>
      <c r="C12" s="38" t="str">
        <f t="shared" si="1"/>
        <v>VENDREDI</v>
      </c>
      <c r="D12" s="39">
        <f t="shared" si="2"/>
        <v>7</v>
      </c>
      <c r="E12" s="40">
        <f t="shared" si="11"/>
        <v>45695</v>
      </c>
      <c r="F12" s="44">
        <v>0.63541666666666663</v>
      </c>
      <c r="G12" s="45">
        <v>0.78125</v>
      </c>
      <c r="H12" s="44"/>
      <c r="I12" s="45"/>
      <c r="J12" s="28">
        <f t="shared" si="3"/>
        <v>0.11458333333333337</v>
      </c>
      <c r="K12" s="36" t="str">
        <f t="shared" si="4"/>
        <v/>
      </c>
      <c r="L12" s="37">
        <f t="shared" si="5"/>
        <v>0.11458333333333337</v>
      </c>
      <c r="N12" s="8" t="str">
        <f t="shared" si="6"/>
        <v/>
      </c>
      <c r="O12" s="134" t="str">
        <f t="shared" si="7"/>
        <v>VENDREDI</v>
      </c>
      <c r="P12" s="142">
        <f t="shared" si="8"/>
        <v>7</v>
      </c>
      <c r="Q12" s="146">
        <f t="shared" si="12"/>
        <v>45723</v>
      </c>
      <c r="R12" s="75"/>
      <c r="S12" s="76"/>
      <c r="T12" s="75"/>
      <c r="U12" s="140"/>
      <c r="V12" s="43" t="str">
        <f t="shared" si="13"/>
        <v/>
      </c>
      <c r="W12" s="84" t="str">
        <f t="shared" si="9"/>
        <v/>
      </c>
      <c r="X12" s="43" t="str">
        <f t="shared" si="10"/>
        <v/>
      </c>
    </row>
    <row r="13" spans="2:38" ht="15.6" x14ac:dyDescent="0.3">
      <c r="B13" s="8" t="str">
        <f t="shared" si="0"/>
        <v/>
      </c>
      <c r="C13" s="46" t="str">
        <f t="shared" si="1"/>
        <v>SAMEDI</v>
      </c>
      <c r="D13" s="47">
        <f t="shared" si="2"/>
        <v>8</v>
      </c>
      <c r="E13" s="48">
        <f t="shared" si="11"/>
        <v>45696</v>
      </c>
      <c r="F13" s="49"/>
      <c r="G13" s="50"/>
      <c r="H13" s="49"/>
      <c r="I13" s="50"/>
      <c r="J13" s="51" t="str">
        <f t="shared" si="3"/>
        <v/>
      </c>
      <c r="K13" s="50" t="str">
        <f t="shared" si="4"/>
        <v/>
      </c>
      <c r="L13" s="50" t="str">
        <f t="shared" si="5"/>
        <v/>
      </c>
      <c r="N13" s="8" t="str">
        <f t="shared" si="6"/>
        <v/>
      </c>
      <c r="O13" s="165" t="str">
        <f t="shared" si="7"/>
        <v>SAMEDI</v>
      </c>
      <c r="P13" s="166">
        <f t="shared" si="8"/>
        <v>8</v>
      </c>
      <c r="Q13" s="167">
        <f t="shared" si="12"/>
        <v>45724</v>
      </c>
      <c r="R13" s="49"/>
      <c r="S13" s="50"/>
      <c r="T13" s="49"/>
      <c r="U13" s="181"/>
      <c r="V13" s="77" t="str">
        <f t="shared" si="13"/>
        <v/>
      </c>
      <c r="W13" s="183" t="str">
        <f t="shared" si="9"/>
        <v/>
      </c>
      <c r="X13" s="174" t="str">
        <f t="shared" si="10"/>
        <v/>
      </c>
    </row>
    <row r="14" spans="2:38" ht="16.2" thickBot="1" x14ac:dyDescent="0.35">
      <c r="B14" s="52" t="str">
        <f t="shared" si="0"/>
        <v/>
      </c>
      <c r="C14" s="53" t="str">
        <f t="shared" si="1"/>
        <v>DIMANCHE</v>
      </c>
      <c r="D14" s="54">
        <f t="shared" si="2"/>
        <v>9</v>
      </c>
      <c r="E14" s="55">
        <f t="shared" si="11"/>
        <v>45697</v>
      </c>
      <c r="F14" s="56"/>
      <c r="G14" s="57"/>
      <c r="H14" s="56"/>
      <c r="I14" s="57"/>
      <c r="J14" s="20" t="str">
        <f t="shared" si="3"/>
        <v/>
      </c>
      <c r="K14" s="57" t="str">
        <f t="shared" si="4"/>
        <v/>
      </c>
      <c r="L14" s="57" t="str">
        <f t="shared" si="5"/>
        <v/>
      </c>
      <c r="N14" s="52" t="str">
        <f t="shared" si="6"/>
        <v/>
      </c>
      <c r="O14" s="170" t="str">
        <f t="shared" si="7"/>
        <v>DIMANCHE</v>
      </c>
      <c r="P14" s="171">
        <f t="shared" si="8"/>
        <v>9</v>
      </c>
      <c r="Q14" s="172">
        <f t="shared" si="12"/>
        <v>45725</v>
      </c>
      <c r="R14" s="56"/>
      <c r="S14" s="57"/>
      <c r="T14" s="56"/>
      <c r="U14" s="182"/>
      <c r="V14" s="78" t="str">
        <f t="shared" si="13"/>
        <v/>
      </c>
      <c r="W14" s="184" t="str">
        <f t="shared" si="9"/>
        <v/>
      </c>
      <c r="X14" s="175" t="str">
        <f t="shared" si="10"/>
        <v/>
      </c>
    </row>
    <row r="15" spans="2:38" ht="15.6" x14ac:dyDescent="0.3">
      <c r="B15" s="22" t="str">
        <f t="shared" si="0"/>
        <v>SEMAINE 7</v>
      </c>
      <c r="C15" s="58" t="str">
        <f t="shared" si="1"/>
        <v>LUNDI</v>
      </c>
      <c r="D15" s="59">
        <f t="shared" si="2"/>
        <v>10</v>
      </c>
      <c r="E15" s="60">
        <f t="shared" si="11"/>
        <v>45698</v>
      </c>
      <c r="F15" s="61">
        <v>0.44791666666666669</v>
      </c>
      <c r="G15" s="62">
        <v>0.78125</v>
      </c>
      <c r="H15" s="61"/>
      <c r="I15" s="62"/>
      <c r="J15" s="63">
        <f t="shared" si="3"/>
        <v>0.29166666666666669</v>
      </c>
      <c r="K15" s="64">
        <f t="shared" si="4"/>
        <v>1.041666666666663E-2</v>
      </c>
      <c r="L15" s="65">
        <f t="shared" si="5"/>
        <v>0.30208333333333331</v>
      </c>
      <c r="M15" s="226"/>
      <c r="N15" s="8" t="str">
        <f t="shared" si="6"/>
        <v>SEMAINE 11</v>
      </c>
      <c r="O15" s="127" t="str">
        <f t="shared" si="7"/>
        <v>LUNDI</v>
      </c>
      <c r="P15" s="143">
        <f t="shared" si="8"/>
        <v>10</v>
      </c>
      <c r="Q15" s="147">
        <f t="shared" si="12"/>
        <v>45726</v>
      </c>
      <c r="R15" s="149"/>
      <c r="S15" s="150"/>
      <c r="T15" s="149"/>
      <c r="U15" s="150"/>
      <c r="V15" s="64" t="str">
        <f t="shared" si="13"/>
        <v/>
      </c>
      <c r="W15" s="64" t="str">
        <f t="shared" si="9"/>
        <v/>
      </c>
      <c r="X15" s="64" t="str">
        <f t="shared" si="10"/>
        <v/>
      </c>
      <c r="Y15" s="2"/>
      <c r="Z15" s="2"/>
      <c r="AA15" s="2"/>
      <c r="AB15" s="2"/>
      <c r="AC15" s="2"/>
      <c r="AD15" s="2"/>
      <c r="AE15" s="2"/>
    </row>
    <row r="16" spans="2:38" ht="15.6" x14ac:dyDescent="0.3">
      <c r="B16" s="8" t="str">
        <f t="shared" si="0"/>
        <v/>
      </c>
      <c r="C16" s="66" t="str">
        <f t="shared" si="1"/>
        <v>MARDI</v>
      </c>
      <c r="D16" s="67">
        <f t="shared" si="2"/>
        <v>11</v>
      </c>
      <c r="E16" s="68">
        <f t="shared" si="11"/>
        <v>45699</v>
      </c>
      <c r="F16" s="69">
        <v>0.44791666666666669</v>
      </c>
      <c r="G16" s="70">
        <v>0.78125</v>
      </c>
      <c r="H16" s="69"/>
      <c r="I16" s="70"/>
      <c r="J16" s="71">
        <f t="shared" si="3"/>
        <v>0.29166666666666669</v>
      </c>
      <c r="K16" s="43">
        <f t="shared" si="4"/>
        <v>1.041666666666663E-2</v>
      </c>
      <c r="L16" s="43">
        <f t="shared" si="5"/>
        <v>0.30208333333333331</v>
      </c>
      <c r="M16" s="226"/>
      <c r="N16" s="8" t="str">
        <f t="shared" si="6"/>
        <v/>
      </c>
      <c r="O16" s="134" t="str">
        <f t="shared" si="7"/>
        <v>MARDI</v>
      </c>
      <c r="P16" s="142">
        <f t="shared" si="8"/>
        <v>11</v>
      </c>
      <c r="Q16" s="146">
        <f t="shared" si="12"/>
        <v>45727</v>
      </c>
      <c r="R16" s="75"/>
      <c r="S16" s="76"/>
      <c r="T16" s="75"/>
      <c r="U16" s="76"/>
      <c r="V16" s="43" t="str">
        <f t="shared" si="13"/>
        <v/>
      </c>
      <c r="W16" s="43" t="str">
        <f t="shared" si="9"/>
        <v/>
      </c>
      <c r="X16" s="43" t="str">
        <f t="shared" si="10"/>
        <v/>
      </c>
      <c r="Y16" s="2"/>
      <c r="Z16" s="2"/>
      <c r="AA16" s="2"/>
      <c r="AB16" s="2"/>
      <c r="AC16" s="2"/>
      <c r="AD16" s="2"/>
      <c r="AE16" s="2"/>
    </row>
    <row r="17" spans="2:31" ht="15.6" x14ac:dyDescent="0.3">
      <c r="B17" s="8" t="str">
        <f t="shared" si="0"/>
        <v/>
      </c>
      <c r="C17" s="72" t="str">
        <f t="shared" si="1"/>
        <v>MERCREDI</v>
      </c>
      <c r="D17" s="73">
        <f t="shared" si="2"/>
        <v>12</v>
      </c>
      <c r="E17" s="74">
        <f t="shared" si="11"/>
        <v>45700</v>
      </c>
      <c r="F17" s="75">
        <v>0.3125</v>
      </c>
      <c r="G17" s="76">
        <v>0.64583333333333337</v>
      </c>
      <c r="H17" s="75"/>
      <c r="I17" s="76"/>
      <c r="J17" s="71">
        <f t="shared" si="3"/>
        <v>0.29166666666666669</v>
      </c>
      <c r="K17" s="43">
        <f t="shared" si="4"/>
        <v>1.0416666666666685E-2</v>
      </c>
      <c r="L17" s="43">
        <f t="shared" si="5"/>
        <v>0.30208333333333337</v>
      </c>
      <c r="M17" s="4"/>
      <c r="N17" s="8" t="str">
        <f t="shared" si="6"/>
        <v/>
      </c>
      <c r="O17" s="134" t="str">
        <f t="shared" si="7"/>
        <v>MERCREDI</v>
      </c>
      <c r="P17" s="142">
        <f t="shared" si="8"/>
        <v>12</v>
      </c>
      <c r="Q17" s="146">
        <f t="shared" si="12"/>
        <v>45728</v>
      </c>
      <c r="R17" s="75">
        <v>0.33333333333333331</v>
      </c>
      <c r="S17" s="76">
        <v>0.625</v>
      </c>
      <c r="T17" s="75"/>
      <c r="U17" s="76"/>
      <c r="V17" s="43">
        <f t="shared" si="13"/>
        <v>0.26041666666666669</v>
      </c>
      <c r="W17" s="43" t="str">
        <f t="shared" si="9"/>
        <v/>
      </c>
      <c r="X17" s="43">
        <f t="shared" si="10"/>
        <v>0.26041666666666669</v>
      </c>
      <c r="Y17" s="4"/>
      <c r="Z17" s="4"/>
      <c r="AA17" s="4"/>
      <c r="AB17" s="4"/>
      <c r="AC17" s="4"/>
      <c r="AD17" s="4"/>
      <c r="AE17" s="4"/>
    </row>
    <row r="18" spans="2:31" ht="15.6" x14ac:dyDescent="0.3">
      <c r="B18" s="8" t="str">
        <f t="shared" si="0"/>
        <v/>
      </c>
      <c r="C18" s="72" t="str">
        <f t="shared" si="1"/>
        <v>JEUDI</v>
      </c>
      <c r="D18" s="73">
        <f t="shared" si="2"/>
        <v>13</v>
      </c>
      <c r="E18" s="74">
        <f t="shared" si="11"/>
        <v>45701</v>
      </c>
      <c r="F18" s="75">
        <v>0.35416666666666669</v>
      </c>
      <c r="G18" s="76">
        <v>0.75</v>
      </c>
      <c r="H18" s="75"/>
      <c r="I18" s="76"/>
      <c r="J18" s="71">
        <f t="shared" si="3"/>
        <v>0.29166666666666669</v>
      </c>
      <c r="K18" s="43">
        <f t="shared" si="4"/>
        <v>7.291666666666663E-2</v>
      </c>
      <c r="L18" s="43">
        <f t="shared" si="5"/>
        <v>0.36458333333333331</v>
      </c>
      <c r="M18" s="4"/>
      <c r="N18" s="8" t="str">
        <f t="shared" si="6"/>
        <v/>
      </c>
      <c r="O18" s="134" t="str">
        <f t="shared" si="7"/>
        <v>JEUDI</v>
      </c>
      <c r="P18" s="142">
        <f t="shared" si="8"/>
        <v>13</v>
      </c>
      <c r="Q18" s="146">
        <f t="shared" si="12"/>
        <v>45729</v>
      </c>
      <c r="R18" s="75"/>
      <c r="S18" s="76"/>
      <c r="T18" s="75"/>
      <c r="U18" s="76"/>
      <c r="V18" s="43" t="str">
        <f t="shared" si="13"/>
        <v/>
      </c>
      <c r="W18" s="43" t="str">
        <f t="shared" si="9"/>
        <v/>
      </c>
      <c r="X18" s="43" t="str">
        <f t="shared" si="10"/>
        <v/>
      </c>
      <c r="Y18" s="4"/>
      <c r="Z18" s="4"/>
      <c r="AA18" s="4"/>
      <c r="AB18" s="4"/>
      <c r="AC18" s="4"/>
      <c r="AD18" s="4"/>
      <c r="AE18" s="4"/>
    </row>
    <row r="19" spans="2:31" ht="15.6" x14ac:dyDescent="0.3">
      <c r="B19" s="8" t="str">
        <f t="shared" si="0"/>
        <v/>
      </c>
      <c r="C19" s="72" t="str">
        <f t="shared" si="1"/>
        <v>VENDREDI</v>
      </c>
      <c r="D19" s="73">
        <f t="shared" si="2"/>
        <v>14</v>
      </c>
      <c r="E19" s="74">
        <f t="shared" si="11"/>
        <v>45702</v>
      </c>
      <c r="F19" s="75">
        <v>0.41666666666666669</v>
      </c>
      <c r="G19" s="76">
        <v>0.75</v>
      </c>
      <c r="H19" s="75"/>
      <c r="I19" s="76"/>
      <c r="J19" s="71">
        <f t="shared" si="3"/>
        <v>0.29166666666666669</v>
      </c>
      <c r="K19" s="43">
        <f t="shared" si="4"/>
        <v>1.041666666666663E-2</v>
      </c>
      <c r="L19" s="43">
        <f t="shared" si="5"/>
        <v>0.30208333333333331</v>
      </c>
      <c r="N19" s="8" t="str">
        <f t="shared" si="6"/>
        <v/>
      </c>
      <c r="O19" s="134" t="str">
        <f t="shared" si="7"/>
        <v>VENDREDI</v>
      </c>
      <c r="P19" s="142">
        <f t="shared" si="8"/>
        <v>14</v>
      </c>
      <c r="Q19" s="146">
        <f t="shared" si="12"/>
        <v>45730</v>
      </c>
      <c r="R19" s="75"/>
      <c r="S19" s="76"/>
      <c r="T19" s="75"/>
      <c r="U19" s="76"/>
      <c r="V19" s="43" t="str">
        <f t="shared" si="13"/>
        <v/>
      </c>
      <c r="W19" s="43" t="str">
        <f t="shared" si="9"/>
        <v/>
      </c>
      <c r="X19" s="43" t="str">
        <f t="shared" si="10"/>
        <v/>
      </c>
    </row>
    <row r="20" spans="2:31" ht="15.6" x14ac:dyDescent="0.3">
      <c r="B20" s="8" t="str">
        <f t="shared" si="0"/>
        <v/>
      </c>
      <c r="C20" s="46" t="str">
        <f t="shared" si="1"/>
        <v>SAMEDI</v>
      </c>
      <c r="D20" s="47">
        <f t="shared" si="2"/>
        <v>15</v>
      </c>
      <c r="E20" s="48">
        <f t="shared" si="11"/>
        <v>45703</v>
      </c>
      <c r="F20" s="49"/>
      <c r="G20" s="50"/>
      <c r="H20" s="49"/>
      <c r="I20" s="50"/>
      <c r="J20" s="51" t="str">
        <f t="shared" si="3"/>
        <v/>
      </c>
      <c r="K20" s="77" t="str">
        <f t="shared" si="4"/>
        <v/>
      </c>
      <c r="L20" s="77" t="str">
        <f t="shared" si="5"/>
        <v/>
      </c>
      <c r="N20" s="8" t="str">
        <f t="shared" si="6"/>
        <v/>
      </c>
      <c r="O20" s="165" t="str">
        <f t="shared" si="7"/>
        <v>SAMEDI</v>
      </c>
      <c r="P20" s="166">
        <f t="shared" si="8"/>
        <v>15</v>
      </c>
      <c r="Q20" s="167">
        <f t="shared" si="12"/>
        <v>45731</v>
      </c>
      <c r="R20" s="49"/>
      <c r="S20" s="50"/>
      <c r="T20" s="49"/>
      <c r="U20" s="50"/>
      <c r="V20" s="77" t="str">
        <f t="shared" si="13"/>
        <v/>
      </c>
      <c r="W20" s="77" t="str">
        <f t="shared" si="9"/>
        <v/>
      </c>
      <c r="X20" s="77" t="str">
        <f t="shared" si="10"/>
        <v/>
      </c>
    </row>
    <row r="21" spans="2:31" ht="16.2" thickBot="1" x14ac:dyDescent="0.35">
      <c r="B21" s="52" t="str">
        <f t="shared" si="0"/>
        <v/>
      </c>
      <c r="C21" s="53" t="str">
        <f t="shared" si="1"/>
        <v>DIMANCHE</v>
      </c>
      <c r="D21" s="54">
        <f t="shared" si="2"/>
        <v>16</v>
      </c>
      <c r="E21" s="55">
        <f t="shared" si="11"/>
        <v>45704</v>
      </c>
      <c r="F21" s="56"/>
      <c r="G21" s="57"/>
      <c r="H21" s="56"/>
      <c r="I21" s="57"/>
      <c r="J21" s="20" t="str">
        <f t="shared" si="3"/>
        <v/>
      </c>
      <c r="K21" s="78" t="str">
        <f t="shared" si="4"/>
        <v/>
      </c>
      <c r="L21" s="78" t="str">
        <f t="shared" si="5"/>
        <v/>
      </c>
      <c r="N21" s="8" t="str">
        <f t="shared" si="6"/>
        <v/>
      </c>
      <c r="O21" s="161" t="str">
        <f t="shared" si="7"/>
        <v>DIMANCHE</v>
      </c>
      <c r="P21" s="162">
        <f t="shared" si="8"/>
        <v>16</v>
      </c>
      <c r="Q21" s="163">
        <f t="shared" si="12"/>
        <v>45732</v>
      </c>
      <c r="R21" s="168"/>
      <c r="S21" s="169"/>
      <c r="T21" s="168"/>
      <c r="U21" s="169"/>
      <c r="V21" s="164" t="str">
        <f t="shared" si="13"/>
        <v/>
      </c>
      <c r="W21" s="164" t="str">
        <f t="shared" si="9"/>
        <v/>
      </c>
      <c r="X21" s="164" t="str">
        <f t="shared" si="10"/>
        <v/>
      </c>
    </row>
    <row r="22" spans="2:31" ht="15.6" x14ac:dyDescent="0.3">
      <c r="B22" s="22" t="str">
        <f t="shared" si="0"/>
        <v>SEMAINE 8</v>
      </c>
      <c r="C22" s="58" t="str">
        <f t="shared" si="1"/>
        <v>LUNDI</v>
      </c>
      <c r="D22" s="59">
        <f t="shared" si="2"/>
        <v>17</v>
      </c>
      <c r="E22" s="60">
        <f t="shared" si="11"/>
        <v>45705</v>
      </c>
      <c r="F22" s="61">
        <v>0.41666666666666669</v>
      </c>
      <c r="G22" s="62">
        <v>0.75</v>
      </c>
      <c r="H22" s="61"/>
      <c r="I22" s="62"/>
      <c r="J22" s="63">
        <f t="shared" si="3"/>
        <v>0.29166666666666669</v>
      </c>
      <c r="K22" s="79">
        <f t="shared" si="4"/>
        <v>1.041666666666663E-2</v>
      </c>
      <c r="L22" s="65">
        <f t="shared" si="5"/>
        <v>0.30208333333333331</v>
      </c>
      <c r="N22" s="22" t="str">
        <f t="shared" si="6"/>
        <v>SEMAINE 12</v>
      </c>
      <c r="O22" s="135" t="str">
        <f t="shared" si="7"/>
        <v>LUNDI</v>
      </c>
      <c r="P22" s="141">
        <f t="shared" si="8"/>
        <v>17</v>
      </c>
      <c r="Q22" s="145">
        <f t="shared" si="12"/>
        <v>45733</v>
      </c>
      <c r="R22" s="125"/>
      <c r="S22" s="126"/>
      <c r="T22" s="125"/>
      <c r="U22" s="126"/>
      <c r="V22" s="65" t="str">
        <f t="shared" si="13"/>
        <v/>
      </c>
      <c r="W22" s="65" t="str">
        <f t="shared" si="9"/>
        <v/>
      </c>
      <c r="X22" s="65" t="str">
        <f t="shared" si="10"/>
        <v/>
      </c>
    </row>
    <row r="23" spans="2:31" ht="15.6" x14ac:dyDescent="0.3">
      <c r="B23" s="8" t="str">
        <f t="shared" si="0"/>
        <v/>
      </c>
      <c r="C23" s="66" t="str">
        <f t="shared" si="1"/>
        <v>MARDI</v>
      </c>
      <c r="D23" s="67">
        <f t="shared" si="2"/>
        <v>18</v>
      </c>
      <c r="E23" s="68">
        <f t="shared" si="11"/>
        <v>45706</v>
      </c>
      <c r="F23" s="69">
        <v>0.45833333333333331</v>
      </c>
      <c r="G23" s="70">
        <v>0.78125</v>
      </c>
      <c r="H23" s="69"/>
      <c r="I23" s="70"/>
      <c r="J23" s="71">
        <f t="shared" si="3"/>
        <v>0.29166666666666669</v>
      </c>
      <c r="K23" s="80" t="str">
        <f t="shared" si="4"/>
        <v/>
      </c>
      <c r="L23" s="43">
        <f t="shared" si="5"/>
        <v>0.29166666666666669</v>
      </c>
      <c r="N23" s="8" t="str">
        <f t="shared" si="6"/>
        <v/>
      </c>
      <c r="O23" s="134" t="str">
        <f t="shared" si="7"/>
        <v>MARDI</v>
      </c>
      <c r="P23" s="142">
        <f t="shared" si="8"/>
        <v>18</v>
      </c>
      <c r="Q23" s="146">
        <f t="shared" si="12"/>
        <v>45734</v>
      </c>
      <c r="R23" s="75"/>
      <c r="S23" s="76"/>
      <c r="T23" s="75"/>
      <c r="U23" s="76"/>
      <c r="V23" s="43" t="str">
        <f t="shared" si="13"/>
        <v/>
      </c>
      <c r="W23" s="43" t="str">
        <f t="shared" si="9"/>
        <v/>
      </c>
      <c r="X23" s="43" t="str">
        <f t="shared" si="10"/>
        <v/>
      </c>
    </row>
    <row r="24" spans="2:31" ht="15.6" x14ac:dyDescent="0.3">
      <c r="B24" s="8" t="str">
        <f t="shared" si="0"/>
        <v/>
      </c>
      <c r="C24" s="72" t="str">
        <f t="shared" si="1"/>
        <v>MERCREDI</v>
      </c>
      <c r="D24" s="73">
        <f t="shared" si="2"/>
        <v>19</v>
      </c>
      <c r="E24" s="74">
        <f t="shared" si="11"/>
        <v>45707</v>
      </c>
      <c r="F24" s="75">
        <v>0.33333333333333331</v>
      </c>
      <c r="G24" s="76">
        <v>0.66666666666666663</v>
      </c>
      <c r="H24" s="75"/>
      <c r="I24" s="76"/>
      <c r="J24" s="71">
        <f t="shared" si="3"/>
        <v>0.29166666666666669</v>
      </c>
      <c r="K24" s="43">
        <f t="shared" si="4"/>
        <v>1.041666666666663E-2</v>
      </c>
      <c r="L24" s="43">
        <f t="shared" si="5"/>
        <v>0.30208333333333331</v>
      </c>
      <c r="N24" s="8" t="str">
        <f t="shared" si="6"/>
        <v/>
      </c>
      <c r="O24" s="134" t="str">
        <f t="shared" si="7"/>
        <v>MERCREDI</v>
      </c>
      <c r="P24" s="142">
        <f t="shared" si="8"/>
        <v>19</v>
      </c>
      <c r="Q24" s="146">
        <f t="shared" si="12"/>
        <v>45735</v>
      </c>
      <c r="R24" s="75"/>
      <c r="S24" s="76"/>
      <c r="T24" s="75"/>
      <c r="U24" s="76"/>
      <c r="V24" s="43" t="str">
        <f t="shared" si="13"/>
        <v/>
      </c>
      <c r="W24" s="43" t="str">
        <f t="shared" si="9"/>
        <v/>
      </c>
      <c r="X24" s="43" t="str">
        <f t="shared" si="10"/>
        <v/>
      </c>
    </row>
    <row r="25" spans="2:31" ht="15.6" x14ac:dyDescent="0.3">
      <c r="B25" s="8" t="str">
        <f t="shared" si="0"/>
        <v/>
      </c>
      <c r="C25" s="72" t="str">
        <f t="shared" si="1"/>
        <v>JEUDI</v>
      </c>
      <c r="D25" s="73">
        <f t="shared" si="2"/>
        <v>20</v>
      </c>
      <c r="E25" s="74">
        <f t="shared" si="11"/>
        <v>45708</v>
      </c>
      <c r="F25" s="75">
        <v>0.33333333333333331</v>
      </c>
      <c r="G25" s="76">
        <v>0.68402777777777779</v>
      </c>
      <c r="H25" s="75"/>
      <c r="I25" s="76"/>
      <c r="J25" s="71">
        <f t="shared" si="3"/>
        <v>0.29166666666666669</v>
      </c>
      <c r="K25" s="43">
        <f t="shared" si="4"/>
        <v>2.777777777777779E-2</v>
      </c>
      <c r="L25" s="43">
        <f t="shared" si="5"/>
        <v>0.31944444444444448</v>
      </c>
      <c r="N25" s="8" t="str">
        <f t="shared" si="6"/>
        <v/>
      </c>
      <c r="O25" s="134" t="str">
        <f t="shared" si="7"/>
        <v>JEUDI</v>
      </c>
      <c r="P25" s="142">
        <f t="shared" si="8"/>
        <v>20</v>
      </c>
      <c r="Q25" s="146">
        <f t="shared" si="12"/>
        <v>45736</v>
      </c>
      <c r="R25" s="75"/>
      <c r="S25" s="76"/>
      <c r="T25" s="75"/>
      <c r="U25" s="76"/>
      <c r="V25" s="43" t="str">
        <f t="shared" si="13"/>
        <v/>
      </c>
      <c r="W25" s="43" t="str">
        <f t="shared" si="9"/>
        <v/>
      </c>
      <c r="X25" s="43" t="str">
        <f t="shared" si="10"/>
        <v/>
      </c>
    </row>
    <row r="26" spans="2:31" ht="15.6" x14ac:dyDescent="0.3">
      <c r="B26" s="8" t="str">
        <f t="shared" si="0"/>
        <v/>
      </c>
      <c r="C26" s="38" t="str">
        <f t="shared" si="1"/>
        <v>VENDREDI</v>
      </c>
      <c r="D26" s="39">
        <f t="shared" si="2"/>
        <v>21</v>
      </c>
      <c r="E26" s="40">
        <f t="shared" si="11"/>
        <v>45709</v>
      </c>
      <c r="F26" s="44">
        <v>0.35416666666666669</v>
      </c>
      <c r="G26" s="45">
        <v>0.66666666666666663</v>
      </c>
      <c r="H26" s="44"/>
      <c r="I26" s="45"/>
      <c r="J26" s="28">
        <f t="shared" si="3"/>
        <v>0.28124999999999994</v>
      </c>
      <c r="K26" s="36" t="str">
        <f t="shared" si="4"/>
        <v/>
      </c>
      <c r="L26" s="36">
        <f t="shared" si="5"/>
        <v>0.28124999999999994</v>
      </c>
      <c r="N26" s="8" t="str">
        <f t="shared" si="6"/>
        <v/>
      </c>
      <c r="O26" s="134" t="str">
        <f t="shared" si="7"/>
        <v>VENDREDI</v>
      </c>
      <c r="P26" s="142">
        <f t="shared" si="8"/>
        <v>21</v>
      </c>
      <c r="Q26" s="146">
        <f t="shared" si="12"/>
        <v>45737</v>
      </c>
      <c r="R26" s="75"/>
      <c r="S26" s="76"/>
      <c r="T26" s="75"/>
      <c r="U26" s="76"/>
      <c r="V26" s="43" t="str">
        <f t="shared" si="13"/>
        <v/>
      </c>
      <c r="W26" s="43" t="str">
        <f t="shared" si="9"/>
        <v/>
      </c>
      <c r="X26" s="43" t="str">
        <f t="shared" si="10"/>
        <v/>
      </c>
    </row>
    <row r="27" spans="2:31" ht="15.6" x14ac:dyDescent="0.3">
      <c r="B27" s="8" t="str">
        <f t="shared" si="0"/>
        <v/>
      </c>
      <c r="C27" s="46" t="str">
        <f t="shared" si="1"/>
        <v>SAMEDI</v>
      </c>
      <c r="D27" s="47">
        <f t="shared" si="2"/>
        <v>22</v>
      </c>
      <c r="E27" s="48">
        <f t="shared" si="11"/>
        <v>45710</v>
      </c>
      <c r="F27" s="49"/>
      <c r="G27" s="50"/>
      <c r="H27" s="49"/>
      <c r="I27" s="50"/>
      <c r="J27" s="51" t="str">
        <f t="shared" si="3"/>
        <v/>
      </c>
      <c r="K27" s="81" t="str">
        <f t="shared" si="4"/>
        <v/>
      </c>
      <c r="L27" s="81" t="str">
        <f t="shared" si="5"/>
        <v/>
      </c>
      <c r="N27" s="8" t="str">
        <f t="shared" si="6"/>
        <v/>
      </c>
      <c r="O27" s="165" t="str">
        <f t="shared" si="7"/>
        <v>SAMEDI</v>
      </c>
      <c r="P27" s="166">
        <f t="shared" si="8"/>
        <v>22</v>
      </c>
      <c r="Q27" s="167">
        <f t="shared" si="12"/>
        <v>45738</v>
      </c>
      <c r="R27" s="49"/>
      <c r="S27" s="50"/>
      <c r="T27" s="49"/>
      <c r="U27" s="50"/>
      <c r="V27" s="77" t="str">
        <f t="shared" si="13"/>
        <v/>
      </c>
      <c r="W27" s="81" t="str">
        <f t="shared" si="9"/>
        <v/>
      </c>
      <c r="X27" s="81" t="str">
        <f t="shared" si="10"/>
        <v/>
      </c>
    </row>
    <row r="28" spans="2:31" ht="16.2" thickBot="1" x14ac:dyDescent="0.35">
      <c r="B28" s="52" t="str">
        <f t="shared" si="0"/>
        <v/>
      </c>
      <c r="C28" s="53" t="str">
        <f t="shared" si="1"/>
        <v>DIMANCHE</v>
      </c>
      <c r="D28" s="54">
        <f t="shared" si="2"/>
        <v>23</v>
      </c>
      <c r="E28" s="55">
        <f t="shared" si="11"/>
        <v>45711</v>
      </c>
      <c r="F28" s="56"/>
      <c r="G28" s="57"/>
      <c r="H28" s="56"/>
      <c r="I28" s="57"/>
      <c r="J28" s="20" t="str">
        <f t="shared" si="3"/>
        <v/>
      </c>
      <c r="K28" s="82" t="str">
        <f t="shared" si="4"/>
        <v/>
      </c>
      <c r="L28" s="82" t="str">
        <f t="shared" si="5"/>
        <v/>
      </c>
      <c r="N28" s="52" t="str">
        <f t="shared" si="6"/>
        <v/>
      </c>
      <c r="O28" s="170" t="str">
        <f t="shared" si="7"/>
        <v>DIMANCHE</v>
      </c>
      <c r="P28" s="171">
        <f t="shared" si="8"/>
        <v>23</v>
      </c>
      <c r="Q28" s="172">
        <f t="shared" si="12"/>
        <v>45739</v>
      </c>
      <c r="R28" s="56"/>
      <c r="S28" s="57"/>
      <c r="T28" s="56"/>
      <c r="U28" s="57"/>
      <c r="V28" s="78" t="str">
        <f t="shared" si="13"/>
        <v/>
      </c>
      <c r="W28" s="82" t="str">
        <f t="shared" si="9"/>
        <v/>
      </c>
      <c r="X28" s="82" t="str">
        <f t="shared" si="10"/>
        <v/>
      </c>
    </row>
    <row r="29" spans="2:31" ht="15.6" x14ac:dyDescent="0.3">
      <c r="B29" s="22" t="str">
        <f t="shared" si="0"/>
        <v>SEMAINE 9</v>
      </c>
      <c r="C29" s="58" t="str">
        <f t="shared" si="1"/>
        <v>LUNDI</v>
      </c>
      <c r="D29" s="59">
        <f t="shared" si="2"/>
        <v>24</v>
      </c>
      <c r="E29" s="60">
        <f t="shared" si="11"/>
        <v>45712</v>
      </c>
      <c r="F29" s="61">
        <v>0.3125</v>
      </c>
      <c r="G29" s="62">
        <v>0.64583333333333337</v>
      </c>
      <c r="H29" s="61"/>
      <c r="I29" s="62"/>
      <c r="J29" s="63">
        <f t="shared" si="3"/>
        <v>0.29166666666666669</v>
      </c>
      <c r="K29" s="79">
        <f t="shared" si="4"/>
        <v>1.0416666666666685E-2</v>
      </c>
      <c r="L29" s="83">
        <f t="shared" si="5"/>
        <v>0.30208333333333337</v>
      </c>
      <c r="N29" s="8" t="str">
        <f t="shared" si="6"/>
        <v>SEMAINE 13</v>
      </c>
      <c r="O29" s="127" t="str">
        <f t="shared" si="7"/>
        <v>LUNDI</v>
      </c>
      <c r="P29" s="143">
        <f t="shared" si="8"/>
        <v>24</v>
      </c>
      <c r="Q29" s="147">
        <f t="shared" si="12"/>
        <v>45740</v>
      </c>
      <c r="R29" s="149"/>
      <c r="S29" s="150"/>
      <c r="T29" s="149"/>
      <c r="U29" s="150"/>
      <c r="V29" s="64" t="str">
        <f t="shared" si="13"/>
        <v/>
      </c>
      <c r="W29" s="64" t="str">
        <f t="shared" si="9"/>
        <v/>
      </c>
      <c r="X29" s="64" t="str">
        <f t="shared" si="10"/>
        <v/>
      </c>
    </row>
    <row r="30" spans="2:31" ht="15.6" x14ac:dyDescent="0.3">
      <c r="B30" s="8" t="str">
        <f t="shared" si="0"/>
        <v/>
      </c>
      <c r="C30" s="66" t="str">
        <f t="shared" si="1"/>
        <v>MARDI</v>
      </c>
      <c r="D30" s="67">
        <f t="shared" si="2"/>
        <v>25</v>
      </c>
      <c r="E30" s="68">
        <f t="shared" si="11"/>
        <v>45713</v>
      </c>
      <c r="F30" s="69">
        <v>0.3125</v>
      </c>
      <c r="G30" s="70">
        <v>0.63541666666666663</v>
      </c>
      <c r="H30" s="69"/>
      <c r="I30" s="70"/>
      <c r="J30" s="71">
        <f t="shared" si="3"/>
        <v>0.29166666666666669</v>
      </c>
      <c r="K30" s="80" t="str">
        <f t="shared" si="4"/>
        <v/>
      </c>
      <c r="L30" s="84">
        <f t="shared" si="5"/>
        <v>0.29166666666666663</v>
      </c>
      <c r="N30" s="8" t="str">
        <f t="shared" si="6"/>
        <v/>
      </c>
      <c r="O30" s="134" t="str">
        <f t="shared" si="7"/>
        <v>MARDI</v>
      </c>
      <c r="P30" s="142">
        <f t="shared" si="8"/>
        <v>25</v>
      </c>
      <c r="Q30" s="146">
        <f t="shared" si="12"/>
        <v>45741</v>
      </c>
      <c r="R30" s="75"/>
      <c r="S30" s="76"/>
      <c r="T30" s="75"/>
      <c r="U30" s="76"/>
      <c r="V30" s="43" t="str">
        <f t="shared" si="13"/>
        <v/>
      </c>
      <c r="W30" s="43" t="str">
        <f t="shared" si="9"/>
        <v/>
      </c>
      <c r="X30" s="43" t="str">
        <f t="shared" si="10"/>
        <v/>
      </c>
    </row>
    <row r="31" spans="2:31" ht="15.6" x14ac:dyDescent="0.3">
      <c r="B31" s="8" t="str">
        <f t="shared" si="0"/>
        <v/>
      </c>
      <c r="C31" s="72" t="str">
        <f t="shared" si="1"/>
        <v>MERCREDI</v>
      </c>
      <c r="D31" s="73">
        <f t="shared" si="2"/>
        <v>26</v>
      </c>
      <c r="E31" s="74">
        <f t="shared" si="11"/>
        <v>45714</v>
      </c>
      <c r="F31" s="75">
        <v>0.41666666666666669</v>
      </c>
      <c r="G31" s="76">
        <v>0.78125</v>
      </c>
      <c r="H31" s="75"/>
      <c r="I31" s="76"/>
      <c r="J31" s="71">
        <f t="shared" si="3"/>
        <v>0.29166666666666669</v>
      </c>
      <c r="K31" s="43">
        <f t="shared" si="4"/>
        <v>4.166666666666663E-2</v>
      </c>
      <c r="L31" s="84">
        <f t="shared" si="5"/>
        <v>0.33333333333333331</v>
      </c>
      <c r="N31" s="8" t="str">
        <f t="shared" si="6"/>
        <v/>
      </c>
      <c r="O31" s="134" t="str">
        <f t="shared" si="7"/>
        <v>MERCREDI</v>
      </c>
      <c r="P31" s="142">
        <f t="shared" si="8"/>
        <v>26</v>
      </c>
      <c r="Q31" s="146">
        <f t="shared" si="12"/>
        <v>45742</v>
      </c>
      <c r="R31" s="75"/>
      <c r="S31" s="76"/>
      <c r="T31" s="75"/>
      <c r="U31" s="76"/>
      <c r="V31" s="43" t="str">
        <f t="shared" si="13"/>
        <v/>
      </c>
      <c r="W31" s="43" t="str">
        <f t="shared" si="9"/>
        <v/>
      </c>
      <c r="X31" s="43" t="str">
        <f t="shared" si="10"/>
        <v/>
      </c>
    </row>
    <row r="32" spans="2:31" ht="15.6" x14ac:dyDescent="0.3">
      <c r="B32" s="8" t="str">
        <f t="shared" si="0"/>
        <v/>
      </c>
      <c r="C32" s="72" t="str">
        <f t="shared" si="1"/>
        <v>JEUDI</v>
      </c>
      <c r="D32" s="73">
        <f t="shared" si="2"/>
        <v>27</v>
      </c>
      <c r="E32" s="74">
        <f t="shared" si="11"/>
        <v>45715</v>
      </c>
      <c r="F32" s="75">
        <v>0.41666666666666669</v>
      </c>
      <c r="G32" s="76">
        <v>0.78125</v>
      </c>
      <c r="H32" s="75"/>
      <c r="I32" s="76"/>
      <c r="J32" s="71">
        <f t="shared" si="3"/>
        <v>0.29166666666666669</v>
      </c>
      <c r="K32" s="43">
        <f t="shared" si="4"/>
        <v>4.166666666666663E-2</v>
      </c>
      <c r="L32" s="84">
        <f t="shared" si="5"/>
        <v>0.33333333333333331</v>
      </c>
      <c r="N32" s="8" t="str">
        <f t="shared" si="6"/>
        <v/>
      </c>
      <c r="O32" s="134" t="str">
        <f t="shared" si="7"/>
        <v>JEUDI</v>
      </c>
      <c r="P32" s="142">
        <f t="shared" si="8"/>
        <v>27</v>
      </c>
      <c r="Q32" s="146">
        <f t="shared" si="12"/>
        <v>45743</v>
      </c>
      <c r="R32" s="75">
        <v>0.41666666666666669</v>
      </c>
      <c r="S32" s="76">
        <v>0.70833333333333337</v>
      </c>
      <c r="T32" s="75"/>
      <c r="U32" s="76"/>
      <c r="V32" s="43">
        <f t="shared" si="13"/>
        <v>0.26041666666666669</v>
      </c>
      <c r="W32" s="43" t="str">
        <f t="shared" si="9"/>
        <v/>
      </c>
      <c r="X32" s="43">
        <f t="shared" si="10"/>
        <v>0.26041666666666669</v>
      </c>
    </row>
    <row r="33" spans="2:33" ht="15.6" x14ac:dyDescent="0.3">
      <c r="B33" s="8" t="str">
        <f t="shared" si="0"/>
        <v/>
      </c>
      <c r="C33" s="72" t="str">
        <f t="shared" si="1"/>
        <v>VENDREDI</v>
      </c>
      <c r="D33" s="73">
        <f t="shared" si="2"/>
        <v>28</v>
      </c>
      <c r="E33" s="74">
        <f t="shared" si="11"/>
        <v>45716</v>
      </c>
      <c r="F33" s="75">
        <v>0.41666666666666669</v>
      </c>
      <c r="G33" s="76">
        <v>0.78125</v>
      </c>
      <c r="H33" s="75"/>
      <c r="I33" s="76"/>
      <c r="J33" s="71">
        <f t="shared" si="3"/>
        <v>0.29166666666666669</v>
      </c>
      <c r="K33" s="43">
        <f t="shared" si="4"/>
        <v>4.166666666666663E-2</v>
      </c>
      <c r="L33" s="84">
        <f t="shared" si="5"/>
        <v>0.33333333333333331</v>
      </c>
      <c r="N33" s="8" t="str">
        <f t="shared" si="6"/>
        <v/>
      </c>
      <c r="O33" s="134" t="str">
        <f t="shared" si="7"/>
        <v>VENDREDI</v>
      </c>
      <c r="P33" s="142">
        <f t="shared" si="8"/>
        <v>28</v>
      </c>
      <c r="Q33" s="146">
        <f t="shared" si="12"/>
        <v>45744</v>
      </c>
      <c r="R33" s="75"/>
      <c r="S33" s="76"/>
      <c r="T33" s="75"/>
      <c r="U33" s="76"/>
      <c r="V33" s="43" t="str">
        <f t="shared" si="13"/>
        <v/>
      </c>
      <c r="W33" s="43" t="str">
        <f t="shared" si="9"/>
        <v/>
      </c>
      <c r="X33" s="43" t="str">
        <f t="shared" si="10"/>
        <v/>
      </c>
    </row>
    <row r="34" spans="2:33" ht="15.6" x14ac:dyDescent="0.3">
      <c r="B34" s="8" t="str">
        <f t="shared" si="0"/>
        <v/>
      </c>
      <c r="C34" s="72" t="str">
        <f>IFERROR(CHOOSE(WEEKDAY(E34),"DIMANCHE","LUNDI","MARDI","MERCREDI","JEUDI","VENDREDI","SAMEDI"),"")</f>
        <v/>
      </c>
      <c r="D34" s="73" t="str">
        <f>IFERROR(DAY(E34),"")</f>
        <v/>
      </c>
      <c r="E34" s="74" t="str">
        <f>IFERROR(IF(E33+1&gt;EOMONTH(E$6,0),"",E33+1),"")</f>
        <v/>
      </c>
      <c r="F34" s="75"/>
      <c r="G34" s="76"/>
      <c r="H34" s="75"/>
      <c r="I34" s="76"/>
      <c r="J34" s="71" t="str">
        <f t="shared" si="3"/>
        <v/>
      </c>
      <c r="K34" s="85" t="str">
        <f t="shared" si="4"/>
        <v/>
      </c>
      <c r="L34" s="84" t="str">
        <f t="shared" si="5"/>
        <v/>
      </c>
      <c r="N34" s="8" t="str">
        <f t="shared" si="6"/>
        <v/>
      </c>
      <c r="O34" s="165" t="str">
        <f>IFERROR(CHOOSE(WEEKDAY(Q34),"DIMANCHE","LUNDI","MARDI","MERCREDI","JEUDI","VENDREDI","SAMEDI"),"")</f>
        <v>SAMEDI</v>
      </c>
      <c r="P34" s="166">
        <f>IFERROR(DAY(Q34),"")</f>
        <v>29</v>
      </c>
      <c r="Q34" s="167">
        <f>IFERROR(IF(Q33+1&gt;EOMONTH(Q$6,0),"",Q33+1),"")</f>
        <v>45745</v>
      </c>
      <c r="R34" s="49"/>
      <c r="S34" s="50"/>
      <c r="T34" s="49"/>
      <c r="U34" s="50"/>
      <c r="V34" s="77" t="str">
        <f t="shared" si="13"/>
        <v/>
      </c>
      <c r="W34" s="81" t="str">
        <f t="shared" si="9"/>
        <v/>
      </c>
      <c r="X34" s="77" t="str">
        <f t="shared" si="10"/>
        <v/>
      </c>
      <c r="AG34" t="s">
        <v>29</v>
      </c>
    </row>
    <row r="35" spans="2:33" ht="16.2" thickBot="1" x14ac:dyDescent="0.35">
      <c r="B35" s="8" t="str">
        <f t="shared" si="0"/>
        <v/>
      </c>
      <c r="C35" s="72" t="str">
        <f t="shared" ref="C35:C36" si="14">IFERROR(CHOOSE(WEEKDAY(E35),"DIMANCHE","LUNDI","MARDI","MERCREDI","JEUDI","VENDREDI","SAMEDI"),"")</f>
        <v/>
      </c>
      <c r="D35" s="73" t="str">
        <f t="shared" ref="D35:D36" si="15">IFERROR(DAY(E35),"")</f>
        <v/>
      </c>
      <c r="E35" s="74" t="str">
        <f t="shared" ref="E35:E36" si="16">IFERROR(IF(E34+1&gt;EOMONTH(E$6,0),"",E34+1),"")</f>
        <v/>
      </c>
      <c r="F35" s="86"/>
      <c r="G35" s="87"/>
      <c r="H35" s="86"/>
      <c r="I35" s="87"/>
      <c r="J35" s="71" t="str">
        <f t="shared" si="3"/>
        <v/>
      </c>
      <c r="K35" s="88" t="str">
        <f t="shared" si="4"/>
        <v/>
      </c>
      <c r="L35" s="84" t="str">
        <f t="shared" si="5"/>
        <v/>
      </c>
      <c r="N35" s="8" t="str">
        <f t="shared" si="6"/>
        <v/>
      </c>
      <c r="O35" s="161" t="str">
        <f t="shared" ref="O35:O36" si="17">IFERROR(CHOOSE(WEEKDAY(Q35),"DIMANCHE","LUNDI","MARDI","MERCREDI","JEUDI","VENDREDI","SAMEDI"),"")</f>
        <v>DIMANCHE</v>
      </c>
      <c r="P35" s="162">
        <f t="shared" ref="P35:P36" si="18">IFERROR(DAY(Q35),"")</f>
        <v>30</v>
      </c>
      <c r="Q35" s="163">
        <f t="shared" ref="Q35:Q36" si="19">IFERROR(IF(Q34+1&gt;EOMONTH(Q$6,0),"",Q34+1),"")</f>
        <v>45746</v>
      </c>
      <c r="R35" s="168"/>
      <c r="S35" s="169"/>
      <c r="T35" s="168"/>
      <c r="U35" s="169"/>
      <c r="V35" s="164" t="str">
        <f t="shared" si="13"/>
        <v/>
      </c>
      <c r="W35" s="173" t="str">
        <f t="shared" si="9"/>
        <v/>
      </c>
      <c r="X35" s="164" t="str">
        <f t="shared" si="10"/>
        <v/>
      </c>
    </row>
    <row r="36" spans="2:33" ht="16.2" thickBot="1" x14ac:dyDescent="0.35">
      <c r="B36" s="52" t="str">
        <f t="shared" si="0"/>
        <v/>
      </c>
      <c r="C36" s="89" t="str">
        <f t="shared" si="14"/>
        <v/>
      </c>
      <c r="D36" s="90" t="str">
        <f t="shared" si="15"/>
        <v/>
      </c>
      <c r="E36" s="91" t="str">
        <f t="shared" si="16"/>
        <v/>
      </c>
      <c r="F36" s="92"/>
      <c r="G36" s="93"/>
      <c r="H36" s="92"/>
      <c r="I36" s="93"/>
      <c r="J36" s="94" t="str">
        <f t="shared" si="3"/>
        <v/>
      </c>
      <c r="K36" s="95" t="str">
        <f t="shared" si="4"/>
        <v/>
      </c>
      <c r="L36" s="96" t="str">
        <f t="shared" si="5"/>
        <v/>
      </c>
      <c r="N36" s="137" t="str">
        <f t="shared" si="6"/>
        <v>SEMAINE 14</v>
      </c>
      <c r="O36" s="136" t="str">
        <f t="shared" si="17"/>
        <v>LUNDI</v>
      </c>
      <c r="P36" s="144">
        <f t="shared" si="18"/>
        <v>31</v>
      </c>
      <c r="Q36" s="148">
        <f t="shared" si="19"/>
        <v>45747</v>
      </c>
      <c r="R36" s="151">
        <v>0.29166666666666669</v>
      </c>
      <c r="S36" s="152">
        <v>0.625</v>
      </c>
      <c r="T36" s="151"/>
      <c r="U36" s="152"/>
      <c r="V36" s="154">
        <f t="shared" si="13"/>
        <v>0.29166666666666669</v>
      </c>
      <c r="W36" s="155">
        <f t="shared" si="9"/>
        <v>1.041666666666663E-2</v>
      </c>
      <c r="X36" s="154">
        <f t="shared" si="10"/>
        <v>0.30208333333333331</v>
      </c>
    </row>
    <row r="37" spans="2:33" ht="15" thickBot="1" x14ac:dyDescent="0.35">
      <c r="B37" s="1"/>
      <c r="C37" s="1"/>
      <c r="D37" s="1"/>
      <c r="E37" s="1"/>
      <c r="F37" s="3"/>
      <c r="G37" s="3"/>
      <c r="H37" s="3"/>
      <c r="I37" s="3"/>
      <c r="N37" s="1"/>
      <c r="O37" s="1"/>
      <c r="P37" s="1"/>
      <c r="Q37" s="1"/>
      <c r="R37" s="3"/>
      <c r="S37" s="3"/>
      <c r="T37" s="3"/>
      <c r="U37" s="3"/>
      <c r="V37" s="1"/>
    </row>
    <row r="38" spans="2:33" ht="18.600000000000001" thickBot="1" x14ac:dyDescent="0.4">
      <c r="B38" s="194" t="s">
        <v>23</v>
      </c>
      <c r="C38" s="195"/>
      <c r="D38" s="196"/>
      <c r="E38" s="102"/>
      <c r="F38" s="103"/>
      <c r="G38" s="104"/>
      <c r="H38" s="104"/>
      <c r="I38" s="104"/>
      <c r="J38" s="99">
        <f>SUBTOTAL(9,J6:J36)</f>
        <v>4.9548611111111116</v>
      </c>
      <c r="K38" s="100">
        <f t="shared" ref="K38:L38" si="20">SUBTOTAL(9,K6:K36)</f>
        <v>0.29861111111111083</v>
      </c>
      <c r="L38" s="101">
        <f t="shared" si="20"/>
        <v>5.3472222222222214</v>
      </c>
      <c r="N38" s="194" t="s">
        <v>23</v>
      </c>
      <c r="O38" s="195"/>
      <c r="P38" s="196"/>
      <c r="Q38" s="102"/>
      <c r="R38" s="103"/>
      <c r="S38" s="104"/>
      <c r="T38" s="104"/>
      <c r="U38" s="104"/>
      <c r="V38" s="99">
        <f>SUBTOTAL(9,V6:V36)</f>
        <v>1.1041666666666667</v>
      </c>
      <c r="W38" s="100">
        <f t="shared" ref="W38:X38" si="21">SUBTOTAL(9,W6:W36)</f>
        <v>0.18749999999999994</v>
      </c>
      <c r="X38" s="101">
        <f t="shared" si="21"/>
        <v>1.2916666666666667</v>
      </c>
    </row>
    <row r="39" spans="2:33" ht="15" thickBot="1" x14ac:dyDescent="0.35">
      <c r="V39" s="1"/>
    </row>
    <row r="40" spans="2:33" ht="63" thickBot="1" x14ac:dyDescent="0.35">
      <c r="C40" s="105"/>
      <c r="H40" s="197" t="s">
        <v>24</v>
      </c>
      <c r="I40" s="220"/>
      <c r="J40" s="109" t="s">
        <v>25</v>
      </c>
      <c r="K40" s="109" t="s">
        <v>26</v>
      </c>
      <c r="L40" s="108" t="s">
        <v>27</v>
      </c>
      <c r="O40" s="105"/>
      <c r="T40" s="197" t="s">
        <v>24</v>
      </c>
      <c r="U40" s="198"/>
      <c r="V40" s="108" t="s">
        <v>25</v>
      </c>
      <c r="W40" s="109" t="s">
        <v>26</v>
      </c>
      <c r="X40" s="108" t="s">
        <v>27</v>
      </c>
    </row>
    <row r="41" spans="2:33" ht="15.6" x14ac:dyDescent="0.3">
      <c r="G41" s="106"/>
      <c r="H41" s="110" t="str" cm="1">
        <f t="array" ref="H41:H44">_xlfn._xlws.FILTER(B6:B36,C6:C36="lundi")</f>
        <v>SEMAINE 6</v>
      </c>
      <c r="I41" s="111"/>
      <c r="J41" s="118" cm="1">
        <f t="array" aca="1" ref="J41" ca="1">IFERROR(SUM(OFFSET(INDIRECT(CELL("adresse",INDEX(B$6:B$36,MATCH(H41,B$6:B$36,0)))),0,8,IF(SMALL(IF(C$6:C$36="",ROW(C$6:C$36)-5),1)-(SUMPRODUCT((B$6:B$36=H41)*ROW(B$6:B$36))-5)&lt;5,SMALL(IF(C$6:C$36="",ROW(C$6:C$36)-5),1)-(SUMPRODUCT((B$6:B$36=H41)*ROW(B$6:B$36))-5),5))),"")</f>
        <v>0.5902777777777779</v>
      </c>
      <c r="K41" s="118" cm="1">
        <f t="array" aca="1" ref="K41" ca="1">IFERROR(SUM(OFFSET(INDIRECT(CELL("adresse",INDEX(B$6:B$36,MATCH(H41,B$6:B$36,0)))),0,9,IF(SMALL(IF(C$6:C$36="",ROW(C$6:C$36)-5),1)-(SUMPRODUCT((B$6:B$36=H41)*ROW(B$6:B$36))-5)&lt;5,SMALL(IF(C$6:C$36="",ROW(C$6:C$36)-5),1)-(SUMPRODUCT((B$6:B$36=H41)*ROW(B$6:B$36))-5),5))),"")</f>
        <v>0</v>
      </c>
      <c r="L41" s="119" cm="1">
        <f t="array" aca="1" ref="L41" ca="1">IFERROR(SUM(OFFSET(INDIRECT(CELL("adresse",INDEX(B$6:B$36,MATCH(H41,B$6:B$36,0)))),0,10,IF(SMALL(IF(C$6:C$36="",ROW(C$6:C$36)-5),1)-(SUMPRODUCT((B$6:B$36=H41)*ROW(B$6:B$36))-5)&lt;5,SMALL(IF(C$6:C$36="",ROW(C$6:C$36)-5),1)-(SUMPRODUCT((B$6:B$36=H41)*ROW(B$6:B$36))-5),5))),"")</f>
        <v>0.68402777777777779</v>
      </c>
      <c r="S41" s="106"/>
      <c r="T41" s="110" t="str" cm="1">
        <f t="array" ref="T41:T45">_xlfn._xlws.FILTER(N6:N36,O6:O36="lundi")</f>
        <v>SEMAINE 10</v>
      </c>
      <c r="U41" s="185"/>
      <c r="V41" s="118" t="str" cm="1">
        <f t="array" aca="1" ref="V41" ca="1">IFERROR(SUM(OFFSET(INDIRECT(CELL("adresse",INDEX(N$6:N$36,MATCH(T41,N$6:N$36,0)))),0,8,IF(SMALL(IF(O$6:O$36="",ROW(O$6:O$36)-5),1)-(SUMPRODUCT((N$6:N$36=T41)*ROW(N$6:N$36))-5)&lt;5,SMALL(IF(O$6:O$36="",ROW(O$6:O$36)-5),1)-(SUMPRODUCT((N$6:N$36=T41)*ROW(N$6:N$36))-5),5))),"")</f>
        <v/>
      </c>
      <c r="W41" s="118" t="str" cm="1">
        <f t="array" aca="1" ref="W41" ca="1">IFERROR(SUM(OFFSET(INDIRECT(CELL("adresse",INDEX(N$6:N$36,MATCH(T41,N$6:N$36,0)))),0,9,IF(SMALL(IF(O$6:O$36="",ROW(O$6:O$36)-5),1)-(SUMPRODUCT((N$6:N$36=T41)*ROW(N$6:N$36))-5)&lt;5,SMALL(IF(O$6:O$36="",ROW(O$6:O$36)-5),1)-(SUMPRODUCT((N$6:N$36=T41)*ROW(N$6:N$36))-5),5))),"")</f>
        <v/>
      </c>
      <c r="X41" s="119" t="str" cm="1">
        <f t="array" aca="1" ref="X41" ca="1">IFERROR(SUM(OFFSET(INDIRECT(CELL("adresse",INDEX(N$6:N$36,MATCH(T41,N$6:N$36,0)))),0,10,IF(SMALL(IF(O$6:O$36="",ROW(O$6:O$36)-5),1)-(SUMPRODUCT((N$6:N$36=T41)*ROW(N$6:N$36))-5)&lt;5,SMALL(IF(O$6:O$36="",ROW(O$6:O$36)-5),1)-(SUMPRODUCT((N$6:N$36=T41)*ROW(N$6:N$36))-5),5))),"")</f>
        <v/>
      </c>
    </row>
    <row r="42" spans="2:33" ht="15.6" x14ac:dyDescent="0.3">
      <c r="F42" s="106"/>
      <c r="G42" s="106"/>
      <c r="H42" s="114" t="str">
        <v>SEMAINE 7</v>
      </c>
      <c r="I42" s="115"/>
      <c r="J42" s="112" cm="1">
        <f t="array" aca="1" ref="J42" ca="1">IFERROR(SUM(OFFSET(INDIRECT(CELL("adresse",INDEX(B$6:B$36,MATCH(H42,B$6:B$36,0)))),0,8,IF(SMALL(IF(C$6:C$36="",ROW(C$6:C$36)-5),1)-(SUMPRODUCT((B$6:B$36=H42)*ROW(B$6:B$36))-5)&lt;5,SMALL(IF(C$6:C$36="",ROW(C$6:C$36)-5),1)-(SUMPRODUCT((B$6:B$36=H42)*ROW(B$6:B$36))-5),5))),"")</f>
        <v>1.4583333333333335</v>
      </c>
      <c r="K42" s="112" cm="1">
        <f t="array" aca="1" ref="K42" ca="1">IFERROR(SUM(OFFSET(INDIRECT(CELL("adresse",INDEX(B$6:B$36,MATCH(H42,B$6:B$36,0)))),0,9,IF(SMALL(IF(C$6:C$36="",ROW(C$6:C$36)-5),1)-(SUMPRODUCT((B$6:B$36=H42)*ROW(B$6:B$36))-5)&lt;5,SMALL(IF(C$6:C$36="",ROW(C$6:C$36)-5),1)-(SUMPRODUCT((B$6:B$36=H42)*ROW(B$6:B$36))-5),5))),"")</f>
        <v>0.1145833333333332</v>
      </c>
      <c r="L42" s="113" cm="1">
        <f t="array" aca="1" ref="L42" ca="1">IFERROR(SUM(OFFSET(INDIRECT(CELL("adresse",INDEX(B$6:B$36,MATCH(H42,B$6:B$36,0)))),0,10,IF(SMALL(IF(C$6:C$36="",ROW(C$6:C$36)-5),1)-(SUMPRODUCT((B$6:B$36=H42)*ROW(B$6:B$36))-5)&lt;5,SMALL(IF(C$6:C$36="",ROW(C$6:C$36)-5),1)-(SUMPRODUCT((B$6:B$36=H42)*ROW(B$6:B$36))-5),5))),"")</f>
        <v>1.5729166666666665</v>
      </c>
      <c r="R42" s="106"/>
      <c r="S42" s="106"/>
      <c r="T42" s="114" t="str">
        <v>SEMAINE 11</v>
      </c>
      <c r="U42" s="186"/>
      <c r="V42" s="113" t="str" cm="1">
        <f t="array" aca="1" ref="V42" ca="1">IFERROR(SUM(OFFSET(INDIRECT(CELL("adresse",INDEX(N$6:N$36,MATCH(T42,N$6:N$36,0)))),0,8,IF(SMALL(IF(O$6:O$36="",ROW(O$6:O$36)-5),1)-(SUMPRODUCT((N$6:N$36=T42)*ROW(N$6:N$36))-5)&lt;5,SMALL(IF(O$6:O$36="",ROW(O$6:O$36)-5),1)-(SUMPRODUCT((N$6:N$36=T42)*ROW(N$6:N$36))-5),5))),"")</f>
        <v/>
      </c>
      <c r="W42" s="112" t="str" cm="1">
        <f t="array" aca="1" ref="W42" ca="1">IFERROR(SUM(OFFSET(INDIRECT(CELL("adresse",INDEX(N$6:N$36,MATCH(T42,N$6:N$36,0)))),0,9,IF(SMALL(IF(O$6:O$36="",ROW(O$6:O$36)-5),1)-(SUMPRODUCT((N$6:N$36=T42)*ROW(N$6:N$36))-5)&lt;5,SMALL(IF(O$6:O$36="",ROW(O$6:O$36)-5),1)-(SUMPRODUCT((N$6:N$36=T42)*ROW(N$6:N$36))-5),5))),"")</f>
        <v/>
      </c>
      <c r="X42" s="113" t="str" cm="1">
        <f t="array" aca="1" ref="X42" ca="1">IFERROR(SUM(OFFSET(INDIRECT(CELL("adresse",INDEX(N$6:N$36,MATCH(T42,N$6:N$36,0)))),0,10,IF(SMALL(IF(O$6:O$36="",ROW(O$6:O$36)-5),1)-(SUMPRODUCT((N$6:N$36=T42)*ROW(N$6:N$36))-5)&lt;5,SMALL(IF(O$6:O$36="",ROW(O$6:O$36)-5),1)-(SUMPRODUCT((N$6:N$36=T42)*ROW(N$6:N$36))-5),5))),"")</f>
        <v/>
      </c>
    </row>
    <row r="43" spans="2:33" ht="15.6" x14ac:dyDescent="0.3">
      <c r="F43" s="106"/>
      <c r="G43" s="106"/>
      <c r="H43" s="114" t="str">
        <v>SEMAINE 8</v>
      </c>
      <c r="I43" s="115"/>
      <c r="J43" s="112" cm="1">
        <f t="array" aca="1" ref="J43" ca="1">IFERROR(SUM(OFFSET(INDIRECT(CELL("adresse",INDEX(B$6:B$36,MATCH(H43,B$6:B$36,0)))),0,8,IF(SMALL(IF(C$6:C$36="",ROW(C$6:C$36)-5),1)-(SUMPRODUCT((B$6:B$36=H43)*ROW(B$6:B$36))-5)&lt;5,SMALL(IF(C$6:C$36="",ROW(C$6:C$36)-5),1)-(SUMPRODUCT((B$6:B$36=H43)*ROW(B$6:B$36))-5),5))),"")</f>
        <v>1.4479166666666667</v>
      </c>
      <c r="K43" s="112" cm="1">
        <f t="array" aca="1" ref="K43" ca="1">IFERROR(SUM(OFFSET(INDIRECT(CELL("adresse",INDEX(B$6:B$36,MATCH(H43,B$6:B$36,0)))),0,9,IF(SMALL(IF(C$6:C$36="",ROW(C$6:C$36)-5),1)-(SUMPRODUCT((B$6:B$36=H43)*ROW(B$6:B$36))-5)&lt;5,SMALL(IF(C$6:C$36="",ROW(C$6:C$36)-5),1)-(SUMPRODUCT((B$6:B$36=H43)*ROW(B$6:B$36))-5),5))),"")</f>
        <v>4.8611111111111049E-2</v>
      </c>
      <c r="L43" s="113" cm="1">
        <f t="array" aca="1" ref="L43" ca="1">IFERROR(SUM(OFFSET(INDIRECT(CELL("adresse",INDEX(B$6:B$36,MATCH(H43,B$6:B$36,0)))),0,10,IF(SMALL(IF(C$6:C$36="",ROW(C$6:C$36)-5),1)-(SUMPRODUCT((B$6:B$36=H43)*ROW(B$6:B$36))-5)&lt;5,SMALL(IF(C$6:C$36="",ROW(C$6:C$36)-5),1)-(SUMPRODUCT((B$6:B$36=H43)*ROW(B$6:B$36))-5),5))),"")</f>
        <v>1.4965277777777777</v>
      </c>
      <c r="R43" s="106"/>
      <c r="S43" s="106"/>
      <c r="T43" s="114" t="str">
        <v>SEMAINE 12</v>
      </c>
      <c r="U43" s="186"/>
      <c r="V43" s="113" t="str" cm="1">
        <f t="array" aca="1" ref="V43" ca="1">IFERROR(SUM(OFFSET(INDIRECT(CELL("adresse",INDEX(N$6:N$36,MATCH(T43,N$6:N$36,0)))),0,8,IF(SMALL(IF(O$6:O$36="",ROW(O$6:O$36)-5),1)-(SUMPRODUCT((N$6:N$36=T43)*ROW(N$6:N$36))-5)&lt;5,SMALL(IF(O$6:O$36="",ROW(O$6:O$36)-5),1)-(SUMPRODUCT((N$6:N$36=T43)*ROW(N$6:N$36))-5),5))),"")</f>
        <v/>
      </c>
      <c r="W43" s="112" t="str" cm="1">
        <f t="array" aca="1" ref="W43" ca="1">IFERROR(SUM(OFFSET(INDIRECT(CELL("adresse",INDEX(N$6:N$36,MATCH(T43,N$6:N$36,0)))),0,9,IF(SMALL(IF(O$6:O$36="",ROW(O$6:O$36)-5),1)-(SUMPRODUCT((N$6:N$36=T43)*ROW(N$6:N$36))-5)&lt;5,SMALL(IF(O$6:O$36="",ROW(O$6:O$36)-5),1)-(SUMPRODUCT((N$6:N$36=T43)*ROW(N$6:N$36))-5),5))),"")</f>
        <v/>
      </c>
      <c r="X43" s="113" t="str" cm="1">
        <f t="array" aca="1" ref="X43" ca="1">IFERROR(SUM(OFFSET(INDIRECT(CELL("adresse",INDEX(N$6:N$36,MATCH(T43,N$6:N$36,0)))),0,10,IF(SMALL(IF(O$6:O$36="",ROW(O$6:O$36)-5),1)-(SUMPRODUCT((N$6:N$36=T43)*ROW(N$6:N$36))-5)&lt;5,SMALL(IF(O$6:O$36="",ROW(O$6:O$36)-5),1)-(SUMPRODUCT((N$6:N$36=T43)*ROW(N$6:N$36))-5),5))),"")</f>
        <v/>
      </c>
    </row>
    <row r="44" spans="2:33" ht="15.6" x14ac:dyDescent="0.3">
      <c r="F44" s="106"/>
      <c r="G44" s="106"/>
      <c r="H44" s="114" t="str">
        <v>SEMAINE 9</v>
      </c>
      <c r="I44" s="115"/>
      <c r="J44" s="112" cm="1">
        <f t="array" aca="1" ref="J44" ca="1">IFERROR(SUM(OFFSET(INDIRECT(CELL("adresse",INDEX(B$6:B$36,MATCH(H44,B$6:B$36,0)))),0,8,IF(SMALL(IF(C$6:C$36="",ROW(C$6:C$36)-5),1)-(SUMPRODUCT((B$6:B$36=H44)*ROW(B$6:B$36))-5)&lt;5,SMALL(IF(C$6:C$36="",ROW(C$6:C$36)-5),1)-(SUMPRODUCT((B$6:B$36=H44)*ROW(B$6:B$36))-5),5))),"")</f>
        <v>1.4583333333333335</v>
      </c>
      <c r="K44" s="112" cm="1">
        <f t="array" aca="1" ref="K44" ca="1">IFERROR(SUM(OFFSET(INDIRECT(CELL("adresse",INDEX(B$6:B$36,MATCH(H44,B$6:B$36,0)))),0,9,IF(SMALL(IF(C$6:C$36="",ROW(C$6:C$36)-5),1)-(SUMPRODUCT((B$6:B$36=H44)*ROW(B$6:B$36))-5)&lt;5,SMALL(IF(C$6:C$36="",ROW(C$6:C$36)-5),1)-(SUMPRODUCT((B$6:B$36=H44)*ROW(B$6:B$36))-5),5))),"")</f>
        <v>0.13541666666666657</v>
      </c>
      <c r="L44" s="113" cm="1">
        <f t="array" aca="1" ref="L44" ca="1">IFERROR(SUM(OFFSET(INDIRECT(CELL("adresse",INDEX(B$6:B$36,MATCH(H44,B$6:B$36,0)))),0,10,IF(SMALL(IF(C$6:C$36="",ROW(C$6:C$36)-5),1)-(SUMPRODUCT((B$6:B$36=H44)*ROW(B$6:B$36))-5)&lt;5,SMALL(IF(C$6:C$36="",ROW(C$6:C$36)-5),1)-(SUMPRODUCT((B$6:B$36=H44)*ROW(B$6:B$36))-5),5))),"")</f>
        <v>1.5937499999999998</v>
      </c>
      <c r="R44" s="106"/>
      <c r="S44" s="106"/>
      <c r="T44" s="114" t="str">
        <v>SEMAINE 13</v>
      </c>
      <c r="U44" s="186"/>
      <c r="V44" s="113" t="str" cm="1">
        <f t="array" aca="1" ref="V44" ca="1">IFERROR(SUM(OFFSET(INDIRECT(CELL("adresse",INDEX(N$6:N$36,MATCH(T44,N$6:N$36,0)))),0,8,IF(SMALL(IF(O$6:O$36="",ROW(O$6:O$36)-5),1)-(SUMPRODUCT((N$6:N$36=T44)*ROW(N$6:N$36))-5)&lt;5,SMALL(IF(O$6:O$36="",ROW(O$6:O$36)-5),1)-(SUMPRODUCT((N$6:N$36=T44)*ROW(N$6:N$36))-5),5))),"")</f>
        <v/>
      </c>
      <c r="W44" s="112" t="str" cm="1">
        <f t="array" aca="1" ref="W44" ca="1">IFERROR(SUM(OFFSET(INDIRECT(CELL("adresse",INDEX(N$6:N$36,MATCH(T44,N$6:N$36,0)))),0,9,IF(SMALL(IF(O$6:O$36="",ROW(O$6:O$36)-5),1)-(SUMPRODUCT((N$6:N$36=T44)*ROW(N$6:N$36))-5)&lt;5,SMALL(IF(O$6:O$36="",ROW(O$6:O$36)-5),1)-(SUMPRODUCT((N$6:N$36=T44)*ROW(N$6:N$36))-5),5))),"")</f>
        <v/>
      </c>
      <c r="X44" s="113" t="str" cm="1">
        <f t="array" aca="1" ref="X44" ca="1">IFERROR(SUM(OFFSET(INDIRECT(CELL("adresse",INDEX(N$6:N$36,MATCH(T44,N$6:N$36,0)))),0,10,IF(SMALL(IF(O$6:O$36="",ROW(O$6:O$36)-5),1)-(SUMPRODUCT((N$6:N$36=T44)*ROW(N$6:N$36))-5)&lt;5,SMALL(IF(O$6:O$36="",ROW(O$6:O$36)-5),1)-(SUMPRODUCT((N$6:N$36=T44)*ROW(N$6:N$36))-5),5))),"")</f>
        <v/>
      </c>
    </row>
    <row r="45" spans="2:33" ht="16.2" thickBot="1" x14ac:dyDescent="0.35">
      <c r="H45" s="116"/>
      <c r="I45" s="117"/>
      <c r="J45" s="120" t="str" cm="1">
        <f t="array" aca="1" ref="J45" ca="1">IFERROR(SUM(OFFSET(INDIRECT(CELL("adresse",INDEX(B$6:B$36,MATCH(H45,B$6:B$36,0)))),0,8,IF(SMALL(IF(C$6:C$36="",ROW(C$6:C$36)-5),1)-(SUMPRODUCT((B$6:B$36=H45)*ROW(B$6:B$36))-5)&lt;5,SMALL(IF(C$6:C$36="",ROW(C$6:C$36)-5),1)-(SUMPRODUCT((B$6:B$36=H45)*ROW(B$6:B$36))-5),5))),"")</f>
        <v/>
      </c>
      <c r="K45" s="120" t="str" cm="1">
        <f t="array" aca="1" ref="K45" ca="1">IFERROR(SUM(OFFSET(INDIRECT(CELL("adresse",INDEX(B$6:B$36,MATCH(H45,B$6:B$36,0)))),0,9,IF(SMALL(IF(C$6:C$36="",ROW(C$6:C$36)-5),1)-(SUMPRODUCT((B$6:B$36=H45)*ROW(B$6:B$36))-5)&lt;5,SMALL(IF(C$6:C$36="",ROW(C$6:C$36)-5),1)-(SUMPRODUCT((B$6:B$36=H45)*ROW(B$6:B$36))-5),5))),"")</f>
        <v/>
      </c>
      <c r="L45" s="121" t="str" cm="1">
        <f t="array" aca="1" ref="L45" ca="1">IFERROR(SUM(OFFSET(INDIRECT(CELL("adresse",INDEX(B$6:B$36,MATCH(H45,B$6:B$36,0)))),0,10,IF(SMALL(IF(C$6:C$36="",ROW(C$6:C$36)-5),1)-(SUMPRODUCT((B$6:B$36=H45)*ROW(B$6:B$36))-5)&lt;5,SMALL(IF(C$6:C$36="",ROW(C$6:C$36)-5),1)-(SUMPRODUCT((B$6:B$36=H45)*ROW(B$6:B$36))-5),5))),"")</f>
        <v/>
      </c>
      <c r="T45" s="116" t="str">
        <v>SEMAINE 14</v>
      </c>
      <c r="U45" s="187"/>
      <c r="V45" s="121" t="str" cm="1">
        <f t="array" aca="1" ref="V45" ca="1">IFERROR(SUM(OFFSET(INDIRECT(CELL("adresse",INDEX(N$6:N$36,MATCH(T45,N$6:N$36,0)))),0,8,IF(SMALL(IF(O$6:O$36="",ROW(O$6:O$36)-5),1)-(SUMPRODUCT((N$6:N$36=T45)*ROW(N$6:N$36))-5)&lt;5,SMALL(IF(O$6:O$36="",ROW(O$6:O$36)-5),1)-(SUMPRODUCT((N$6:N$36=T45)*ROW(N$6:N$36))-5),5))),"")</f>
        <v/>
      </c>
      <c r="W45" s="120" t="str" cm="1">
        <f t="array" aca="1" ref="W45" ca="1">IFERROR(SUM(OFFSET(INDIRECT(CELL("adresse",INDEX(N$6:N$36,MATCH(T45,N$6:N$36,0)))),0,9,IF(SMALL(IF(O$6:O$36="",ROW(O$6:O$36)-5),1)-(SUMPRODUCT((N$6:N$36=T45)*ROW(N$6:N$36))-5)&lt;5,SMALL(IF(O$6:O$36="",ROW(O$6:O$36)-5),1)-(SUMPRODUCT((N$6:N$36=T45)*ROW(N$6:N$36))-5),5))),"")</f>
        <v/>
      </c>
      <c r="X45" s="121" t="str" cm="1">
        <f t="array" aca="1" ref="X45" ca="1">IFERROR(SUM(OFFSET(INDIRECT(CELL("adresse",INDEX(N$6:N$36,MATCH(T45,N$6:N$36,0)))),0,10,IF(SMALL(IF(O$6:O$36="",ROW(O$6:O$36)-5),1)-(SUMPRODUCT((N$6:N$36=T45)*ROW(N$6:N$36))-5)&lt;5,SMALL(IF(O$6:O$36="",ROW(O$6:O$36)-5),1)-(SUMPRODUCT((N$6:N$36=T45)*ROW(N$6:N$36))-5),5))),"")</f>
        <v/>
      </c>
    </row>
    <row r="46" spans="2:33" x14ac:dyDescent="0.3">
      <c r="B46" s="106"/>
      <c r="C46" s="106"/>
      <c r="D46" s="106"/>
      <c r="E46" s="2"/>
      <c r="F46" s="2"/>
      <c r="G46" s="2"/>
      <c r="H46" s="2"/>
    </row>
  </sheetData>
  <mergeCells count="31">
    <mergeCell ref="B2:L2"/>
    <mergeCell ref="B4:D5"/>
    <mergeCell ref="J3:L3"/>
    <mergeCell ref="M15:M16"/>
    <mergeCell ref="B3:D3"/>
    <mergeCell ref="J4:J5"/>
    <mergeCell ref="H4:H5"/>
    <mergeCell ref="G4:G5"/>
    <mergeCell ref="F4:F5"/>
    <mergeCell ref="K4:K5"/>
    <mergeCell ref="H40:I40"/>
    <mergeCell ref="B38:D38"/>
    <mergeCell ref="L4:L5"/>
    <mergeCell ref="I4:I5"/>
    <mergeCell ref="F3:G3"/>
    <mergeCell ref="H3:I3"/>
    <mergeCell ref="N2:X2"/>
    <mergeCell ref="N3:P3"/>
    <mergeCell ref="R3:S3"/>
    <mergeCell ref="T3:U3"/>
    <mergeCell ref="V3:X3"/>
    <mergeCell ref="V4:V5"/>
    <mergeCell ref="W4:W5"/>
    <mergeCell ref="X4:X5"/>
    <mergeCell ref="N38:P38"/>
    <mergeCell ref="T40:U40"/>
    <mergeCell ref="N4:P5"/>
    <mergeCell ref="R4:R5"/>
    <mergeCell ref="S4:S5"/>
    <mergeCell ref="T4:T5"/>
    <mergeCell ref="U4:U5"/>
  </mergeCells>
  <phoneticPr fontId="1" type="noConversion"/>
  <pageMargins left="0.7" right="0.7" top="0.75" bottom="0.75" header="0.3" footer="0.3"/>
  <pageSetup paperSize="9" fitToHeight="0" orientation="portrait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100" r:id="rId4" name="Drop Down 4">
              <controlPr defaultSize="0" autoLine="0" autoPict="0">
                <anchor moveWithCells="1">
                  <from>
                    <xdr:col>0</xdr:col>
                    <xdr:colOff>251460</xdr:colOff>
                    <xdr:row>2</xdr:row>
                    <xdr:rowOff>0</xdr:rowOff>
                  </from>
                  <to>
                    <xdr:col>4</xdr:col>
                    <xdr:colOff>0</xdr:colOff>
                    <xdr:row>2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44" r:id="rId5" name="Drop Down 48">
              <controlPr defaultSize="0" autoLine="0" autoPict="0">
                <anchor moveWithCells="1">
                  <from>
                    <xdr:col>13</xdr:col>
                    <xdr:colOff>7620</xdr:colOff>
                    <xdr:row>2</xdr:row>
                    <xdr:rowOff>15240</xdr:rowOff>
                  </from>
                  <to>
                    <xdr:col>15</xdr:col>
                    <xdr:colOff>190500</xdr:colOff>
                    <xdr:row>3</xdr:row>
                    <xdr:rowOff>7620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8BC0D51-EAB2-4C97-8B74-0717FBC229B2}">
  <dimension ref="B5:B16"/>
  <sheetViews>
    <sheetView workbookViewId="0">
      <selection activeCell="H14" sqref="H14"/>
    </sheetView>
  </sheetViews>
  <sheetFormatPr baseColWidth="10" defaultRowHeight="14.4" x14ac:dyDescent="0.3"/>
  <sheetData>
    <row r="5" spans="2:2" x14ac:dyDescent="0.3">
      <c r="B5" t="s">
        <v>4</v>
      </c>
    </row>
    <row r="6" spans="2:2" x14ac:dyDescent="0.3">
      <c r="B6" t="s">
        <v>5</v>
      </c>
    </row>
    <row r="7" spans="2:2" x14ac:dyDescent="0.3">
      <c r="B7" t="s">
        <v>6</v>
      </c>
    </row>
    <row r="8" spans="2:2" x14ac:dyDescent="0.3">
      <c r="B8" t="s">
        <v>7</v>
      </c>
    </row>
    <row r="9" spans="2:2" x14ac:dyDescent="0.3">
      <c r="B9" t="s">
        <v>8</v>
      </c>
    </row>
    <row r="10" spans="2:2" x14ac:dyDescent="0.3">
      <c r="B10" t="s">
        <v>9</v>
      </c>
    </row>
    <row r="11" spans="2:2" x14ac:dyDescent="0.3">
      <c r="B11" t="s">
        <v>10</v>
      </c>
    </row>
    <row r="12" spans="2:2" x14ac:dyDescent="0.3">
      <c r="B12" t="s">
        <v>11</v>
      </c>
    </row>
    <row r="13" spans="2:2" x14ac:dyDescent="0.3">
      <c r="B13" t="s">
        <v>1</v>
      </c>
    </row>
    <row r="14" spans="2:2" x14ac:dyDescent="0.3">
      <c r="B14" t="s">
        <v>2</v>
      </c>
    </row>
    <row r="15" spans="2:2" x14ac:dyDescent="0.3">
      <c r="B15" t="s">
        <v>3</v>
      </c>
    </row>
    <row r="16" spans="2:2" x14ac:dyDescent="0.3">
      <c r="B16" t="s">
        <v>12</v>
      </c>
    </row>
  </sheetData>
  <phoneticPr fontId="1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MAISON BLEU</vt:lpstr>
      <vt:lpstr>OUTILS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FANNY MARQUES</dc:creator>
  <cp:lastModifiedBy>FANNY MARQUES</cp:lastModifiedBy>
  <cp:lastPrinted>2024-08-12T18:52:17Z</cp:lastPrinted>
  <dcterms:created xsi:type="dcterms:W3CDTF">2024-08-12T12:59:22Z</dcterms:created>
  <dcterms:modified xsi:type="dcterms:W3CDTF">2025-05-10T15:07:46Z</dcterms:modified>
</cp:coreProperties>
</file>