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le MARQUES\Desktop\dossier guillaume\"/>
    </mc:Choice>
  </mc:AlternateContent>
  <xr:revisionPtr revIDLastSave="0" documentId="13_ncr:1_{AE09A0BE-22C1-4636-A7A4-78A3350EDCC4}" xr6:coauthVersionLast="47" xr6:coauthVersionMax="47" xr10:uidLastSave="{00000000-0000-0000-0000-000000000000}"/>
  <bookViews>
    <workbookView xWindow="23880" yWindow="-120" windowWidth="24240" windowHeight="13140" xr2:uid="{1BE8CEEF-D706-47A4-B65A-A4A20290346F}"/>
  </bookViews>
  <sheets>
    <sheet name="nb si" sheetId="2" r:id="rId1"/>
    <sheet name="somme prod" sheetId="4" r:id="rId2"/>
  </sheets>
  <externalReferences>
    <externalReference r:id="rId3"/>
  </externalReferences>
  <definedNames>
    <definedName name="LCo">ROW()</definedName>
    <definedName name="NBs" localSheetId="1">COUNTA([1]!Tableau1[DATE])-[0]!LCo+1</definedName>
    <definedName name="NBs">COUNTA([1]!Tableau1[DATE])-LCo+1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4" l="1" a="1"/>
  <c r="F4" i="4" s="1"/>
  <c r="F5" i="4" a="1"/>
  <c r="F5" i="4" s="1"/>
  <c r="F6" i="4" a="1"/>
  <c r="F6" i="4" s="1"/>
  <c r="F7" i="4" a="1"/>
  <c r="F7" i="4" s="1"/>
  <c r="F8" i="4" a="1"/>
  <c r="F8" i="4" s="1"/>
  <c r="F9" i="4" a="1"/>
  <c r="F9" i="4" s="1"/>
  <c r="F10" i="4" a="1"/>
  <c r="F10" i="4" s="1"/>
  <c r="F3" i="4" a="1"/>
  <c r="F3" i="4" s="1"/>
  <c r="F3" i="2"/>
  <c r="F41" i="4"/>
  <c r="C41" i="4"/>
  <c r="F40" i="4"/>
  <c r="C40" i="4"/>
  <c r="F39" i="4"/>
  <c r="C39" i="4"/>
  <c r="F38" i="4"/>
  <c r="C38" i="4"/>
  <c r="F37" i="4"/>
  <c r="C37" i="4"/>
  <c r="F36" i="4"/>
  <c r="C36" i="4"/>
  <c r="F35" i="4"/>
  <c r="C35" i="4"/>
  <c r="F34" i="4"/>
  <c r="C34" i="4"/>
  <c r="F33" i="4"/>
  <c r="C33" i="4"/>
  <c r="F32" i="4"/>
  <c r="C32" i="4"/>
  <c r="F31" i="4"/>
  <c r="C31" i="4"/>
  <c r="F30" i="4"/>
  <c r="C30" i="4"/>
  <c r="F29" i="4"/>
  <c r="C29" i="4"/>
  <c r="F28" i="4"/>
  <c r="C28" i="4"/>
  <c r="F27" i="4"/>
  <c r="C27" i="4"/>
  <c r="F26" i="4"/>
  <c r="C26" i="4"/>
  <c r="F25" i="4"/>
  <c r="C25" i="4"/>
  <c r="F24" i="4"/>
  <c r="C24" i="4"/>
  <c r="F23" i="4"/>
  <c r="C23" i="4"/>
  <c r="F22" i="4"/>
  <c r="C22" i="4"/>
  <c r="F21" i="4"/>
  <c r="C21" i="4"/>
  <c r="F20" i="4"/>
  <c r="C20" i="4"/>
  <c r="F19" i="4"/>
  <c r="C19" i="4"/>
  <c r="F18" i="4"/>
  <c r="C18" i="4"/>
  <c r="F17" i="4"/>
  <c r="C17" i="4"/>
  <c r="F16" i="4"/>
  <c r="C16" i="4"/>
  <c r="F15" i="4"/>
  <c r="C15" i="4"/>
  <c r="F14" i="4"/>
  <c r="C14" i="4"/>
  <c r="C4" i="4"/>
  <c r="C5" i="4" s="1"/>
  <c r="C3" i="4"/>
  <c r="C2" i="4"/>
  <c r="F4" i="2"/>
  <c r="F5" i="2"/>
  <c r="F6" i="2"/>
  <c r="F7" i="2"/>
  <c r="F8" i="2"/>
  <c r="F9" i="2"/>
  <c r="F10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14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C4" i="2"/>
  <c r="C5" i="2" s="1"/>
  <c r="C3" i="2"/>
  <c r="C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<sst xmlns="http://schemas.openxmlformats.org/spreadsheetml/2006/main" count="194" uniqueCount="64">
  <si>
    <t>TOTAL TOURET EN STOCK</t>
  </si>
  <si>
    <t>Touret utilisable</t>
  </si>
  <si>
    <t>TOTAL TOURET (sur chantier)</t>
  </si>
  <si>
    <t>4FO</t>
  </si>
  <si>
    <t>TOTAL TOURET (vide)</t>
  </si>
  <si>
    <t>12FO</t>
  </si>
  <si>
    <t>36FO</t>
  </si>
  <si>
    <t>72FO</t>
  </si>
  <si>
    <t>144FO</t>
  </si>
  <si>
    <t>288FO</t>
  </si>
  <si>
    <t>Article</t>
  </si>
  <si>
    <t>Désignation article</t>
  </si>
  <si>
    <t>Lot</t>
  </si>
  <si>
    <t>Lot fournisseur</t>
  </si>
  <si>
    <t>Utilis. libre</t>
  </si>
  <si>
    <t>UQ</t>
  </si>
  <si>
    <t>EMPLACEMENT</t>
  </si>
  <si>
    <t>Commentaire</t>
  </si>
  <si>
    <t>CABLE 72FO FOLAN G652D M12</t>
  </si>
  <si>
    <t>D-NC-BM9</t>
  </si>
  <si>
    <t>G-01</t>
  </si>
  <si>
    <t>CABLE 12FO FOLAN G652D M12</t>
  </si>
  <si>
    <t>B-NC-BM0</t>
  </si>
  <si>
    <t>E-01</t>
  </si>
  <si>
    <t>VIDE</t>
  </si>
  <si>
    <t>CABLE 36FO FOLAN G652D M12</t>
  </si>
  <si>
    <t>B-NC-BM2</t>
  </si>
  <si>
    <t>CABLE 144FO FOLAN G652D M12</t>
  </si>
  <si>
    <t>E-NC-BM</t>
  </si>
  <si>
    <t>Sur chantier</t>
  </si>
  <si>
    <t>D-04</t>
  </si>
  <si>
    <t>D-01</t>
  </si>
  <si>
    <t>CABLE 288FO FOLAN G652D M12</t>
  </si>
  <si>
    <t xml:space="preserve">CABLE 4FO TELENCO G657A2 </t>
  </si>
  <si>
    <t>Rayonnage</t>
  </si>
  <si>
    <t>CABLE 288FO CABLESCOM G652D M12</t>
  </si>
  <si>
    <t>F-NC-BM4013</t>
  </si>
  <si>
    <t>A-04</t>
  </si>
  <si>
    <t>CABLE 36FO FOLAN G652D M12 AERO SOUT</t>
  </si>
  <si>
    <t>CABLE 12FO FOLAN G652D M12 AERO SOUT</t>
  </si>
  <si>
    <t>B-NC-BM3011</t>
  </si>
  <si>
    <t>E-04</t>
  </si>
  <si>
    <t>CABLE 144FO INFRACTIVE G652D M12</t>
  </si>
  <si>
    <t>C-NC-BM</t>
  </si>
  <si>
    <t>F-01</t>
  </si>
  <si>
    <t>C-NC-BM5</t>
  </si>
  <si>
    <t>H-07</t>
  </si>
  <si>
    <t>C-NC-BM4011</t>
  </si>
  <si>
    <t>E-03</t>
  </si>
  <si>
    <t>C-NC-BM4006</t>
  </si>
  <si>
    <t>H-01</t>
  </si>
  <si>
    <t>CABLE 72FO INFRACTIVE G652D M12</t>
  </si>
  <si>
    <t>E-NC-BM4</t>
  </si>
  <si>
    <t>CABLE 288FO INFRACTIVE G652D M12</t>
  </si>
  <si>
    <t>F-NC-BM0</t>
  </si>
  <si>
    <t>A-05</t>
  </si>
  <si>
    <t>D-NC-BM0</t>
  </si>
  <si>
    <t>TOTAL TOURET SUR SITE (hors touret sur chantier)</t>
  </si>
  <si>
    <t>12 FO AERO SOUT</t>
  </si>
  <si>
    <t>36FO AERO SOUT</t>
  </si>
  <si>
    <t>Combien d'article contenant uniquement 12FO ais-je en stock</t>
  </si>
  <si>
    <t>Combien d'article contenant uniquement 36FO ais-je en stock</t>
  </si>
  <si>
    <t>Combien d'article contenant uniquement 36FO AERO SOUT ais-je en stock</t>
  </si>
  <si>
    <t>Combien d'article contenant uniquement 12FO AERO SOUT ais-je en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</si>
</sst>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" fontId="4" fillId="0" borderId="0" xfId="0" quotePrefix="1" applyNumberFormat="1" applyFont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</cellXfs>
  <cellStyles count="1">
    <cellStyle name="Normal" xfId="0" builtinId="0"/>
  </cellStyles>
  <dxfs count="2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font>
        <b/>
        <i val="0"/>
      </font>
      <fill>
        <patternFill patternType="gray0625">
          <bgColor theme="5" tint="0.59996337778862885"/>
        </patternFill>
      </fill>
      <border>
        <vertical/>
        <horizontal/>
      </border>
    </dxf>
    <dxf>
      <font>
        <b/>
        <i/>
      </font>
      <fill>
        <patternFill patternType="gray0625">
          <bgColor theme="8" tint="0.59996337778862885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font>
        <b/>
        <i val="0"/>
      </font>
      <fill>
        <patternFill patternType="gray0625">
          <bgColor theme="5" tint="0.59996337778862885"/>
        </patternFill>
      </fill>
      <border>
        <vertical/>
        <horizontal/>
      </border>
    </dxf>
    <dxf>
      <font>
        <b/>
        <i/>
      </font>
      <fill>
        <patternFill patternType="gray0625">
          <bgColor theme="8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SONANCE/GUILLAUME%20RESONANCE.%20V2/IELO/Suivi%20Touret%20v2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Départ - Retour"/>
      <sheetName val="Feuil1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294F90-F5C2-4240-81CA-7671E48CFB8B}" name="Tableau2" displayName="Tableau2" ref="A13:H41" totalsRowShown="0" headerRowDxfId="22" dataDxfId="21">
  <autoFilter ref="A13:H41" xr:uid="{DE68A705-1305-42A0-8254-F88054934091}">
    <filterColumn colId="1">
      <filters>
        <filter val="CABLE 12FO FOLAN G652D M12"/>
        <filter val="CABLE 12FO FOLAN G652D M12 AERO SOUT"/>
        <filter val="CABLE 36FO FOLAN G652D M12"/>
        <filter val="CABLE 36FO FOLAN G652D M12 AERO SOUT"/>
      </filters>
    </filterColumn>
  </autoFilter>
  <tableColumns count="8">
    <tableColumn id="1" xr3:uid="{75193F33-9622-4769-8E23-7E7DA0E19E82}" name="Article" dataDxfId="20"/>
    <tableColumn id="2" xr3:uid="{1DB96E13-F44B-4079-B488-8B9198D51E80}" name="Désignation article" dataDxfId="19"/>
    <tableColumn id="3" xr3:uid="{485018E7-8DB5-420E-9382-7C1D9B08EBB2}" name="Lot" dataDxfId="18">
      <calculatedColumnFormula>RANDBETWEEN(20000000,60000000)</calculatedColumnFormula>
    </tableColumn>
    <tableColumn id="4" xr3:uid="{E7572A42-4D8B-4B8B-9A87-C0BD76A834BE}" name="Lot fournisseur" dataDxfId="17"/>
    <tableColumn id="5" xr3:uid="{AD194A36-4FE6-44BC-8106-1E4E06103E26}" name="Utilis. libre" dataDxfId="16"/>
    <tableColumn id="6" xr3:uid="{3A4D03F3-F84C-466D-8608-F4695C2C1468}" name="UQ" dataDxfId="15">
      <calculatedColumnFormula>IF(Tableau2[[#This Row],[Utilis. libre]]="","","M")</calculatedColumnFormula>
    </tableColumn>
    <tableColumn id="7" xr3:uid="{6408E7E6-86B7-41C1-ACE4-8B385CC1A4AD}" name="EMPLACEMENT" dataDxfId="14"/>
    <tableColumn id="9" xr3:uid="{12B7CC60-8112-4FAD-8F9F-DD52BE69ADA6}" name="Commentaire" dataDxfId="1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206E23A-EBC3-4033-B54B-6B1FEEE92BAC}" name="Tableau24" displayName="Tableau24" ref="A13:H41" totalsRowShown="0" headerRowDxfId="9" dataDxfId="8">
  <autoFilter ref="A13:H41" xr:uid="{DE68A705-1305-42A0-8254-F88054934091}">
    <filterColumn colId="1">
      <filters>
        <filter val="CABLE 12FO FOLAN G652D M12"/>
        <filter val="CABLE 12FO FOLAN G652D M12 AERO SOUT"/>
        <filter val="CABLE 36FO FOLAN G652D M12"/>
        <filter val="CABLE 36FO FOLAN G652D M12 AERO SOUT"/>
      </filters>
    </filterColumn>
  </autoFilter>
  <tableColumns count="8">
    <tableColumn id="1" xr3:uid="{6180263A-2F54-4D4E-B703-C7374DF783AD}" name="Article" dataDxfId="7"/>
    <tableColumn id="2" xr3:uid="{AE4BA975-AC57-4995-8B4C-D53753369B12}" name="Désignation article" dataDxfId="6"/>
    <tableColumn id="3" xr3:uid="{F43896BB-A9FD-4F02-85B2-F5E06BD52853}" name="Lot" dataDxfId="5">
      <calculatedColumnFormula>RANDBETWEEN(20000000,60000000)</calculatedColumnFormula>
    </tableColumn>
    <tableColumn id="4" xr3:uid="{32EB7F73-840C-4044-843E-314C214703F0}" name="Lot fournisseur" dataDxfId="4"/>
    <tableColumn id="5" xr3:uid="{6126FD0A-D73D-4ED2-B862-1813C9A29312}" name="Utilis. libre" dataDxfId="3"/>
    <tableColumn id="6" xr3:uid="{B4B32790-F4B5-4BDE-94BC-F34ED115D76E}" name="UQ" dataDxfId="2">
      <calculatedColumnFormula>IF(Tableau24[[#This Row],[Utilis. libre]]="","","M")</calculatedColumnFormula>
    </tableColumn>
    <tableColumn id="7" xr3:uid="{6B4B89BC-7C96-40A9-843A-B13D026603E8}" name="EMPLACEMENT" dataDxfId="1"/>
    <tableColumn id="9" xr3:uid="{24D832EE-F7AD-4754-AB7F-BFA52622C88A}" name="Commentair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21D81-F7FA-4EA3-8186-B5FC2B2D1633}">
  <dimension ref="A1:H41"/>
  <sheetViews>
    <sheetView showGridLines="0" tabSelected="1" workbookViewId="0">
      <selection activeCell="F3" sqref="F3"/>
    </sheetView>
  </sheetViews>
  <sheetFormatPr baseColWidth="10" defaultColWidth="11.44140625" defaultRowHeight="14.4" x14ac:dyDescent="0.3"/>
  <cols>
    <col min="1" max="1" width="11.44140625" style="1" bestFit="1" customWidth="1"/>
    <col min="2" max="2" width="45" style="1" bestFit="1" customWidth="1"/>
    <col min="3" max="3" width="22.88671875" style="1" bestFit="1" customWidth="1"/>
    <col min="4" max="4" width="18.88671875" style="1" bestFit="1" customWidth="1"/>
    <col min="5" max="5" width="15.6640625" style="1" bestFit="1" customWidth="1"/>
    <col min="6" max="6" width="9.33203125" style="1" bestFit="1" customWidth="1"/>
    <col min="7" max="7" width="19.109375" style="1" bestFit="1" customWidth="1"/>
    <col min="8" max="8" width="28.88671875" style="1" bestFit="1" customWidth="1"/>
    <col min="9" max="16384" width="11.44140625" style="1"/>
  </cols>
  <sheetData>
    <row r="1" spans="1:8" ht="15" thickBot="1" x14ac:dyDescent="0.35"/>
    <row r="2" spans="1:8" ht="15.6" thickTop="1" thickBot="1" x14ac:dyDescent="0.35">
      <c r="B2" s="2" t="s">
        <v>0</v>
      </c>
      <c r="C2" s="3">
        <f>COUNTA(Tableau2[Désignation article])-COUNTIF(Tableau2[EMPLACEMENT],"vide")</f>
        <v>15</v>
      </c>
      <c r="E2" s="24" t="s">
        <v>1</v>
      </c>
      <c r="F2" s="25"/>
      <c r="G2" s="4"/>
    </row>
    <row r="3" spans="1:8" ht="15" thickTop="1" x14ac:dyDescent="0.3">
      <c r="B3" s="5" t="s">
        <v>2</v>
      </c>
      <c r="C3" s="6">
        <f>COUNTIF(Tableau2[EMPLACEMENT],"Sur chantier")</f>
        <v>2</v>
      </c>
      <c r="E3" s="12" t="s">
        <v>3</v>
      </c>
      <c r="F3" s="17">
        <f>COUNTIFS(Tableau2[Désignation article],"* "&amp;E3&amp;" *",Tableau2[EMPLACEMENT],"&lt;&gt;vide")</f>
        <v>2</v>
      </c>
      <c r="G3" s="4"/>
    </row>
    <row r="4" spans="1:8" x14ac:dyDescent="0.3">
      <c r="B4" s="5" t="s">
        <v>4</v>
      </c>
      <c r="C4" s="6">
        <f>COUNTIF(Tableau2[EMPLACEMENT],"vide")</f>
        <v>13</v>
      </c>
      <c r="E4" s="19" t="s">
        <v>5</v>
      </c>
      <c r="F4" s="20">
        <f>COUNTIFS(Tableau2[Désignation article],"* "&amp;E4&amp;" *",Tableau2[EMPLACEMENT],"&lt;&gt;vide")</f>
        <v>5</v>
      </c>
      <c r="G4" s="18" t="s">
        <v>60</v>
      </c>
    </row>
    <row r="5" spans="1:8" ht="15" thickBot="1" x14ac:dyDescent="0.35">
      <c r="B5" s="7" t="s">
        <v>57</v>
      </c>
      <c r="C5" s="8">
        <f>COUNTIF(Tableau2[EMPLACEMENT],"&lt;&gt;*sur chantier*")-C4</f>
        <v>13</v>
      </c>
      <c r="E5" s="19" t="s">
        <v>58</v>
      </c>
      <c r="F5" s="21">
        <f>COUNTIFS(Tableau2[Désignation article],"* "&amp;E5&amp;" *",Tableau2[EMPLACEMENT],"&lt;&gt;vide")</f>
        <v>0</v>
      </c>
      <c r="G5" s="18" t="s">
        <v>63</v>
      </c>
    </row>
    <row r="6" spans="1:8" ht="15" thickTop="1" x14ac:dyDescent="0.3">
      <c r="E6" s="22" t="s">
        <v>6</v>
      </c>
      <c r="F6" s="23">
        <f>COUNTIFS(Tableau2[Désignation article],"* "&amp;E6&amp;" *",Tableau2[EMPLACEMENT],"&lt;&gt;vide")</f>
        <v>4</v>
      </c>
      <c r="G6" s="18" t="s">
        <v>61</v>
      </c>
    </row>
    <row r="7" spans="1:8" x14ac:dyDescent="0.3">
      <c r="E7" s="22" t="s">
        <v>59</v>
      </c>
      <c r="F7" s="23">
        <f>COUNTIFS(Tableau2[Désignation article],"* "&amp;E7&amp;" *",Tableau2[EMPLACEMENT],"&lt;&gt;vide")</f>
        <v>0</v>
      </c>
      <c r="G7" s="18" t="s">
        <v>62</v>
      </c>
    </row>
    <row r="8" spans="1:8" x14ac:dyDescent="0.3">
      <c r="E8" s="13" t="s">
        <v>7</v>
      </c>
      <c r="F8" s="14">
        <f>COUNTIFS(Tableau2[Désignation article],"* "&amp;E8&amp;" *",Tableau2[EMPLACEMENT],"&lt;&gt;vide")</f>
        <v>2</v>
      </c>
      <c r="G8" s="4"/>
    </row>
    <row r="9" spans="1:8" x14ac:dyDescent="0.3">
      <c r="E9" s="13" t="s">
        <v>8</v>
      </c>
      <c r="F9" s="14">
        <f>COUNTIFS(Tableau2[Désignation article],"* "&amp;E9&amp;" *",Tableau2[EMPLACEMENT],"&lt;&gt;vide")</f>
        <v>0</v>
      </c>
      <c r="G9" s="4"/>
    </row>
    <row r="10" spans="1:8" ht="15" thickBot="1" x14ac:dyDescent="0.35">
      <c r="E10" s="15" t="s">
        <v>9</v>
      </c>
      <c r="F10" s="16">
        <f>COUNTIFS(Tableau2[Désignation article],"* "&amp;E10&amp;" *",Tableau2[EMPLACEMENT],"&lt;&gt;vide")</f>
        <v>2</v>
      </c>
      <c r="G10" s="4"/>
    </row>
    <row r="11" spans="1:8" ht="15" thickTop="1" x14ac:dyDescent="0.3">
      <c r="G11" s="4"/>
    </row>
    <row r="13" spans="1:8" x14ac:dyDescent="0.3">
      <c r="A13" s="9" t="s">
        <v>10</v>
      </c>
      <c r="B13" s="9" t="s">
        <v>11</v>
      </c>
      <c r="C13" s="9" t="s">
        <v>12</v>
      </c>
      <c r="D13" s="9" t="s">
        <v>13</v>
      </c>
      <c r="E13" s="10" t="s">
        <v>14</v>
      </c>
      <c r="F13" s="10" t="s">
        <v>15</v>
      </c>
      <c r="G13" s="10" t="s">
        <v>16</v>
      </c>
      <c r="H13" s="10" t="s">
        <v>17</v>
      </c>
    </row>
    <row r="14" spans="1:8" hidden="1" x14ac:dyDescent="0.3">
      <c r="B14" s="1" t="s">
        <v>18</v>
      </c>
      <c r="C14" s="11">
        <f ca="1">RANDBETWEEN(20000000,60000000)</f>
        <v>34002021</v>
      </c>
      <c r="D14" s="1" t="s">
        <v>19</v>
      </c>
      <c r="E14" s="1">
        <v>159</v>
      </c>
      <c r="F14" s="1" t="str">
        <f>IF(Tableau2[[#This Row],[Utilis. libre]]="","","M")</f>
        <v>M</v>
      </c>
      <c r="G14" s="1" t="s">
        <v>20</v>
      </c>
    </row>
    <row r="15" spans="1:8" x14ac:dyDescent="0.3">
      <c r="B15" s="1" t="s">
        <v>21</v>
      </c>
      <c r="C15" s="11">
        <f t="shared" ref="C15:C41" ca="1" si="0">RANDBETWEEN(20000000,60000000)</f>
        <v>24712204</v>
      </c>
      <c r="D15" s="1" t="s">
        <v>22</v>
      </c>
      <c r="E15" s="1">
        <v>2000</v>
      </c>
      <c r="F15" s="1" t="str">
        <f>IF(Tableau2[[#This Row],[Utilis. libre]]="","","M")</f>
        <v>M</v>
      </c>
      <c r="G15" s="1" t="s">
        <v>23</v>
      </c>
    </row>
    <row r="16" spans="1:8" x14ac:dyDescent="0.3">
      <c r="B16" s="1" t="s">
        <v>21</v>
      </c>
      <c r="C16" s="11">
        <f t="shared" ca="1" si="0"/>
        <v>50106716</v>
      </c>
      <c r="E16" s="1">
        <v>0</v>
      </c>
      <c r="F16" s="1" t="str">
        <f>IF(Tableau2[[#This Row],[Utilis. libre]]="","","M")</f>
        <v>M</v>
      </c>
      <c r="G16" s="1" t="s">
        <v>24</v>
      </c>
    </row>
    <row r="17" spans="2:7" hidden="1" x14ac:dyDescent="0.3">
      <c r="B17" s="1" t="s">
        <v>27</v>
      </c>
      <c r="C17" s="11">
        <f t="shared" ca="1" si="0"/>
        <v>20457080</v>
      </c>
      <c r="D17" s="1" t="s">
        <v>28</v>
      </c>
      <c r="E17" s="1">
        <v>0</v>
      </c>
      <c r="F17" s="1" t="str">
        <f>IF(Tableau2[[#This Row],[Utilis. libre]]="","","M")</f>
        <v>M</v>
      </c>
      <c r="G17" s="1" t="s">
        <v>24</v>
      </c>
    </row>
    <row r="18" spans="2:7" hidden="1" x14ac:dyDescent="0.3">
      <c r="B18" s="1" t="s">
        <v>27</v>
      </c>
      <c r="C18" s="11">
        <f t="shared" ca="1" si="0"/>
        <v>42251063</v>
      </c>
      <c r="E18" s="1">
        <v>0</v>
      </c>
      <c r="F18" s="1" t="str">
        <f>IF(Tableau2[[#This Row],[Utilis. libre]]="","","M")</f>
        <v>M</v>
      </c>
      <c r="G18" s="1" t="s">
        <v>24</v>
      </c>
    </row>
    <row r="19" spans="2:7" x14ac:dyDescent="0.3">
      <c r="B19" s="1" t="s">
        <v>25</v>
      </c>
      <c r="C19" s="11">
        <f t="shared" ca="1" si="0"/>
        <v>43176083</v>
      </c>
      <c r="D19" s="1" t="s">
        <v>22</v>
      </c>
      <c r="E19" s="1">
        <v>430</v>
      </c>
      <c r="F19" s="1" t="str">
        <f>IF(Tableau2[[#This Row],[Utilis. libre]]="","","M")</f>
        <v>M</v>
      </c>
      <c r="G19" s="1" t="s">
        <v>29</v>
      </c>
    </row>
    <row r="20" spans="2:7" x14ac:dyDescent="0.3">
      <c r="B20" s="1" t="s">
        <v>25</v>
      </c>
      <c r="C20" s="11">
        <f t="shared" ca="1" si="0"/>
        <v>39865977</v>
      </c>
      <c r="D20" s="1" t="s">
        <v>22</v>
      </c>
      <c r="E20" s="1">
        <v>220</v>
      </c>
      <c r="F20" s="1" t="str">
        <f>IF(Tableau2[[#This Row],[Utilis. libre]]="","","M")</f>
        <v>M</v>
      </c>
      <c r="G20" s="1" t="s">
        <v>30</v>
      </c>
    </row>
    <row r="21" spans="2:7" x14ac:dyDescent="0.3">
      <c r="B21" s="1" t="s">
        <v>25</v>
      </c>
      <c r="C21" s="11">
        <f t="shared" ca="1" si="0"/>
        <v>41982809</v>
      </c>
      <c r="D21" s="1" t="s">
        <v>26</v>
      </c>
      <c r="E21" s="1">
        <v>446</v>
      </c>
      <c r="F21" s="1" t="str">
        <f>IF(Tableau2[[#This Row],[Utilis. libre]]="","","M")</f>
        <v>M</v>
      </c>
      <c r="G21" s="1" t="s">
        <v>31</v>
      </c>
    </row>
    <row r="22" spans="2:7" x14ac:dyDescent="0.3">
      <c r="B22" s="1" t="s">
        <v>25</v>
      </c>
      <c r="C22" s="11">
        <f t="shared" ca="1" si="0"/>
        <v>28715771</v>
      </c>
      <c r="D22" s="1" t="s">
        <v>22</v>
      </c>
      <c r="E22" s="1">
        <v>0</v>
      </c>
      <c r="F22" s="1" t="str">
        <f>IF(Tableau2[[#This Row],[Utilis. libre]]="","","M")</f>
        <v>M</v>
      </c>
      <c r="G22" s="1" t="s">
        <v>24</v>
      </c>
    </row>
    <row r="23" spans="2:7" x14ac:dyDescent="0.3">
      <c r="B23" s="1" t="s">
        <v>25</v>
      </c>
      <c r="C23" s="11">
        <f t="shared" ca="1" si="0"/>
        <v>42929419</v>
      </c>
      <c r="E23" s="1">
        <v>0</v>
      </c>
      <c r="F23" s="1" t="str">
        <f>IF(Tableau2[[#This Row],[Utilis. libre]]="","","M")</f>
        <v>M</v>
      </c>
      <c r="G23" s="1" t="s">
        <v>24</v>
      </c>
    </row>
    <row r="24" spans="2:7" hidden="1" x14ac:dyDescent="0.3">
      <c r="B24" s="1" t="s">
        <v>32</v>
      </c>
      <c r="C24" s="11">
        <f t="shared" ca="1" si="0"/>
        <v>48964040</v>
      </c>
      <c r="E24" s="1">
        <v>0</v>
      </c>
      <c r="F24" s="1" t="str">
        <f>IF(Tableau2[[#This Row],[Utilis. libre]]="","","M")</f>
        <v>M</v>
      </c>
      <c r="G24" s="1" t="s">
        <v>24</v>
      </c>
    </row>
    <row r="25" spans="2:7" hidden="1" x14ac:dyDescent="0.3">
      <c r="B25" s="1" t="s">
        <v>32</v>
      </c>
      <c r="C25" s="11">
        <f t="shared" ca="1" si="0"/>
        <v>33694230</v>
      </c>
      <c r="E25" s="1">
        <v>0</v>
      </c>
      <c r="F25" s="1" t="str">
        <f>IF(Tableau2[[#This Row],[Utilis. libre]]="","","M")</f>
        <v>M</v>
      </c>
      <c r="G25" s="1" t="s">
        <v>24</v>
      </c>
    </row>
    <row r="26" spans="2:7" hidden="1" x14ac:dyDescent="0.3">
      <c r="B26" s="1" t="s">
        <v>27</v>
      </c>
      <c r="C26" s="11">
        <f t="shared" ca="1" si="0"/>
        <v>31697994</v>
      </c>
      <c r="E26" s="1">
        <v>0</v>
      </c>
      <c r="F26" s="1" t="str">
        <f>IF(Tableau2[[#This Row],[Utilis. libre]]="","","M")</f>
        <v>M</v>
      </c>
      <c r="G26" s="1" t="s">
        <v>24</v>
      </c>
    </row>
    <row r="27" spans="2:7" hidden="1" x14ac:dyDescent="0.3">
      <c r="B27" s="1" t="s">
        <v>18</v>
      </c>
      <c r="C27" s="11">
        <f t="shared" ca="1" si="0"/>
        <v>57089753</v>
      </c>
      <c r="E27" s="1">
        <v>0</v>
      </c>
      <c r="F27" s="1" t="str">
        <f>IF(Tableau2[[#This Row],[Utilis. libre]]="","","M")</f>
        <v>M</v>
      </c>
      <c r="G27" s="1" t="s">
        <v>24</v>
      </c>
    </row>
    <row r="28" spans="2:7" hidden="1" x14ac:dyDescent="0.3">
      <c r="B28" s="1" t="s">
        <v>27</v>
      </c>
      <c r="C28" s="11">
        <f t="shared" ca="1" si="0"/>
        <v>20101702</v>
      </c>
      <c r="E28" s="1">
        <v>0</v>
      </c>
      <c r="F28" s="1" t="str">
        <f>IF(Tableau2[[#This Row],[Utilis. libre]]="","","M")</f>
        <v>M</v>
      </c>
      <c r="G28" s="1" t="s">
        <v>24</v>
      </c>
    </row>
    <row r="29" spans="2:7" hidden="1" x14ac:dyDescent="0.3">
      <c r="B29" s="1" t="s">
        <v>33</v>
      </c>
      <c r="C29" s="11">
        <f t="shared" ca="1" si="0"/>
        <v>33913515</v>
      </c>
      <c r="E29" s="1">
        <v>500</v>
      </c>
      <c r="F29" s="1" t="str">
        <f>IF(Tableau2[[#This Row],[Utilis. libre]]="","","M")</f>
        <v>M</v>
      </c>
      <c r="G29" s="1" t="s">
        <v>34</v>
      </c>
    </row>
    <row r="30" spans="2:7" hidden="1" x14ac:dyDescent="0.3">
      <c r="B30" s="1" t="s">
        <v>33</v>
      </c>
      <c r="C30" s="11">
        <f t="shared" ca="1" si="0"/>
        <v>55900260</v>
      </c>
      <c r="E30" s="1">
        <v>139</v>
      </c>
      <c r="F30" s="1" t="str">
        <f>IF(Tableau2[[#This Row],[Utilis. libre]]="","","M")</f>
        <v>M</v>
      </c>
      <c r="G30" s="1" t="s">
        <v>34</v>
      </c>
    </row>
    <row r="31" spans="2:7" hidden="1" x14ac:dyDescent="0.3">
      <c r="B31" s="1" t="s">
        <v>35</v>
      </c>
      <c r="C31" s="11">
        <f t="shared" ca="1" si="0"/>
        <v>27479287</v>
      </c>
      <c r="D31" s="1" t="s">
        <v>36</v>
      </c>
      <c r="E31" s="1">
        <v>212</v>
      </c>
      <c r="F31" s="1" t="str">
        <f>IF(Tableau2[[#This Row],[Utilis. libre]]="","","M")</f>
        <v>M</v>
      </c>
      <c r="G31" s="1" t="s">
        <v>37</v>
      </c>
    </row>
    <row r="32" spans="2:7" x14ac:dyDescent="0.3">
      <c r="B32" s="1" t="s">
        <v>21</v>
      </c>
      <c r="C32" s="11">
        <f t="shared" ca="1" si="0"/>
        <v>54485983</v>
      </c>
      <c r="E32" s="1">
        <v>0</v>
      </c>
      <c r="F32" s="1" t="str">
        <f>IF(Tableau2[[#This Row],[Utilis. libre]]="","","M")</f>
        <v>M</v>
      </c>
      <c r="G32" s="1" t="s">
        <v>24</v>
      </c>
    </row>
    <row r="33" spans="2:7" x14ac:dyDescent="0.3">
      <c r="B33" s="1" t="s">
        <v>39</v>
      </c>
      <c r="C33" s="11">
        <f t="shared" ca="1" si="0"/>
        <v>55753936</v>
      </c>
      <c r="D33" s="1" t="s">
        <v>40</v>
      </c>
      <c r="E33" s="1">
        <v>337</v>
      </c>
      <c r="F33" s="1" t="str">
        <f>IF(Tableau2[[#This Row],[Utilis. libre]]="","","M")</f>
        <v>M</v>
      </c>
      <c r="G33" s="1" t="s">
        <v>41</v>
      </c>
    </row>
    <row r="34" spans="2:7" x14ac:dyDescent="0.3">
      <c r="B34" s="1" t="s">
        <v>39</v>
      </c>
      <c r="C34" s="11">
        <f t="shared" ca="1" si="0"/>
        <v>22088138</v>
      </c>
      <c r="D34" s="1" t="s">
        <v>43</v>
      </c>
      <c r="E34" s="1">
        <v>4000</v>
      </c>
      <c r="F34" s="1" t="str">
        <f>IF(Tableau2[[#This Row],[Utilis. libre]]="","","M")</f>
        <v>M</v>
      </c>
      <c r="G34" s="1" t="s">
        <v>44</v>
      </c>
    </row>
    <row r="35" spans="2:7" x14ac:dyDescent="0.3">
      <c r="B35" s="1" t="s">
        <v>39</v>
      </c>
      <c r="C35" s="11">
        <f t="shared" ca="1" si="0"/>
        <v>23970042</v>
      </c>
      <c r="D35" s="1" t="s">
        <v>45</v>
      </c>
      <c r="E35" s="1">
        <v>1359</v>
      </c>
      <c r="F35" s="1" t="str">
        <f>IF(Tableau2[[#This Row],[Utilis. libre]]="","","M")</f>
        <v>M</v>
      </c>
      <c r="G35" s="1" t="s">
        <v>46</v>
      </c>
    </row>
    <row r="36" spans="2:7" x14ac:dyDescent="0.3">
      <c r="B36" s="1" t="s">
        <v>21</v>
      </c>
      <c r="C36" s="11">
        <f t="shared" ca="1" si="0"/>
        <v>58523532</v>
      </c>
      <c r="D36" s="1" t="s">
        <v>47</v>
      </c>
      <c r="E36" s="1">
        <v>2000</v>
      </c>
      <c r="F36" s="1" t="str">
        <f>IF(Tableau2[[#This Row],[Utilis. libre]]="","","M")</f>
        <v>M</v>
      </c>
      <c r="G36" s="1" t="s">
        <v>48</v>
      </c>
    </row>
    <row r="37" spans="2:7" x14ac:dyDescent="0.3">
      <c r="B37" s="1" t="s">
        <v>38</v>
      </c>
      <c r="C37" s="11">
        <f t="shared" ca="1" si="0"/>
        <v>53074576</v>
      </c>
      <c r="D37" s="1" t="s">
        <v>49</v>
      </c>
      <c r="E37" s="1">
        <v>4000</v>
      </c>
      <c r="F37" s="1" t="str">
        <f>IF(Tableau2[[#This Row],[Utilis. libre]]="","","M")</f>
        <v>M</v>
      </c>
      <c r="G37" s="1" t="s">
        <v>50</v>
      </c>
    </row>
    <row r="38" spans="2:7" hidden="1" x14ac:dyDescent="0.3">
      <c r="B38" s="1" t="s">
        <v>42</v>
      </c>
      <c r="C38" s="11">
        <f t="shared" ca="1" si="0"/>
        <v>55121631</v>
      </c>
      <c r="D38" s="1" t="s">
        <v>52</v>
      </c>
      <c r="E38" s="1">
        <v>0</v>
      </c>
      <c r="F38" s="1" t="str">
        <f>IF(Tableau2[[#This Row],[Utilis. libre]]="","","M")</f>
        <v>M</v>
      </c>
      <c r="G38" s="1" t="s">
        <v>24</v>
      </c>
    </row>
    <row r="39" spans="2:7" hidden="1" x14ac:dyDescent="0.3">
      <c r="B39" s="1" t="s">
        <v>42</v>
      </c>
      <c r="C39" s="11">
        <f t="shared" ca="1" si="0"/>
        <v>47772150</v>
      </c>
      <c r="E39" s="1">
        <v>0</v>
      </c>
      <c r="F39" s="1" t="str">
        <f>IF(Tableau2[[#This Row],[Utilis. libre]]="","","M")</f>
        <v>M</v>
      </c>
      <c r="G39" s="1" t="s">
        <v>24</v>
      </c>
    </row>
    <row r="40" spans="2:7" hidden="1" x14ac:dyDescent="0.3">
      <c r="B40" s="1" t="s">
        <v>53</v>
      </c>
      <c r="C40" s="11">
        <f t="shared" ca="1" si="0"/>
        <v>26159476</v>
      </c>
      <c r="D40" s="1" t="s">
        <v>54</v>
      </c>
      <c r="E40" s="1">
        <v>6100</v>
      </c>
      <c r="F40" s="1" t="str">
        <f>IF(Tableau2[[#This Row],[Utilis. libre]]="","","M")</f>
        <v>M</v>
      </c>
      <c r="G40" s="1" t="s">
        <v>55</v>
      </c>
    </row>
    <row r="41" spans="2:7" hidden="1" x14ac:dyDescent="0.3">
      <c r="B41" s="1" t="s">
        <v>51</v>
      </c>
      <c r="C41" s="11">
        <f t="shared" ca="1" si="0"/>
        <v>59434213</v>
      </c>
      <c r="D41" s="1" t="s">
        <v>56</v>
      </c>
      <c r="E41" s="1">
        <v>4000</v>
      </c>
      <c r="F41" s="1" t="str">
        <f>IF(Tableau2[[#This Row],[Utilis. libre]]="","","M")</f>
        <v>M</v>
      </c>
      <c r="G41" s="1" t="s">
        <v>29</v>
      </c>
    </row>
  </sheetData>
  <mergeCells count="1">
    <mergeCell ref="E2:F2"/>
  </mergeCells>
  <conditionalFormatting sqref="G14:G41">
    <cfRule type="containsText" dxfId="25" priority="1" operator="containsText" text="Départ">
      <formula>NOT(ISERROR(SEARCH("Départ",G14)))</formula>
    </cfRule>
  </conditionalFormatting>
  <conditionalFormatting sqref="A14:H41">
    <cfRule type="expression" dxfId="24" priority="2">
      <formula>$G14="VIDE"</formula>
    </cfRule>
    <cfRule type="expression" dxfId="23" priority="3">
      <formula>$G14="Sur chantier"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83B30-ADEE-4BA2-B6B8-4FD9197AF0FF}">
  <dimension ref="A1:H41"/>
  <sheetViews>
    <sheetView showGridLines="0" workbookViewId="0">
      <selection activeCell="F3" sqref="F3"/>
    </sheetView>
  </sheetViews>
  <sheetFormatPr baseColWidth="10" defaultColWidth="11.44140625" defaultRowHeight="14.4" x14ac:dyDescent="0.3"/>
  <cols>
    <col min="1" max="1" width="11.44140625" style="1" bestFit="1" customWidth="1"/>
    <col min="2" max="2" width="45" style="1" bestFit="1" customWidth="1"/>
    <col min="3" max="3" width="22.88671875" style="1" bestFit="1" customWidth="1"/>
    <col min="4" max="4" width="18.88671875" style="1" bestFit="1" customWidth="1"/>
    <col min="5" max="5" width="15.6640625" style="1" bestFit="1" customWidth="1"/>
    <col min="6" max="6" width="9.33203125" style="1" bestFit="1" customWidth="1"/>
    <col min="7" max="7" width="19.109375" style="1" bestFit="1" customWidth="1"/>
    <col min="8" max="8" width="28.88671875" style="1" bestFit="1" customWidth="1"/>
    <col min="9" max="16384" width="11.44140625" style="1"/>
  </cols>
  <sheetData>
    <row r="1" spans="1:8" ht="15" thickBot="1" x14ac:dyDescent="0.35"/>
    <row r="2" spans="1:8" ht="15.6" thickTop="1" thickBot="1" x14ac:dyDescent="0.35">
      <c r="B2" s="2" t="s">
        <v>0</v>
      </c>
      <c r="C2" s="3">
        <f>COUNTA(Tableau24[Désignation article])-COUNTIF(Tableau24[EMPLACEMENT],"vide")</f>
        <v>15</v>
      </c>
      <c r="E2" s="24" t="s">
        <v>1</v>
      </c>
      <c r="F2" s="25"/>
      <c r="G2" s="4"/>
    </row>
    <row r="3" spans="1:8" ht="15" thickTop="1" x14ac:dyDescent="0.3">
      <c r="B3" s="5" t="s">
        <v>2</v>
      </c>
      <c r="C3" s="6">
        <f>COUNTIF(Tableau24[EMPLACEMENT],"Sur chantier")</f>
        <v>2</v>
      </c>
      <c r="E3" s="12" t="s">
        <v>3</v>
      </c>
      <c r="F3" s="17" cm="1">
        <f t="array" ref="F3">SUMPRODUCT(ISNUMBER(SEARCH("* "&amp;E3&amp;" *",Tableau24[Désignation article]))*(Tableau24[EMPLACEMENT]&lt;&gt;"vide"))</f>
        <v>2</v>
      </c>
      <c r="G3" s="4"/>
    </row>
    <row r="4" spans="1:8" x14ac:dyDescent="0.3">
      <c r="B4" s="5" t="s">
        <v>4</v>
      </c>
      <c r="C4" s="6">
        <f>COUNTIF(Tableau24[EMPLACEMENT],"vide")</f>
        <v>13</v>
      </c>
      <c r="E4" s="19" t="s">
        <v>5</v>
      </c>
      <c r="F4" s="20" cm="1">
        <f t="array" ref="F4">SUMPRODUCT(ISNUMBER(SEARCH("* "&amp;E4&amp;" *",Tableau24[Désignation article]))*(Tableau24[EMPLACEMENT]&lt;&gt;"vide"))</f>
        <v>5</v>
      </c>
      <c r="G4" s="18" t="s">
        <v>60</v>
      </c>
    </row>
    <row r="5" spans="1:8" ht="15" thickBot="1" x14ac:dyDescent="0.35">
      <c r="B5" s="7" t="s">
        <v>57</v>
      </c>
      <c r="C5" s="8">
        <f>COUNTIF(Tableau24[EMPLACEMENT],"&lt;&gt;*sur chantier*")-C4</f>
        <v>13</v>
      </c>
      <c r="E5" s="19" t="s">
        <v>58</v>
      </c>
      <c r="F5" s="21" cm="1">
        <f t="array" ref="F5">SUMPRODUCT(ISNUMBER(SEARCH("* "&amp;E5&amp;" *",Tableau24[Désignation article]))*(Tableau24[EMPLACEMENT]&lt;&gt;"vide"))</f>
        <v>0</v>
      </c>
      <c r="G5" s="18" t="s">
        <v>63</v>
      </c>
    </row>
    <row r="6" spans="1:8" ht="15" thickTop="1" x14ac:dyDescent="0.3">
      <c r="E6" s="22" t="s">
        <v>6</v>
      </c>
      <c r="F6" s="23" cm="1">
        <f t="array" ref="F6">SUMPRODUCT(ISNUMBER(SEARCH("* "&amp;E6&amp;" *",Tableau24[Désignation article]))*(Tableau24[EMPLACEMENT]&lt;&gt;"vide"))</f>
        <v>4</v>
      </c>
      <c r="G6" s="18" t="s">
        <v>61</v>
      </c>
    </row>
    <row r="7" spans="1:8" x14ac:dyDescent="0.3">
      <c r="E7" s="22" t="s">
        <v>59</v>
      </c>
      <c r="F7" s="23" cm="1">
        <f t="array" ref="F7">SUMPRODUCT(ISNUMBER(SEARCH("* "&amp;E7&amp;" *",Tableau24[Désignation article]))*(Tableau24[EMPLACEMENT]&lt;&gt;"vide"))</f>
        <v>0</v>
      </c>
      <c r="G7" s="18" t="s">
        <v>62</v>
      </c>
    </row>
    <row r="8" spans="1:8" x14ac:dyDescent="0.3">
      <c r="E8" s="13" t="s">
        <v>7</v>
      </c>
      <c r="F8" s="14" cm="1">
        <f t="array" ref="F8">SUMPRODUCT(ISNUMBER(SEARCH("* "&amp;E8&amp;" *",Tableau24[Désignation article]))*(Tableau24[EMPLACEMENT]&lt;&gt;"vide"))</f>
        <v>2</v>
      </c>
      <c r="G8" s="4"/>
    </row>
    <row r="9" spans="1:8" x14ac:dyDescent="0.3">
      <c r="E9" s="13" t="s">
        <v>8</v>
      </c>
      <c r="F9" s="14" cm="1">
        <f t="array" ref="F9">SUMPRODUCT(ISNUMBER(SEARCH("* "&amp;E9&amp;" *",Tableau24[Désignation article]))*(Tableau24[EMPLACEMENT]&lt;&gt;"vide"))</f>
        <v>0</v>
      </c>
      <c r="G9" s="4"/>
    </row>
    <row r="10" spans="1:8" ht="15" thickBot="1" x14ac:dyDescent="0.35">
      <c r="E10" s="15" t="s">
        <v>9</v>
      </c>
      <c r="F10" s="16" cm="1">
        <f t="array" ref="F10">SUMPRODUCT(ISNUMBER(SEARCH("* "&amp;E10&amp;" *",Tableau24[Désignation article]))*(Tableau24[EMPLACEMENT]&lt;&gt;"vide"))</f>
        <v>2</v>
      </c>
      <c r="G10" s="4"/>
    </row>
    <row r="11" spans="1:8" ht="15" thickTop="1" x14ac:dyDescent="0.3">
      <c r="G11" s="4"/>
    </row>
    <row r="13" spans="1:8" x14ac:dyDescent="0.3">
      <c r="A13" s="9" t="s">
        <v>10</v>
      </c>
      <c r="B13" s="9" t="s">
        <v>11</v>
      </c>
      <c r="C13" s="9" t="s">
        <v>12</v>
      </c>
      <c r="D13" s="9" t="s">
        <v>13</v>
      </c>
      <c r="E13" s="10" t="s">
        <v>14</v>
      </c>
      <c r="F13" s="10" t="s">
        <v>15</v>
      </c>
      <c r="G13" s="10" t="s">
        <v>16</v>
      </c>
      <c r="H13" s="10" t="s">
        <v>17</v>
      </c>
    </row>
    <row r="14" spans="1:8" hidden="1" x14ac:dyDescent="0.3">
      <c r="B14" s="1" t="s">
        <v>18</v>
      </c>
      <c r="C14" s="11">
        <f ca="1">RANDBETWEEN(20000000,60000000)</f>
        <v>44873152</v>
      </c>
      <c r="D14" s="1" t="s">
        <v>19</v>
      </c>
      <c r="E14" s="1">
        <v>159</v>
      </c>
      <c r="F14" s="1" t="str">
        <f>IF(Tableau24[[#This Row],[Utilis. libre]]="","","M")</f>
        <v>M</v>
      </c>
      <c r="G14" s="1" t="s">
        <v>20</v>
      </c>
    </row>
    <row r="15" spans="1:8" x14ac:dyDescent="0.3">
      <c r="B15" s="1" t="s">
        <v>21</v>
      </c>
      <c r="C15" s="11">
        <f t="shared" ref="C15:C41" ca="1" si="0">RANDBETWEEN(20000000,60000000)</f>
        <v>23280281</v>
      </c>
      <c r="D15" s="1" t="s">
        <v>22</v>
      </c>
      <c r="E15" s="1">
        <v>2000</v>
      </c>
      <c r="F15" s="1" t="str">
        <f>IF(Tableau24[[#This Row],[Utilis. libre]]="","","M")</f>
        <v>M</v>
      </c>
      <c r="G15" s="1" t="s">
        <v>23</v>
      </c>
    </row>
    <row r="16" spans="1:8" x14ac:dyDescent="0.3">
      <c r="B16" s="1" t="s">
        <v>21</v>
      </c>
      <c r="C16" s="11">
        <f t="shared" ca="1" si="0"/>
        <v>34983210</v>
      </c>
      <c r="E16" s="1">
        <v>0</v>
      </c>
      <c r="F16" s="1" t="str">
        <f>IF(Tableau24[[#This Row],[Utilis. libre]]="","","M")</f>
        <v>M</v>
      </c>
      <c r="G16" s="1" t="s">
        <v>24</v>
      </c>
    </row>
    <row r="17" spans="2:7" hidden="1" x14ac:dyDescent="0.3">
      <c r="B17" s="1" t="s">
        <v>27</v>
      </c>
      <c r="C17" s="11">
        <f t="shared" ca="1" si="0"/>
        <v>25933953</v>
      </c>
      <c r="D17" s="1" t="s">
        <v>28</v>
      </c>
      <c r="E17" s="1">
        <v>0</v>
      </c>
      <c r="F17" s="1" t="str">
        <f>IF(Tableau24[[#This Row],[Utilis. libre]]="","","M")</f>
        <v>M</v>
      </c>
      <c r="G17" s="1" t="s">
        <v>24</v>
      </c>
    </row>
    <row r="18" spans="2:7" hidden="1" x14ac:dyDescent="0.3">
      <c r="B18" s="1" t="s">
        <v>27</v>
      </c>
      <c r="C18" s="11">
        <f t="shared" ca="1" si="0"/>
        <v>20480084</v>
      </c>
      <c r="E18" s="1">
        <v>0</v>
      </c>
      <c r="F18" s="1" t="str">
        <f>IF(Tableau24[[#This Row],[Utilis. libre]]="","","M")</f>
        <v>M</v>
      </c>
      <c r="G18" s="1" t="s">
        <v>24</v>
      </c>
    </row>
    <row r="19" spans="2:7" x14ac:dyDescent="0.3">
      <c r="B19" s="1" t="s">
        <v>25</v>
      </c>
      <c r="C19" s="11">
        <f t="shared" ca="1" si="0"/>
        <v>51381237</v>
      </c>
      <c r="D19" s="1" t="s">
        <v>22</v>
      </c>
      <c r="E19" s="1">
        <v>430</v>
      </c>
      <c r="F19" s="1" t="str">
        <f>IF(Tableau24[[#This Row],[Utilis. libre]]="","","M")</f>
        <v>M</v>
      </c>
      <c r="G19" s="1" t="s">
        <v>29</v>
      </c>
    </row>
    <row r="20" spans="2:7" x14ac:dyDescent="0.3">
      <c r="B20" s="1" t="s">
        <v>25</v>
      </c>
      <c r="C20" s="11">
        <f t="shared" ca="1" si="0"/>
        <v>29179596</v>
      </c>
      <c r="D20" s="1" t="s">
        <v>22</v>
      </c>
      <c r="E20" s="1">
        <v>220</v>
      </c>
      <c r="F20" s="1" t="str">
        <f>IF(Tableau24[[#This Row],[Utilis. libre]]="","","M")</f>
        <v>M</v>
      </c>
      <c r="G20" s="1" t="s">
        <v>30</v>
      </c>
    </row>
    <row r="21" spans="2:7" x14ac:dyDescent="0.3">
      <c r="B21" s="1" t="s">
        <v>25</v>
      </c>
      <c r="C21" s="11">
        <f t="shared" ca="1" si="0"/>
        <v>39209284</v>
      </c>
      <c r="D21" s="1" t="s">
        <v>26</v>
      </c>
      <c r="E21" s="1">
        <v>446</v>
      </c>
      <c r="F21" s="1" t="str">
        <f>IF(Tableau24[[#This Row],[Utilis. libre]]="","","M")</f>
        <v>M</v>
      </c>
      <c r="G21" s="1" t="s">
        <v>31</v>
      </c>
    </row>
    <row r="22" spans="2:7" x14ac:dyDescent="0.3">
      <c r="B22" s="1" t="s">
        <v>25</v>
      </c>
      <c r="C22" s="11">
        <f t="shared" ca="1" si="0"/>
        <v>59515218</v>
      </c>
      <c r="D22" s="1" t="s">
        <v>22</v>
      </c>
      <c r="E22" s="1">
        <v>0</v>
      </c>
      <c r="F22" s="1" t="str">
        <f>IF(Tableau24[[#This Row],[Utilis. libre]]="","","M")</f>
        <v>M</v>
      </c>
      <c r="G22" s="1" t="s">
        <v>24</v>
      </c>
    </row>
    <row r="23" spans="2:7" x14ac:dyDescent="0.3">
      <c r="B23" s="1" t="s">
        <v>25</v>
      </c>
      <c r="C23" s="11">
        <f t="shared" ca="1" si="0"/>
        <v>59995996</v>
      </c>
      <c r="E23" s="1">
        <v>0</v>
      </c>
      <c r="F23" s="1" t="str">
        <f>IF(Tableau24[[#This Row],[Utilis. libre]]="","","M")</f>
        <v>M</v>
      </c>
      <c r="G23" s="1" t="s">
        <v>24</v>
      </c>
    </row>
    <row r="24" spans="2:7" hidden="1" x14ac:dyDescent="0.3">
      <c r="B24" s="1" t="s">
        <v>32</v>
      </c>
      <c r="C24" s="11">
        <f t="shared" ca="1" si="0"/>
        <v>45046084</v>
      </c>
      <c r="E24" s="1">
        <v>0</v>
      </c>
      <c r="F24" s="1" t="str">
        <f>IF(Tableau24[[#This Row],[Utilis. libre]]="","","M")</f>
        <v>M</v>
      </c>
      <c r="G24" s="1" t="s">
        <v>24</v>
      </c>
    </row>
    <row r="25" spans="2:7" hidden="1" x14ac:dyDescent="0.3">
      <c r="B25" s="1" t="s">
        <v>32</v>
      </c>
      <c r="C25" s="11">
        <f t="shared" ca="1" si="0"/>
        <v>57270587</v>
      </c>
      <c r="E25" s="1">
        <v>0</v>
      </c>
      <c r="F25" s="1" t="str">
        <f>IF(Tableau24[[#This Row],[Utilis. libre]]="","","M")</f>
        <v>M</v>
      </c>
      <c r="G25" s="1" t="s">
        <v>24</v>
      </c>
    </row>
    <row r="26" spans="2:7" hidden="1" x14ac:dyDescent="0.3">
      <c r="B26" s="1" t="s">
        <v>27</v>
      </c>
      <c r="C26" s="11">
        <f t="shared" ca="1" si="0"/>
        <v>53510730</v>
      </c>
      <c r="E26" s="1">
        <v>0</v>
      </c>
      <c r="F26" s="1" t="str">
        <f>IF(Tableau24[[#This Row],[Utilis. libre]]="","","M")</f>
        <v>M</v>
      </c>
      <c r="G26" s="1" t="s">
        <v>24</v>
      </c>
    </row>
    <row r="27" spans="2:7" hidden="1" x14ac:dyDescent="0.3">
      <c r="B27" s="1" t="s">
        <v>18</v>
      </c>
      <c r="C27" s="11">
        <f t="shared" ca="1" si="0"/>
        <v>32515109</v>
      </c>
      <c r="E27" s="1">
        <v>0</v>
      </c>
      <c r="F27" s="1" t="str">
        <f>IF(Tableau24[[#This Row],[Utilis. libre]]="","","M")</f>
        <v>M</v>
      </c>
      <c r="G27" s="1" t="s">
        <v>24</v>
      </c>
    </row>
    <row r="28" spans="2:7" hidden="1" x14ac:dyDescent="0.3">
      <c r="B28" s="1" t="s">
        <v>27</v>
      </c>
      <c r="C28" s="11">
        <f t="shared" ca="1" si="0"/>
        <v>39371935</v>
      </c>
      <c r="E28" s="1">
        <v>0</v>
      </c>
      <c r="F28" s="1" t="str">
        <f>IF(Tableau24[[#This Row],[Utilis. libre]]="","","M")</f>
        <v>M</v>
      </c>
      <c r="G28" s="1" t="s">
        <v>24</v>
      </c>
    </row>
    <row r="29" spans="2:7" hidden="1" x14ac:dyDescent="0.3">
      <c r="B29" s="1" t="s">
        <v>33</v>
      </c>
      <c r="C29" s="11">
        <f t="shared" ca="1" si="0"/>
        <v>37062148</v>
      </c>
      <c r="E29" s="1">
        <v>500</v>
      </c>
      <c r="F29" s="1" t="str">
        <f>IF(Tableau24[[#This Row],[Utilis. libre]]="","","M")</f>
        <v>M</v>
      </c>
      <c r="G29" s="1" t="s">
        <v>34</v>
      </c>
    </row>
    <row r="30" spans="2:7" hidden="1" x14ac:dyDescent="0.3">
      <c r="B30" s="1" t="s">
        <v>33</v>
      </c>
      <c r="C30" s="11">
        <f t="shared" ca="1" si="0"/>
        <v>54547520</v>
      </c>
      <c r="E30" s="1">
        <v>139</v>
      </c>
      <c r="F30" s="1" t="str">
        <f>IF(Tableau24[[#This Row],[Utilis. libre]]="","","M")</f>
        <v>M</v>
      </c>
      <c r="G30" s="1" t="s">
        <v>34</v>
      </c>
    </row>
    <row r="31" spans="2:7" hidden="1" x14ac:dyDescent="0.3">
      <c r="B31" s="1" t="s">
        <v>35</v>
      </c>
      <c r="C31" s="11">
        <f t="shared" ca="1" si="0"/>
        <v>51672777</v>
      </c>
      <c r="D31" s="1" t="s">
        <v>36</v>
      </c>
      <c r="E31" s="1">
        <v>212</v>
      </c>
      <c r="F31" s="1" t="str">
        <f>IF(Tableau24[[#This Row],[Utilis. libre]]="","","M")</f>
        <v>M</v>
      </c>
      <c r="G31" s="1" t="s">
        <v>37</v>
      </c>
    </row>
    <row r="32" spans="2:7" x14ac:dyDescent="0.3">
      <c r="B32" s="1" t="s">
        <v>21</v>
      </c>
      <c r="C32" s="11">
        <f t="shared" ca="1" si="0"/>
        <v>54255080</v>
      </c>
      <c r="E32" s="1">
        <v>0</v>
      </c>
      <c r="F32" s="1" t="str">
        <f>IF(Tableau24[[#This Row],[Utilis. libre]]="","","M")</f>
        <v>M</v>
      </c>
      <c r="G32" s="1" t="s">
        <v>24</v>
      </c>
    </row>
    <row r="33" spans="2:7" x14ac:dyDescent="0.3">
      <c r="B33" s="1" t="s">
        <v>39</v>
      </c>
      <c r="C33" s="11">
        <f t="shared" ca="1" si="0"/>
        <v>43233116</v>
      </c>
      <c r="D33" s="1" t="s">
        <v>40</v>
      </c>
      <c r="E33" s="1">
        <v>337</v>
      </c>
      <c r="F33" s="1" t="str">
        <f>IF(Tableau24[[#This Row],[Utilis. libre]]="","","M")</f>
        <v>M</v>
      </c>
      <c r="G33" s="1" t="s">
        <v>41</v>
      </c>
    </row>
    <row r="34" spans="2:7" x14ac:dyDescent="0.3">
      <c r="B34" s="1" t="s">
        <v>39</v>
      </c>
      <c r="C34" s="11">
        <f t="shared" ca="1" si="0"/>
        <v>27997639</v>
      </c>
      <c r="D34" s="1" t="s">
        <v>43</v>
      </c>
      <c r="E34" s="1">
        <v>4000</v>
      </c>
      <c r="F34" s="1" t="str">
        <f>IF(Tableau24[[#This Row],[Utilis. libre]]="","","M")</f>
        <v>M</v>
      </c>
      <c r="G34" s="1" t="s">
        <v>44</v>
      </c>
    </row>
    <row r="35" spans="2:7" x14ac:dyDescent="0.3">
      <c r="B35" s="1" t="s">
        <v>39</v>
      </c>
      <c r="C35" s="11">
        <f t="shared" ca="1" si="0"/>
        <v>51695103</v>
      </c>
      <c r="D35" s="1" t="s">
        <v>45</v>
      </c>
      <c r="E35" s="1">
        <v>1359</v>
      </c>
      <c r="F35" s="1" t="str">
        <f>IF(Tableau24[[#This Row],[Utilis. libre]]="","","M")</f>
        <v>M</v>
      </c>
      <c r="G35" s="1" t="s">
        <v>46</v>
      </c>
    </row>
    <row r="36" spans="2:7" x14ac:dyDescent="0.3">
      <c r="B36" s="1" t="s">
        <v>21</v>
      </c>
      <c r="C36" s="11">
        <f t="shared" ca="1" si="0"/>
        <v>43173262</v>
      </c>
      <c r="D36" s="1" t="s">
        <v>47</v>
      </c>
      <c r="E36" s="1">
        <v>2000</v>
      </c>
      <c r="F36" s="1" t="str">
        <f>IF(Tableau24[[#This Row],[Utilis. libre]]="","","M")</f>
        <v>M</v>
      </c>
      <c r="G36" s="1" t="s">
        <v>48</v>
      </c>
    </row>
    <row r="37" spans="2:7" x14ac:dyDescent="0.3">
      <c r="B37" s="1" t="s">
        <v>38</v>
      </c>
      <c r="C37" s="11">
        <f t="shared" ca="1" si="0"/>
        <v>48289272</v>
      </c>
      <c r="D37" s="1" t="s">
        <v>49</v>
      </c>
      <c r="E37" s="1">
        <v>4000</v>
      </c>
      <c r="F37" s="1" t="str">
        <f>IF(Tableau24[[#This Row],[Utilis. libre]]="","","M")</f>
        <v>M</v>
      </c>
      <c r="G37" s="1" t="s">
        <v>50</v>
      </c>
    </row>
    <row r="38" spans="2:7" hidden="1" x14ac:dyDescent="0.3">
      <c r="B38" s="1" t="s">
        <v>42</v>
      </c>
      <c r="C38" s="11">
        <f t="shared" ca="1" si="0"/>
        <v>49091235</v>
      </c>
      <c r="D38" s="1" t="s">
        <v>52</v>
      </c>
      <c r="E38" s="1">
        <v>0</v>
      </c>
      <c r="F38" s="1" t="str">
        <f>IF(Tableau24[[#This Row],[Utilis. libre]]="","","M")</f>
        <v>M</v>
      </c>
      <c r="G38" s="1" t="s">
        <v>24</v>
      </c>
    </row>
    <row r="39" spans="2:7" hidden="1" x14ac:dyDescent="0.3">
      <c r="B39" s="1" t="s">
        <v>42</v>
      </c>
      <c r="C39" s="11">
        <f t="shared" ca="1" si="0"/>
        <v>53833444</v>
      </c>
      <c r="E39" s="1">
        <v>0</v>
      </c>
      <c r="F39" s="1" t="str">
        <f>IF(Tableau24[[#This Row],[Utilis. libre]]="","","M")</f>
        <v>M</v>
      </c>
      <c r="G39" s="1" t="s">
        <v>24</v>
      </c>
    </row>
    <row r="40" spans="2:7" hidden="1" x14ac:dyDescent="0.3">
      <c r="B40" s="1" t="s">
        <v>53</v>
      </c>
      <c r="C40" s="11">
        <f t="shared" ca="1" si="0"/>
        <v>44296340</v>
      </c>
      <c r="D40" s="1" t="s">
        <v>54</v>
      </c>
      <c r="E40" s="1">
        <v>6100</v>
      </c>
      <c r="F40" s="1" t="str">
        <f>IF(Tableau24[[#This Row],[Utilis. libre]]="","","M")</f>
        <v>M</v>
      </c>
      <c r="G40" s="1" t="s">
        <v>55</v>
      </c>
    </row>
    <row r="41" spans="2:7" hidden="1" x14ac:dyDescent="0.3">
      <c r="B41" s="1" t="s">
        <v>51</v>
      </c>
      <c r="C41" s="11">
        <f t="shared" ca="1" si="0"/>
        <v>35430502</v>
      </c>
      <c r="D41" s="1" t="s">
        <v>56</v>
      </c>
      <c r="E41" s="1">
        <v>4000</v>
      </c>
      <c r="F41" s="1" t="str">
        <f>IF(Tableau24[[#This Row],[Utilis. libre]]="","","M")</f>
        <v>M</v>
      </c>
      <c r="G41" s="1" t="s">
        <v>29</v>
      </c>
    </row>
  </sheetData>
  <mergeCells count="1">
    <mergeCell ref="E2:F2"/>
  </mergeCells>
  <conditionalFormatting sqref="G14:G41">
    <cfRule type="containsText" dxfId="12" priority="1" operator="containsText" text="Départ">
      <formula>NOT(ISERROR(SEARCH("Départ",G14)))</formula>
    </cfRule>
  </conditionalFormatting>
  <conditionalFormatting sqref="A14:H41">
    <cfRule type="expression" dxfId="11" priority="2">
      <formula>$G14="VIDE"</formula>
    </cfRule>
    <cfRule type="expression" dxfId="10" priority="3">
      <formula>$G14="Sur chantier"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nb si</vt:lpstr>
      <vt:lpstr>somme prod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MARQUES</dc:creator>
  <cp:lastModifiedBy>Famille MARQUES</cp:lastModifiedBy>
  <dcterms:created xsi:type="dcterms:W3CDTF">2022-10-30T21:37:55Z</dcterms:created>
  <dcterms:modified xsi:type="dcterms:W3CDTF">2022-11-01T17:18:40Z</dcterms:modified>
</cp:coreProperties>
</file>