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_rels/sheet2.xml.rels" ContentType="application/vnd.openxmlformats-package.relationships+xml"/>
  <Override PartName="/xl/worksheets/_rels/sheet3.xml.rels" ContentType="application/vnd.openxmlformats-package.relationships+xml"/>
  <Override PartName="/xl/worksheets/_rels/sheet4.xml.rels" ContentType="application/vnd.openxmlformats-package.relationships+xml"/>
  <Override PartName="/xl/worksheets/_rels/sheet5.xml.rels" ContentType="application/vnd.openxmlformats-package.relationships+xml"/>
  <Override PartName="/xl/worksheets/_rels/sheet6.xml.rels" ContentType="application/vnd.openxmlformats-package.relationships+xml"/>
  <Override PartName="/xl/worksheets/_rels/sheet7.xml.rels" ContentType="application/vnd.openxmlformats-package.relationship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vmlDrawing1.vml" ContentType="application/vnd.openxmlformats-officedocument.vmlDrawing"/>
  <Override PartName="/xl/drawings/drawing2.xml" ContentType="application/vnd.openxmlformats-officedocument.drawing+xml"/>
  <Override PartName="/xl/drawings/vmlDrawing2.vml" ContentType="application/vnd.openxmlformats-officedocument.vmlDrawing"/>
  <Override PartName="/xl/drawings/drawing3.xml" ContentType="application/vnd.openxmlformats-officedocument.drawing+xml"/>
  <Override PartName="/xl/drawings/vmlDrawing3.vml" ContentType="application/vnd.openxmlformats-officedocument.vmlDrawing"/>
  <Override PartName="/xl/drawings/drawing4.xml" ContentType="application/vnd.openxmlformats-officedocument.drawing+xml"/>
  <Override PartName="/xl/drawings/vmlDrawing4.vml" ContentType="application/vnd.openxmlformats-officedocument.vmlDrawing"/>
  <Override PartName="/xl/drawings/_rels/drawing1.xml.rels" ContentType="application/vnd.openxmlformats-package.relationships+xml"/>
  <Override PartName="/xl/drawings/_rels/drawing2.xml.rels" ContentType="application/vnd.openxmlformats-package.relationships+xml"/>
  <Override PartName="/xl/drawings/_rels/drawing3.xml.rels" ContentType="application/vnd.openxmlformats-package.relationships+xml"/>
  <Override PartName="/xl/drawings/_rels/drawing4.xml.rels" ContentType="application/vnd.openxmlformats-package.relationship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comments5.xml" ContentType="application/vnd.openxmlformats-officedocument.spreadsheetml.comments+xml"/>
  <Override PartName="/xl/comments4.xml" ContentType="application/vnd.openxmlformats-officedocument.spreadsheetml.comments+xml"/>
  <Override PartName="/xl/comments6.xml" ContentType="application/vnd.openxmlformats-officedocument.spreadsheetml.comments+xml"/>
  <Override PartName="/xl/comments7.xml" ContentType="application/vnd.openxmlformats-officedocument.spreadsheetml.comment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Taux" sheetId="1" state="visible" r:id="rId2"/>
    <sheet name="UHR" sheetId="2" state="hidden" r:id="rId3"/>
    <sheet name="ADJ" sheetId="3" state="hidden" r:id="rId4"/>
    <sheet name="USLD" sheetId="4" state="hidden" r:id="rId5"/>
    <sheet name="AUTRES SERVICES" sheetId="5" state="hidden" r:id="rId6"/>
    <sheet name="TOTAL" sheetId="6" state="hidden" r:id="rId7"/>
    <sheet name="Papa" sheetId="7" state="hidden" r:id="rId8"/>
    <sheet name="UHR1" sheetId="8" state="hidden" r:id="rId9"/>
    <sheet name="Janvier 2021" sheetId="9" state="visible" r:id="rId10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comments4.xml><?xml version="1.0" encoding="utf-8"?>
<comments xmlns="http://schemas.openxmlformats.org/spreadsheetml/2006/main" xmlns:xdr="http://schemas.openxmlformats.org/drawingml/2006/spreadsheetDrawing">
  <authors>
    <author> </author>
  </authors>
  <commentList>
    <comment ref="B29" authorId="0">
      <text>
        <r>
          <rPr>
            <sz val="12"/>
            <color rgb="FF000000"/>
            <rFont val="Calibri"/>
            <family val="2"/>
            <charset val="1"/>
          </rPr>
          <t xml:space="preserve">Tomas:
</t>
        </r>
        <r>
          <rPr>
            <sz val="9"/>
            <color rgb="FF000000"/>
            <rFont val="Calibri"/>
            <family val="2"/>
            <charset val="1"/>
          </rPr>
          <t xml:space="preserve">J'ai refais et ça me paraît plus logique
</t>
        </r>
      </text>
    </comment>
  </commentList>
</comments>
</file>

<file path=xl/comments5.xml><?xml version="1.0" encoding="utf-8"?>
<comments xmlns="http://schemas.openxmlformats.org/spreadsheetml/2006/main" xmlns:xdr="http://schemas.openxmlformats.org/drawingml/2006/spreadsheetDrawing">
  <authors>
    <author> </author>
  </authors>
  <commentList>
    <comment ref="F7" authorId="0">
      <text>
        <r>
          <rPr>
            <sz val="12"/>
            <color rgb="FF000000"/>
            <rFont val="Calibri"/>
            <family val="2"/>
            <charset val="1"/>
          </rPr>
          <t xml:space="preserve">Tomas:
</t>
        </r>
        <r>
          <rPr>
            <sz val="9"/>
            <color rgb="FF000000"/>
            <rFont val="Calibri"/>
            <family val="2"/>
            <charset val="1"/>
          </rPr>
          <t xml:space="preserve">Pour quoi c'est comme ça??
</t>
        </r>
        <r>
          <rPr>
            <sz val="9"/>
            <color rgb="FFC9211E"/>
            <rFont val="Calibri"/>
            <family val="2"/>
            <charset val="1"/>
          </rPr>
          <t xml:space="preserve">Papa : Parce que le format n’était pas bon...</t>
        </r>
      </text>
    </comment>
  </commentList>
</comments>
</file>

<file path=xl/comments6.xml><?xml version="1.0" encoding="utf-8"?>
<comments xmlns="http://schemas.openxmlformats.org/spreadsheetml/2006/main" xmlns:xdr="http://schemas.openxmlformats.org/drawingml/2006/spreadsheetDrawing">
  <authors>
    <author> </author>
  </authors>
  <commentList>
    <comment ref="D82" authorId="0">
      <text>
        <r>
          <rPr>
            <sz val="12"/>
            <color rgb="FF000000"/>
            <rFont val="Calibri"/>
            <family val="2"/>
            <charset val="1"/>
          </rPr>
          <t xml:space="preserve">Tomas:
</t>
        </r>
        <r>
          <rPr>
            <sz val="9"/>
            <color rgb="FF000000"/>
            <rFont val="Calibri"/>
            <family val="2"/>
            <charset val="1"/>
          </rPr>
          <t xml:space="preserve">Je trouve ce graphique très perturbant et qu'il ne correspond pas à ce que je m'attendais
</t>
        </r>
      </text>
    </comment>
    <comment ref="E2" authorId="0">
      <text>
        <r>
          <rPr>
            <sz val="12"/>
            <color rgb="FF000000"/>
            <rFont val="Calibri"/>
            <family val="2"/>
            <charset val="1"/>
          </rPr>
          <t xml:space="preserve">Tomas:
</t>
        </r>
        <r>
          <rPr>
            <sz val="9"/>
            <color rgb="FF000000"/>
            <rFont val="Calibri"/>
            <family val="2"/>
            <charset val="1"/>
          </rPr>
          <t xml:space="preserve">C'est pas logique!! Parce que si je fais la somme des vérif des heures dans chaque feuille j'obtiens pas ça 
110,00 (UHR)
80,25 (ADJ)
91,42 (USLD)
36,00 (Autres services)
= 317,67
</t>
        </r>
      </text>
    </comment>
    <comment ref="E49" authorId="0">
      <text>
        <r>
          <rPr>
            <sz val="12"/>
            <color rgb="FF000000"/>
            <rFont val="Calibri"/>
            <family val="2"/>
            <charset val="1"/>
          </rPr>
          <t xml:space="preserve">Tomas:
</t>
        </r>
        <r>
          <rPr>
            <sz val="9"/>
            <color rgb="FF000000"/>
            <rFont val="Calibri"/>
            <family val="2"/>
            <charset val="1"/>
          </rPr>
          <t xml:space="preserve">Ce graphique me paraît assez logique par rapport aux actes que j'ai effectué</t>
        </r>
      </text>
    </comment>
  </commentList>
</comments>
</file>

<file path=xl/comments7.xml><?xml version="1.0" encoding="utf-8"?>
<comments xmlns="http://schemas.openxmlformats.org/spreadsheetml/2006/main" xmlns:xdr="http://schemas.openxmlformats.org/drawingml/2006/spreadsheetDrawing">
  <authors>
    <author> </author>
  </authors>
  <commentList>
    <comment ref="J3" authorId="0">
      <text>
        <r>
          <rPr>
            <sz val="12"/>
            <color rgb="FF000000"/>
            <rFont val="Calibri"/>
            <family val="2"/>
            <charset val="1"/>
          </rPr>
          <t xml:space="preserve">En prenant tes heures je n’arrive pas à 17,50 …
Mais sinon la vérif est bonne 
...17,25 = 100 % de ton activité</t>
        </r>
      </text>
    </comment>
  </commentList>
</comments>
</file>

<file path=xl/sharedStrings.xml><?xml version="1.0" encoding="utf-8"?>
<sst xmlns="http://schemas.openxmlformats.org/spreadsheetml/2006/main" count="392" uniqueCount="165">
  <si>
    <t xml:space="preserve">UHR</t>
  </si>
  <si>
    <t xml:space="preserve">USLD</t>
  </si>
  <si>
    <t xml:space="preserve">BASE 45 sem /an</t>
  </si>
  <si>
    <t xml:space="preserve">Entretien  </t>
  </si>
  <si>
    <t xml:space="preserve">En minutes</t>
  </si>
  <si>
    <t xml:space="preserve">En heures</t>
  </si>
  <si>
    <t xml:space="preserve">Hebdo (h)</t>
  </si>
  <si>
    <t xml:space="preserve">Entretien Patient</t>
  </si>
  <si>
    <t xml:space="preserve">Mensuelle (h)</t>
  </si>
  <si>
    <t xml:space="preserve">Entretien Famille</t>
  </si>
  <si>
    <t xml:space="preserve">Annuelle (h)</t>
  </si>
  <si>
    <t xml:space="preserve">Accompagnements psychologique</t>
  </si>
  <si>
    <t xml:space="preserve">Evaluations</t>
  </si>
  <si>
    <t xml:space="preserve">MMSE</t>
  </si>
  <si>
    <t xml:space="preserve">Début activité</t>
  </si>
  <si>
    <t xml:space="preserve">Fin activité</t>
  </si>
  <si>
    <t xml:space="preserve">NPI</t>
  </si>
  <si>
    <t xml:space="preserve">Autres tests</t>
  </si>
  <si>
    <t xml:space="preserve">Staff UHR</t>
  </si>
  <si>
    <t xml:space="preserve">Staff USLD</t>
  </si>
  <si>
    <t xml:space="preserve">Nb de semaines</t>
  </si>
  <si>
    <t xml:space="preserve">Ateliers</t>
  </si>
  <si>
    <t xml:space="preserve">Cognitifs</t>
  </si>
  <si>
    <t xml:space="preserve">Collectifs</t>
  </si>
  <si>
    <t xml:space="preserve">Moteurs</t>
  </si>
  <si>
    <t xml:space="preserve">Individuels</t>
  </si>
  <si>
    <t xml:space="preserve">Observation </t>
  </si>
  <si>
    <t xml:space="preserve">ADJ</t>
  </si>
  <si>
    <t xml:space="preserve">AUTRES SERVICES</t>
  </si>
  <si>
    <t xml:space="preserve">Médecine/SSR patients</t>
  </si>
  <si>
    <t xml:space="preserve">Addictologie patients</t>
  </si>
  <si>
    <t xml:space="preserve">Ehpad patients</t>
  </si>
  <si>
    <t xml:space="preserve">Réunion</t>
  </si>
  <si>
    <t xml:space="preserve">Réunion  psychologiques</t>
  </si>
  <si>
    <t xml:space="preserve">Staff ADJ</t>
  </si>
  <si>
    <t xml:space="preserve">Supervision ESA</t>
  </si>
  <si>
    <t xml:space="preserve">Formation</t>
  </si>
  <si>
    <t xml:space="preserve">Projet Personnalisé</t>
  </si>
  <si>
    <t xml:space="preserve">Demi-journée</t>
  </si>
  <si>
    <t xml:space="preserve">Journée</t>
  </si>
  <si>
    <t xml:space="preserve">Collectif</t>
  </si>
  <si>
    <t xml:space="preserve">Repas Thérapeutique</t>
  </si>
  <si>
    <t xml:space="preserve">Coordination</t>
  </si>
  <si>
    <t xml:space="preserve">Actes</t>
  </si>
  <si>
    <t xml:space="preserve">Minutes</t>
  </si>
  <si>
    <t xml:space="preserve">Heures</t>
  </si>
  <si>
    <t xml:space="preserve">Verif des h</t>
  </si>
  <si>
    <t xml:space="preserve">Verif des h hors transmissions</t>
  </si>
  <si>
    <t xml:space="preserve">% annuel (en heures)</t>
  </si>
  <si>
    <t xml:space="preserve">ENTRETIENS</t>
  </si>
  <si>
    <t xml:space="preserve">Entretiens patients</t>
  </si>
  <si>
    <t xml:space="preserve">Entretiens familles</t>
  </si>
  <si>
    <t xml:space="preserve">EVALUATIONS</t>
  </si>
  <si>
    <t xml:space="preserve">Réunions</t>
  </si>
  <si>
    <t xml:space="preserve">Observation Accompagnement comportement</t>
  </si>
  <si>
    <t xml:space="preserve">Observation comportement résidents</t>
  </si>
  <si>
    <t xml:space="preserve">Ateliers collectifs</t>
  </si>
  <si>
    <t xml:space="preserve">Moteur</t>
  </si>
  <si>
    <t xml:space="preserve">Atelier individuel</t>
  </si>
  <si>
    <t xml:space="preserve">TOTAL D'ACTES EFFECTUES (Hors observations/staff)</t>
  </si>
  <si>
    <t xml:space="preserve">TOTAL D'ACTES EFFECTUES:</t>
  </si>
  <si>
    <t xml:space="preserve">Répartition des interventions en service UHR par acte (%)</t>
  </si>
  <si>
    <t xml:space="preserve">Activités en UHR</t>
  </si>
  <si>
    <t xml:space="preserve">Entretiens</t>
  </si>
  <si>
    <t xml:space="preserve">Évaluations</t>
  </si>
  <si>
    <t xml:space="preserve">Répartition des volumes horaires dans les démarches d’évaluation comportementale en UHR</t>
  </si>
  <si>
    <t xml:space="preserve">Evaluation Comportementale par Observation</t>
  </si>
  <si>
    <t xml:space="preserve">Evaluation par Echelle Comportementale </t>
  </si>
  <si>
    <t xml:space="preserve">Echanges et Transmissions</t>
  </si>
  <si>
    <t xml:space="preserve">Ateliers UHR Nb de personnes</t>
  </si>
  <si>
    <t xml:space="preserve">DATE</t>
  </si>
  <si>
    <t xml:space="preserve">Atelier Simple (1) ou Double (2)</t>
  </si>
  <si>
    <t xml:space="preserve">Atelier moteur individuel</t>
  </si>
  <si>
    <t xml:space="preserve">Atelier musique individuel</t>
  </si>
  <si>
    <t xml:space="preserve">Atelier Snoezeleen</t>
  </si>
  <si>
    <t xml:space="preserve">Pourcentage de l'activité</t>
  </si>
  <si>
    <t xml:space="preserve">Temps de coordination</t>
  </si>
  <si>
    <t xml:space="preserve">Observation comportement</t>
  </si>
  <si>
    <t xml:space="preserve">AUTRES TESTS</t>
  </si>
  <si>
    <t xml:space="preserve">Projets personnalisés</t>
  </si>
  <si>
    <t xml:space="preserve">Ateliers </t>
  </si>
  <si>
    <t xml:space="preserve">Repas thérapeutiques</t>
  </si>
  <si>
    <t xml:space="preserve">Coordination équipe</t>
  </si>
  <si>
    <t xml:space="preserve">Récapitulatif en heures des actes</t>
  </si>
  <si>
    <t xml:space="preserve">Reunions </t>
  </si>
  <si>
    <t xml:space="preserve">Projets Personnalises</t>
  </si>
  <si>
    <t xml:space="preserve">Observation Comportement</t>
  </si>
  <si>
    <t xml:space="preserve">Repas Therapeutiques</t>
  </si>
  <si>
    <t xml:space="preserve">Ateliers individuels</t>
  </si>
  <si>
    <t xml:space="preserve">Moyenne</t>
  </si>
  <si>
    <t xml:space="preserve">Répartition des interventions en service USLD par acte (%)</t>
  </si>
  <si>
    <t xml:space="preserve">Autres services</t>
  </si>
  <si>
    <t xml:space="preserve">Médecine/SSR</t>
  </si>
  <si>
    <t xml:space="preserve">Addictologie</t>
  </si>
  <si>
    <t xml:space="preserve">Ehpad</t>
  </si>
  <si>
    <t xml:space="preserve">Réunion psychologues</t>
  </si>
  <si>
    <t xml:space="preserve">ESA</t>
  </si>
  <si>
    <t xml:space="preserve">Formation Incendie Axe 1</t>
  </si>
  <si>
    <t xml:space="preserve">Formation Troubles du comportements</t>
  </si>
  <si>
    <t xml:space="preserve">Formation Snozelen</t>
  </si>
  <si>
    <t xml:space="preserve">Reunions de Service</t>
  </si>
  <si>
    <t xml:space="preserve">UHR TOTAL</t>
  </si>
  <si>
    <t xml:space="preserve">ADJ TOTAL</t>
  </si>
  <si>
    <t xml:space="preserve">USLD TOTAL</t>
  </si>
  <si>
    <t xml:space="preserve">Evaluations </t>
  </si>
  <si>
    <t xml:space="preserve"> </t>
  </si>
  <si>
    <t xml:space="preserve">VACANCES</t>
  </si>
  <si>
    <t xml:space="preserve">Nb de jours</t>
  </si>
  <si>
    <t xml:space="preserve">31-4 SEPT</t>
  </si>
  <si>
    <t xml:space="preserve">2J </t>
  </si>
  <si>
    <t xml:space="preserve">Observation Accompagnement comportement UHR</t>
  </si>
  <si>
    <t xml:space="preserve">19-23 OCT</t>
  </si>
  <si>
    <t xml:space="preserve">3J</t>
  </si>
  <si>
    <t xml:space="preserve">21-25 DEC</t>
  </si>
  <si>
    <t xml:space="preserve">2J</t>
  </si>
  <si>
    <t xml:space="preserve">Coordination ADJ</t>
  </si>
  <si>
    <t xml:space="preserve">Observation Accompagnement comportement ADJ</t>
  </si>
  <si>
    <t xml:space="preserve">TOTAL</t>
  </si>
  <si>
    <t xml:space="preserve">Reste à trouver (en h) sur la base de 34 semaines </t>
  </si>
  <si>
    <t xml:space="preserve">Tableau des actes effectués dans chaque service</t>
  </si>
  <si>
    <t xml:space="preserve">Service</t>
  </si>
  <si>
    <t xml:space="preserve">Evals</t>
  </si>
  <si>
    <t xml:space="preserve">Supervision</t>
  </si>
  <si>
    <t xml:space="preserve">STAFF/Réunions psychologiques</t>
  </si>
  <si>
    <t xml:space="preserve">Formations</t>
  </si>
  <si>
    <t xml:space="preserve">Total</t>
  </si>
  <si>
    <t xml:space="preserve">TOTAL ACTES PAR THEMATIQUES</t>
  </si>
  <si>
    <t xml:space="preserve">Répartition des actes par services (%) (hors transmissions)</t>
  </si>
  <si>
    <t xml:space="preserve">AUTRES SERVICES (MÉDECINE/ SSR/ EHPAD)</t>
  </si>
  <si>
    <t xml:space="preserve">TOTAL D'ACTES (hors staff)</t>
  </si>
  <si>
    <t xml:space="preserve">Tableau des pourcentages d'activité dans chaque service</t>
  </si>
  <si>
    <t xml:space="preserve">Pourcentage d'activité</t>
  </si>
  <si>
    <t xml:space="preserve">Données D’entrée</t>
  </si>
  <si>
    <t xml:space="preserve">Vérification cohérence</t>
  </si>
  <si>
    <t xml:space="preserve">Base hebdo</t>
  </si>
  <si>
    <t xml:space="preserve">Réalisées</t>
  </si>
  <si>
    <t xml:space="preserve">Entretiens %</t>
  </si>
  <si>
    <t xml:space="preserve">Evaluations %</t>
  </si>
  <si>
    <t xml:space="preserve">Staff UHR %</t>
  </si>
  <si>
    <t xml:space="preserve">Observation %</t>
  </si>
  <si>
    <t xml:space="preserve">Verif somme annuelle</t>
  </si>
  <si>
    <t xml:space="preserve">Soit</t>
  </si>
  <si>
    <t xml:space="preserve">Mois</t>
  </si>
  <si>
    <t xml:space="preserve">(ne doit pas etre &gt;</t>
  </si>
  <si>
    <t xml:space="preserve">En % du total</t>
  </si>
  <si>
    <t xml:space="preserve">S/TOTAL ENTRETIENS</t>
  </si>
  <si>
    <t xml:space="preserve">S/TOTAL EVALUATIONS</t>
  </si>
  <si>
    <t xml:space="preserve">S/TOTAL Staff UHR</t>
  </si>
  <si>
    <t xml:space="preserve">S/TOTAL Observation Accompagnement comportement</t>
  </si>
  <si>
    <t xml:space="preserve">S/TOTAL Ateliers collectifs</t>
  </si>
  <si>
    <t xml:space="preserve">S/TOTAL Atelier individuel</t>
  </si>
  <si>
    <t xml:space="preserve">TOTAL HEURES UHR</t>
  </si>
  <si>
    <t xml:space="preserve">-&gt; Soit </t>
  </si>
  <si>
    <t xml:space="preserve">Un nombre total d’actes effectués de </t>
  </si>
  <si>
    <t xml:space="preserve">-&gt; dont</t>
  </si>
  <si>
    <r>
      <rPr>
        <sz val="12"/>
        <color rgb="FF000000"/>
        <rFont val="Calibri"/>
        <family val="2"/>
        <charset val="1"/>
      </rPr>
      <t xml:space="preserve">Un nombre d’actes effectués </t>
    </r>
    <r>
      <rPr>
        <sz val="12"/>
        <color rgb="FFC9211E"/>
        <rFont val="Calibri"/>
        <family val="2"/>
        <charset val="1"/>
      </rPr>
      <t xml:space="preserve">(Hors Obs /Staff) de</t>
    </r>
  </si>
  <si>
    <t xml:space="preserve">TOTAL </t>
  </si>
  <si>
    <t xml:space="preserve">Obs/Accomp/Comport</t>
  </si>
  <si>
    <t xml:space="preserve">Formation 1/2 journée</t>
  </si>
  <si>
    <t xml:space="preserve">Formation Journée</t>
  </si>
  <si>
    <t xml:space="preserve">Transmission </t>
  </si>
  <si>
    <t xml:space="preserve">Supervision Stagiaire </t>
  </si>
  <si>
    <t xml:space="preserve">TOTAL PAR JOUR (en centièmes d’heures)</t>
  </si>
  <si>
    <t xml:space="preserve">TOTAL PAR SEMAINE (en centièmes d’heures)</t>
  </si>
  <si>
    <t xml:space="preserve">MANQUE (différence entre 17,50)</t>
  </si>
</sst>
</file>

<file path=xl/styles.xml><?xml version="1.0" encoding="utf-8"?>
<styleSheet xmlns="http://schemas.openxmlformats.org/spreadsheetml/2006/main">
  <numFmts count="17">
    <numFmt numFmtId="164" formatCode="General"/>
    <numFmt numFmtId="165" formatCode="0.00"/>
    <numFmt numFmtId="166" formatCode="dd/mm/yyyy"/>
    <numFmt numFmtId="167" formatCode="hh:mm"/>
    <numFmt numFmtId="168" formatCode="[h]:\]mm:ss"/>
    <numFmt numFmtId="169" formatCode="[hh];mm"/>
    <numFmt numFmtId="170" formatCode="#,##0.00"/>
    <numFmt numFmtId="171" formatCode="General"/>
    <numFmt numFmtId="172" formatCode="[h]:mm;@"/>
    <numFmt numFmtId="173" formatCode="0\ %"/>
    <numFmt numFmtId="174" formatCode="hh:mm:ss"/>
    <numFmt numFmtId="175" formatCode="0.0"/>
    <numFmt numFmtId="176" formatCode="0.00\ %"/>
    <numFmt numFmtId="177" formatCode="0"/>
    <numFmt numFmtId="178" formatCode="#.&quot; mn&quot;"/>
    <numFmt numFmtId="179" formatCode="##.##\h"/>
    <numFmt numFmtId="180" formatCode="d\ mmm"/>
  </numFmts>
  <fonts count="13">
    <font>
      <sz val="12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2"/>
      <color rgb="FF000000"/>
      <name val="Calibri"/>
      <family val="2"/>
      <charset val="1"/>
    </font>
    <font>
      <b val="true"/>
      <sz val="18"/>
      <color rgb="FF000000"/>
      <name val="Calibri"/>
      <family val="2"/>
    </font>
    <font>
      <sz val="10"/>
      <color rgb="FF000000"/>
      <name val="Calibri"/>
      <family val="2"/>
    </font>
    <font>
      <b val="true"/>
      <sz val="13.2"/>
      <color rgb="FF000000"/>
      <name val="Cambria"/>
      <family val="2"/>
    </font>
    <font>
      <sz val="11"/>
      <color rgb="FF000000"/>
      <name val="Cambria"/>
      <family val="2"/>
    </font>
    <font>
      <sz val="9"/>
      <color rgb="FF000000"/>
      <name val="Calibri"/>
      <family val="2"/>
      <charset val="1"/>
    </font>
    <font>
      <sz val="9"/>
      <color rgb="FFC9211E"/>
      <name val="Calibri"/>
      <family val="2"/>
      <charset val="1"/>
    </font>
    <font>
      <sz val="12"/>
      <color rgb="FFC9211E"/>
      <name val="Calibri"/>
      <family val="2"/>
      <charset val="1"/>
    </font>
    <font>
      <sz val="20"/>
      <color rgb="FF000000"/>
      <name val="Calibri"/>
      <family val="2"/>
      <charset val="1"/>
    </font>
  </fonts>
  <fills count="13">
    <fill>
      <patternFill patternType="none"/>
    </fill>
    <fill>
      <patternFill patternType="gray125"/>
    </fill>
    <fill>
      <patternFill patternType="solid">
        <fgColor rgb="FFFF4000"/>
        <bgColor rgb="FFFF6600"/>
      </patternFill>
    </fill>
    <fill>
      <patternFill patternType="solid">
        <fgColor rgb="FFE8F2A1"/>
        <bgColor rgb="FFD4F3A6"/>
      </patternFill>
    </fill>
    <fill>
      <patternFill patternType="solid">
        <fgColor rgb="FFDDDDDD"/>
        <bgColor rgb="FFD9D9D9"/>
      </patternFill>
    </fill>
    <fill>
      <patternFill patternType="solid">
        <fgColor rgb="FFFFFF00"/>
        <bgColor rgb="FFD4EA6B"/>
      </patternFill>
    </fill>
    <fill>
      <patternFill patternType="solid">
        <fgColor rgb="FFFFBF00"/>
        <bgColor rgb="FFF38225"/>
      </patternFill>
    </fill>
    <fill>
      <patternFill patternType="solid">
        <fgColor rgb="FFFF0000"/>
        <bgColor rgb="FFC9211E"/>
      </patternFill>
    </fill>
    <fill>
      <patternFill patternType="solid">
        <fgColor rgb="FFDEE6EF"/>
        <bgColor rgb="FFE6E0EC"/>
      </patternFill>
    </fill>
    <fill>
      <patternFill patternType="solid">
        <fgColor rgb="FFD3D3D3"/>
        <bgColor rgb="FFD9D9D9"/>
      </patternFill>
    </fill>
    <fill>
      <patternFill patternType="solid">
        <fgColor rgb="FFF6F9D4"/>
        <bgColor rgb="FFE8F2A1"/>
      </patternFill>
    </fill>
    <fill>
      <patternFill patternType="solid">
        <fgColor rgb="FFD4EA6B"/>
        <bgColor rgb="FFD4F3A6"/>
      </patternFill>
    </fill>
    <fill>
      <patternFill patternType="solid">
        <fgColor rgb="FFBBE33D"/>
        <bgColor rgb="FFD4EA6B"/>
      </patternFill>
    </fill>
  </fills>
  <borders count="8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/>
      <top/>
      <bottom/>
      <diagonal/>
    </border>
    <border diagonalUp="false" diagonalDown="false">
      <left/>
      <right style="thin"/>
      <top/>
      <bottom/>
      <diagonal/>
    </border>
    <border diagonalUp="false" diagonalDown="false">
      <left style="thin"/>
      <right/>
      <top/>
      <bottom style="thin"/>
      <diagonal/>
    </border>
    <border diagonalUp="false" diagonalDown="false">
      <left/>
      <right style="thin"/>
      <top/>
      <bottom style="thin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/>
      <top/>
      <bottom/>
      <diagonal/>
    </border>
  </borders>
  <cellStyleXfs count="22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0" fillId="2" borderId="0" applyFont="true" applyBorder="false" applyAlignment="true" applyProtection="false">
      <alignment horizontal="general" vertical="bottom" textRotation="0" wrapText="false" indent="0" shrinkToFit="false"/>
    </xf>
    <xf numFmtId="164" fontId="0" fillId="3" borderId="0" applyFont="true" applyBorder="false" applyAlignment="true" applyProtection="false">
      <alignment horizontal="general" vertical="bottom" textRotation="0" wrapText="false" indent="0" shrinkToFit="false"/>
    </xf>
  </cellStyleXfs>
  <cellXfs count="96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2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3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4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4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3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5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4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0" fillId="4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6" fontId="0" fillId="0" borderId="0" xfId="0" applyFont="false" applyBorder="false" applyAlignment="true" applyProtection="false">
      <alignment horizontal="left" vertical="bottom" textRotation="0" wrapText="false" indent="0" shrinkToFit="false"/>
      <protection locked="true" hidden="false"/>
    </xf>
    <xf numFmtId="167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8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9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70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5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6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71" fontId="0" fillId="6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72" fontId="0" fillId="6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72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72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73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6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7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right" vertical="center" textRotation="0" wrapText="false" indent="0" shrinkToFit="false"/>
      <protection locked="true" hidden="false"/>
    </xf>
    <xf numFmtId="166" fontId="0" fillId="0" borderId="0" xfId="0" applyFont="false" applyBorder="false" applyAlignment="true" applyProtection="false">
      <alignment horizontal="general" vertical="center" textRotation="0" wrapText="false" indent="0" shrinkToFit="false"/>
      <protection locked="true" hidden="false"/>
    </xf>
    <xf numFmtId="164" fontId="0" fillId="5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6" fontId="0" fillId="5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general" vertical="center" textRotation="0" wrapText="false" indent="0" shrinkToFit="false"/>
      <protection locked="true" hidden="false"/>
    </xf>
    <xf numFmtId="172" fontId="0" fillId="6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72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72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5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7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72" fontId="4" fillId="7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6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7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6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6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6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7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0" fillId="6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76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77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76" fontId="0" fillId="5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77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true">
      <alignment horizontal="general" vertical="bottom" textRotation="0" wrapText="false" indent="0" shrinkToFit="false"/>
      <protection locked="false" hidden="false"/>
    </xf>
    <xf numFmtId="164" fontId="4" fillId="0" borderId="0" xfId="0" applyFont="true" applyBorder="false" applyAlignment="true" applyProtection="true">
      <alignment horizontal="center" vertical="bottom" textRotation="0" wrapText="false" indent="0" shrinkToFit="false"/>
      <protection locked="false" hidden="false"/>
    </xf>
    <xf numFmtId="178" fontId="0" fillId="6" borderId="0" xfId="0" applyFont="false" applyBorder="false" applyAlignment="false" applyProtection="true">
      <alignment horizontal="general" vertical="bottom" textRotation="0" wrapText="false" indent="0" shrinkToFit="false"/>
      <protection locked="false" hidden="false"/>
    </xf>
    <xf numFmtId="179" fontId="0" fillId="6" borderId="0" xfId="0" applyFont="false" applyBorder="false" applyAlignment="false" applyProtection="true">
      <alignment horizontal="general" vertical="bottom" textRotation="0" wrapText="false" indent="0" shrinkToFit="false"/>
      <protection locked="false" hidden="false"/>
    </xf>
    <xf numFmtId="173" fontId="0" fillId="6" borderId="0" xfId="0" applyFont="false" applyBorder="false" applyAlignment="true" applyProtection="true">
      <alignment horizontal="center" vertical="bottom" textRotation="0" wrapText="false" indent="0" shrinkToFit="false"/>
      <protection locked="false" hidden="false"/>
    </xf>
    <xf numFmtId="178" fontId="0" fillId="0" borderId="0" xfId="0" applyFont="false" applyBorder="false" applyAlignment="false" applyProtection="true">
      <alignment horizontal="general" vertical="bottom" textRotation="0" wrapText="false" indent="0" shrinkToFit="false"/>
      <protection locked="false" hidden="false"/>
    </xf>
    <xf numFmtId="179" fontId="0" fillId="0" borderId="0" xfId="0" applyFont="false" applyBorder="false" applyAlignment="false" applyProtection="true">
      <alignment horizontal="general" vertical="bottom" textRotation="0" wrapText="false" indent="0" shrinkToFit="false"/>
      <protection locked="false" hidden="false"/>
    </xf>
    <xf numFmtId="173" fontId="0" fillId="0" borderId="0" xfId="0" applyFont="false" applyBorder="false" applyAlignment="true" applyProtection="true">
      <alignment horizontal="center" vertical="bottom" textRotation="0" wrapText="false" indent="0" shrinkToFit="false"/>
      <protection locked="false" hidden="false"/>
    </xf>
    <xf numFmtId="164" fontId="0" fillId="0" borderId="0" xfId="0" applyFont="false" applyBorder="false" applyAlignment="true" applyProtection="true">
      <alignment horizontal="center" vertical="bottom" textRotation="0" wrapText="false" indent="0" shrinkToFit="false"/>
      <protection locked="false" hidden="false"/>
    </xf>
    <xf numFmtId="164" fontId="4" fillId="8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8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78" fontId="0" fillId="8" borderId="0" xfId="0" applyFont="false" applyBorder="false" applyAlignment="false" applyProtection="true">
      <alignment horizontal="general" vertical="bottom" textRotation="0" wrapText="false" indent="0" shrinkToFit="false"/>
      <protection locked="false" hidden="false"/>
    </xf>
    <xf numFmtId="179" fontId="4" fillId="8" borderId="0" xfId="0" applyFont="true" applyBorder="false" applyAlignment="false" applyProtection="true">
      <alignment horizontal="general" vertical="bottom" textRotation="0" wrapText="false" indent="0" shrinkToFit="false"/>
      <protection locked="false" hidden="false"/>
    </xf>
    <xf numFmtId="176" fontId="0" fillId="4" borderId="0" xfId="0" applyFont="false" applyBorder="false" applyAlignment="true" applyProtection="true">
      <alignment horizontal="center" vertical="bottom" textRotation="0" wrapText="false" indent="0" shrinkToFit="false"/>
      <protection locked="false" hidden="false"/>
    </xf>
    <xf numFmtId="178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79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80" fontId="0" fillId="9" borderId="0" xfId="0" applyFont="false" applyBorder="false" applyAlignment="true" applyProtection="false">
      <alignment horizontal="center" vertical="bottom" textRotation="90" wrapText="false" indent="0" shrinkToFit="false"/>
      <protection locked="true" hidden="false"/>
    </xf>
    <xf numFmtId="180" fontId="0" fillId="0" borderId="0" xfId="0" applyFont="false" applyBorder="false" applyAlignment="true" applyProtection="false">
      <alignment horizontal="center" vertical="bottom" textRotation="9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12" fillId="10" borderId="0" xfId="0" applyFont="true" applyBorder="true" applyAlignment="true" applyProtection="false">
      <alignment horizontal="center" vertical="center" textRotation="90" wrapText="false" indent="0" shrinkToFit="false"/>
      <protection locked="true" hidden="false"/>
    </xf>
    <xf numFmtId="164" fontId="4" fillId="1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1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9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9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12" fillId="3" borderId="0" xfId="0" applyFont="true" applyBorder="true" applyAlignment="true" applyProtection="false">
      <alignment horizontal="center" vertical="center" textRotation="90" wrapText="false" indent="0" shrinkToFit="false"/>
      <protection locked="true" hidden="false"/>
    </xf>
    <xf numFmtId="164" fontId="4" fillId="3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3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12" fillId="11" borderId="0" xfId="0" applyFont="true" applyBorder="true" applyAlignment="true" applyProtection="false">
      <alignment horizontal="center" vertical="center" textRotation="90" wrapText="false" indent="0" shrinkToFit="false"/>
      <protection locked="true" hidden="false"/>
    </xf>
    <xf numFmtId="164" fontId="4" fillId="11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11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12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1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12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12" fillId="12" borderId="0" xfId="0" applyFont="true" applyBorder="true" applyAlignment="true" applyProtection="false">
      <alignment horizontal="center" vertical="center" textRotation="90" wrapText="false" indent="0" shrinkToFit="false"/>
      <protection locked="true" hidden="false"/>
    </xf>
    <xf numFmtId="175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71" fontId="0" fillId="0" borderId="0" xfId="0" applyFont="false" applyBorder="true" applyAlignment="true" applyProtection="false">
      <alignment horizontal="center" vertical="center" textRotation="0" wrapText="false" indent="0" shrinkToFit="false"/>
      <protection locked="true" hidden="false"/>
    </xf>
  </cellXfs>
  <cellStyles count="8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Sans nom1" xfId="20"/>
    <cellStyle name="Sans nom2" xfId="21"/>
  </cellStyles>
  <dxfs count="2">
    <dxf>
      <font>
        <name val="Calibri"/>
        <charset val="1"/>
        <family val="0"/>
        <color rgb="FF000000"/>
        <sz val="12"/>
      </font>
      <fill>
        <patternFill>
          <bgColor rgb="FFFF4000"/>
        </patternFill>
      </fill>
    </dxf>
    <dxf>
      <font>
        <name val="Calibri"/>
        <charset val="1"/>
        <family val="0"/>
        <color rgb="FF000000"/>
        <sz val="12"/>
      </font>
      <fill>
        <patternFill>
          <bgColor rgb="FFE8F2A1"/>
        </patternFill>
      </fill>
    </dxf>
  </dxfs>
  <colors>
    <indexedColors>
      <rgbColor rgb="FF000000"/>
      <rgbColor rgb="FFE6E0EC"/>
      <rgbColor rgb="FFFF0000"/>
      <rgbColor rgb="FFBBE33D"/>
      <rgbColor rgb="FF0000FF"/>
      <rgbColor rgb="FFFFFF00"/>
      <rgbColor rgb="FFFFA7A4"/>
      <rgbColor rgb="FFA4C1FF"/>
      <rgbColor rgb="FFFF4000"/>
      <rgbColor rgb="FF008000"/>
      <rgbColor rgb="FF000080"/>
      <rgbColor rgb="FF8EB241"/>
      <rgbColor rgb="FF800080"/>
      <rgbColor rgb="FFD3D3D3"/>
      <rgbColor rgb="FFC3B2E3"/>
      <rgbColor rgb="FF705097"/>
      <rgbColor rgb="FF89A6D6"/>
      <rgbColor rgb="FFB93934"/>
      <rgbColor rgb="FFF6F9D4"/>
      <rgbColor rgb="FFDEE6EF"/>
      <rgbColor rgb="FF660066"/>
      <rgbColor rgb="FFD88A89"/>
      <rgbColor rgb="FF3E7FCC"/>
      <rgbColor rgb="FFBBD1FF"/>
      <rgbColor rgb="FF000080"/>
      <rgbColor rgb="FFFFBCBC"/>
      <rgbColor rgb="FFD4EA6B"/>
      <rgbColor rgb="FFD4F3A6"/>
      <rgbColor rgb="FF800080"/>
      <rgbColor rgb="FF800000"/>
      <rgbColor rgb="FFD9D9D9"/>
      <rgbColor rgb="FF0000FF"/>
      <rgbColor rgb="FFA1BDF8"/>
      <rgbColor rgb="FFDDDDDD"/>
      <rgbColor rgb="FFD9FFA4"/>
      <rgbColor rgb="FFE8F2A1"/>
      <rgbColor rgb="FF99CCFF"/>
      <rgbColor rgb="FFFA9F9F"/>
      <rgbColor rgb="FFC7AEED"/>
      <rgbColor rgb="FFFFC6AE"/>
      <rgbColor rgb="FF376FB6"/>
      <rgbColor rgb="FF9DE3FF"/>
      <rgbColor rgb="FF9FC949"/>
      <rgbColor rgb="FFFFBF00"/>
      <rgbColor rgb="FFF38225"/>
      <rgbColor rgb="FFFF6600"/>
      <rgbColor rgb="FF7E5AAA"/>
      <rgbColor rgb="FF8EB4E3"/>
      <rgbColor rgb="FF17375E"/>
      <rgbColor rgb="FF32A3BF"/>
      <rgbColor rgb="FF003300"/>
      <rgbColor rgb="FF333300"/>
      <rgbColor rgb="FFC9211E"/>
      <rgbColor rgb="FFD03F3B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worksheet" Target="worksheets/sheet5.xml"/><Relationship Id="rId7" Type="http://schemas.openxmlformats.org/officeDocument/2006/relationships/worksheet" Target="worksheets/sheet6.xml"/><Relationship Id="rId8" Type="http://schemas.openxmlformats.org/officeDocument/2006/relationships/worksheet" Target="worksheets/sheet7.xml"/><Relationship Id="rId9" Type="http://schemas.openxmlformats.org/officeDocument/2006/relationships/worksheet" Target="worksheets/sheet8.xml"/><Relationship Id="rId10" Type="http://schemas.openxmlformats.org/officeDocument/2006/relationships/worksheet" Target="worksheets/sheet9.xml"/><Relationship Id="rId11" Type="http://schemas.openxmlformats.org/officeDocument/2006/relationships/sharedStrings" Target="sharedStrings.xml"/>
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US"/>
  <c:roundedCorners val="0"/>
  <c:chart>
    <c:title>
      <c:tx>
        <c:rich>
          <a:bodyPr rot="0"/>
          <a:lstStyle/>
          <a:p>
            <a:pPr>
              <a:defRPr b="1" lang="fr-FR" sz="1800" spc="-1" strike="noStrike">
                <a:solidFill>
                  <a:srgbClr val="000000"/>
                </a:solidFill>
                <a:latin typeface="Calibri"/>
              </a:defRPr>
            </a:pPr>
            <a:r>
              <a:rPr b="1" lang="fr-FR" sz="1800" spc="-1" strike="noStrike">
                <a:solidFill>
                  <a:srgbClr val="000000"/>
                </a:solidFill>
                <a:latin typeface="Calibri"/>
              </a:rPr>
              <a:t>Répartition des interventions en service UHR par acte</a:t>
            </a:r>
          </a:p>
        </c:rich>
      </c:tx>
      <c:overlay val="0"/>
      <c:spPr>
        <a:noFill/>
        <a:ln w="0">
          <a:noFill/>
        </a:ln>
      </c:spPr>
    </c:title>
    <c:autoTitleDeleted val="0"/>
    <c:view3D>
      <c:rotX val="30"/>
      <c:rotY val="0"/>
      <c:rAngAx val="0"/>
      <c:perspective val="30"/>
    </c:view3D>
    <c:floor>
      <c:spPr>
        <a:solidFill>
          <a:srgbClr val="d9d9d9"/>
        </a:solidFill>
        <a:ln w="0">
          <a:noFill/>
        </a:ln>
      </c:spPr>
    </c:floor>
    <c:sideWall>
      <c:spPr>
        <a:solidFill>
          <a:srgbClr val="d9d9d9"/>
        </a:solidFill>
        <a:ln w="0">
          <a:noFill/>
        </a:ln>
      </c:spPr>
    </c:sideWall>
    <c:backWall>
      <c:spPr>
        <a:solidFill>
          <a:srgbClr val="d9d9d9"/>
        </a:solidFill>
        <a:ln w="0">
          <a:noFill/>
        </a:ln>
      </c:spPr>
    </c:backWall>
    <c:plotArea>
      <c:pie3DChart>
        <c:varyColors val="1"/>
        <c:ser>
          <c:idx val="0"/>
          <c:order val="0"/>
          <c:tx>
            <c:strRef>
              <c:f>UHR!$B$30:$B$31</c:f>
              <c:strCache>
                <c:ptCount val="1"/>
                <c:pt idx="0">
                  <c:v>Répartition des interventions en service UHR par acte (%)</c:v>
                </c:pt>
              </c:strCache>
            </c:strRef>
          </c:tx>
          <c:spPr>
            <a:gradFill>
              <a:gsLst>
                <a:gs pos="0">
                  <a:srgbClr val="3e7fcc"/>
                </a:gs>
                <a:gs pos="100000">
                  <a:srgbClr val="a4c1ff"/>
                </a:gs>
              </a:gsLst>
              <a:lin ang="16200000"/>
            </a:gradFill>
            <a:ln w="0">
              <a:noFill/>
            </a:ln>
          </c:spPr>
          <c:explosion val="25"/>
          <c:dPt>
            <c:idx val="0"/>
            <c:explosion val="25"/>
            <c:spPr>
              <a:gradFill>
                <a:gsLst>
                  <a:gs pos="0">
                    <a:srgbClr val="3e7fcc"/>
                  </a:gs>
                  <a:gs pos="100000">
                    <a:srgbClr val="a4c1ff"/>
                  </a:gs>
                </a:gsLst>
                <a:lin ang="16200000"/>
              </a:gradFill>
              <a:ln w="0">
                <a:noFill/>
              </a:ln>
            </c:spPr>
          </c:dPt>
          <c:dPt>
            <c:idx val="1"/>
            <c:explosion val="25"/>
            <c:spPr>
              <a:gradFill>
                <a:gsLst>
                  <a:gs pos="0">
                    <a:srgbClr val="d03f3b"/>
                  </a:gs>
                  <a:gs pos="100000">
                    <a:srgbClr val="ffa7a4"/>
                  </a:gs>
                </a:gsLst>
                <a:lin ang="16200000"/>
              </a:gradFill>
              <a:ln w="0">
                <a:noFill/>
              </a:ln>
            </c:spPr>
          </c:dPt>
          <c:dPt>
            <c:idx val="2"/>
            <c:explosion val="25"/>
            <c:spPr>
              <a:gradFill>
                <a:gsLst>
                  <a:gs pos="0">
                    <a:srgbClr val="9fc949"/>
                  </a:gs>
                  <a:gs pos="100000">
                    <a:srgbClr val="d9ffa4"/>
                  </a:gs>
                </a:gsLst>
                <a:lin ang="16200000"/>
              </a:gradFill>
              <a:ln w="0">
                <a:noFill/>
              </a:ln>
            </c:spPr>
          </c:dPt>
          <c:dLbls>
            <c:dLbl>
              <c:idx val="0"/>
              <c:txPr>
                <a:bodyPr wrap="none"/>
                <a:lstStyle/>
                <a:p>
                  <a:pPr>
                    <a:defRPr b="0" sz="1000" spc="-1" strike="noStrike">
                      <a:solidFill>
                        <a:srgbClr val="000000"/>
                      </a:solidFill>
                      <a:latin typeface="Calibri"/>
                    </a:defRPr>
                  </a:pPr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eparator>
</c:separator>
            </c:dLbl>
            <c:dLbl>
              <c:idx val="1"/>
              <c:txPr>
                <a:bodyPr wrap="none"/>
                <a:lstStyle/>
                <a:p>
                  <a:pPr>
                    <a:defRPr b="0" sz="1000" spc="-1" strike="noStrike">
                      <a:solidFill>
                        <a:srgbClr val="000000"/>
                      </a:solidFill>
                      <a:latin typeface="Calibri"/>
                    </a:defRPr>
                  </a:pPr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eparator>
</c:separator>
            </c:dLbl>
            <c:dLbl>
              <c:idx val="2"/>
              <c:txPr>
                <a:bodyPr wrap="none"/>
                <a:lstStyle/>
                <a:p>
                  <a:pPr>
                    <a:defRPr b="0" sz="1000" spc="-1" strike="noStrike">
                      <a:solidFill>
                        <a:srgbClr val="000000"/>
                      </a:solidFill>
                      <a:latin typeface="Calibri"/>
                    </a:defRPr>
                  </a:pPr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eparator>
</c:separator>
            </c:dLbl>
            <c:txPr>
              <a:bodyPr wrap="none"/>
              <a:lstStyle/>
              <a:p>
                <a:pPr>
                  <a:defRPr b="0" sz="1000" spc="-1" strike="noStrike">
                    <a:solidFill>
                      <a:srgbClr val="000000"/>
                    </a:solidFill>
                    <a:latin typeface="Calibri"/>
                  </a:defRPr>
                </a:pPr>
              </a:p>
            </c:txPr>
            <c:dLblPos val="bestFit"/>
            <c:showLegendKey val="0"/>
            <c:showVal val="0"/>
            <c:showCatName val="0"/>
            <c:showSerName val="0"/>
            <c:showPercent val="1"/>
            <c:separator>
</c:separator>
            <c:showLeaderLines val="0"/>
          </c:dLbls>
          <c:cat>
            <c:strRef>
              <c:f>UHR!$A$32:$A$34</c:f>
              <c:strCache>
                <c:ptCount val="3"/>
                <c:pt idx="0">
                  <c:v>Entretiens</c:v>
                </c:pt>
                <c:pt idx="1">
                  <c:v>Evaluations</c:v>
                </c:pt>
                <c:pt idx="2">
                  <c:v>Ateliers</c:v>
                </c:pt>
              </c:strCache>
            </c:strRef>
          </c:cat>
          <c:val>
            <c:numRef>
              <c:f>UHR!$B$32:$B$34</c:f>
              <c:numCache>
                <c:formatCode>General</c:formatCode>
                <c:ptCount val="3"/>
                <c:pt idx="0">
                  <c:v>79.4871794871795</c:v>
                </c:pt>
                <c:pt idx="1">
                  <c:v>7.05128205128205</c:v>
                </c:pt>
                <c:pt idx="2">
                  <c:v>13.4615384615385</c:v>
                </c:pt>
              </c:numCache>
            </c:numRef>
          </c:val>
        </c:ser>
      </c:pie3DChart>
    </c:plotArea>
    <c:legend>
      <c:legendPos val="r"/>
      <c:overlay val="0"/>
      <c:spPr>
        <a:noFill/>
        <a:ln w="0">
          <a:noFill/>
        </a:ln>
      </c:spPr>
      <c:txPr>
        <a:bodyPr/>
        <a:lstStyle/>
        <a:p>
          <a:pPr>
            <a:defRPr b="0" sz="1000" spc="-1" strike="noStrike">
              <a:solidFill>
                <a:srgbClr val="000000"/>
              </a:solidFill>
              <a:latin typeface="Calibri"/>
            </a:defRPr>
          </a:pPr>
        </a:p>
      </c:txPr>
    </c:legend>
    <c:plotVisOnly val="1"/>
    <c:dispBlanksAs val="gap"/>
  </c:chart>
  <c:spPr>
    <a:solidFill>
      <a:srgbClr val="ffffff"/>
    </a:solidFill>
    <a:ln w="9360">
      <a:solidFill>
        <a:srgbClr val="d9d9d9"/>
      </a:solidFill>
      <a:round/>
    </a:ln>
  </c:spPr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US"/>
  <c:roundedCorners val="0"/>
  <c:chart>
    <c:title>
      <c:tx>
        <c:rich>
          <a:bodyPr rot="0"/>
          <a:lstStyle/>
          <a:p>
            <a:pPr>
              <a:defRPr b="1" lang="fr-FR" sz="1800" spc="-1" strike="noStrike">
                <a:solidFill>
                  <a:srgbClr val="000000"/>
                </a:solidFill>
                <a:latin typeface="Calibri"/>
              </a:defRPr>
            </a:pPr>
            <a:r>
              <a:rPr b="1" lang="fr-FR" sz="1800" spc="-1" strike="noStrike">
                <a:solidFill>
                  <a:srgbClr val="000000"/>
                </a:solidFill>
                <a:latin typeface="Calibri"/>
              </a:rPr>
              <a:t>Répartition des volumes horaires dans les démarches d’évaluation comportementale en UHR</a:t>
            </a:r>
          </a:p>
        </c:rich>
      </c:tx>
      <c:overlay val="0"/>
      <c:spPr>
        <a:noFill/>
        <a:ln w="0">
          <a:noFill/>
        </a:ln>
      </c:spPr>
    </c:title>
    <c:autoTitleDeleted val="0"/>
    <c:view3D>
      <c:rotX val="30"/>
      <c:rotY val="23"/>
      <c:rAngAx val="0"/>
      <c:perspective val="10"/>
    </c:view3D>
    <c:floor>
      <c:spPr>
        <a:solidFill>
          <a:srgbClr val="d9d9d9"/>
        </a:solidFill>
        <a:ln w="0">
          <a:noFill/>
        </a:ln>
      </c:spPr>
    </c:floor>
    <c:sideWall>
      <c:spPr>
        <a:solidFill>
          <a:srgbClr val="d9d9d9"/>
        </a:solidFill>
        <a:ln w="0">
          <a:noFill/>
        </a:ln>
      </c:spPr>
    </c:sideWall>
    <c:backWall>
      <c:spPr>
        <a:solidFill>
          <a:srgbClr val="d9d9d9"/>
        </a:solidFill>
        <a:ln w="0">
          <a:noFill/>
        </a:ln>
      </c:spPr>
    </c:backWall>
    <c:plotArea>
      <c:pie3DChart>
        <c:varyColors val="1"/>
        <c:ser>
          <c:idx val="0"/>
          <c:order val="0"/>
          <c:tx>
            <c:strRef>
              <c:f>UHR!$B$50:$B$50</c:f>
              <c:strCache>
                <c:ptCount val="1"/>
                <c:pt idx="0">
                  <c:v>Répartition des volumes horaires dans les démarches d’évaluation comportementale en UHR</c:v>
                </c:pt>
              </c:strCache>
            </c:strRef>
          </c:tx>
          <c:spPr>
            <a:solidFill>
              <a:srgbClr val="ff6600"/>
            </a:solidFill>
            <a:ln w="0">
              <a:noFill/>
            </a:ln>
          </c:spPr>
          <c:explosion val="25"/>
          <c:dPt>
            <c:idx val="0"/>
            <c:explosion val="25"/>
            <c:spPr>
              <a:solidFill>
                <a:srgbClr val="8eb4e3"/>
              </a:solidFill>
              <a:ln w="0">
                <a:noFill/>
              </a:ln>
            </c:spPr>
          </c:dPt>
          <c:dPt>
            <c:idx val="1"/>
            <c:explosion val="25"/>
            <c:spPr>
              <a:solidFill>
                <a:srgbClr val="17375e"/>
              </a:solidFill>
              <a:ln w="0">
                <a:noFill/>
              </a:ln>
            </c:spPr>
          </c:dPt>
          <c:dPt>
            <c:idx val="2"/>
            <c:explosion val="25"/>
            <c:spPr>
              <a:solidFill>
                <a:srgbClr val="e6e0ec"/>
              </a:solidFill>
              <a:ln w="0">
                <a:noFill/>
              </a:ln>
            </c:spPr>
          </c:dPt>
          <c:dLbls>
            <c:numFmt formatCode="0.00" sourceLinked="1"/>
            <c:dLbl>
              <c:idx val="0"/>
              <c:numFmt formatCode="0.00" sourceLinked="1"/>
              <c:txPr>
                <a:bodyPr wrap="none"/>
                <a:lstStyle/>
                <a:p>
                  <a:pPr>
                    <a:defRPr b="0" sz="1000" spc="-1" strike="noStrike">
                      <a:solidFill>
                        <a:srgbClr val="000000"/>
                      </a:solidFill>
                      <a:latin typeface="Calibri"/>
                    </a:defRPr>
                  </a:pPr>
                </a:p>
              </c:txPr>
              <c:dLblPos val="bestFit"/>
              <c:showLegendKey val="0"/>
              <c:showVal val="1"/>
              <c:showCatName val="0"/>
              <c:showSerName val="0"/>
              <c:showPercent val="0"/>
              <c:separator>; </c:separator>
            </c:dLbl>
            <c:dLbl>
              <c:idx val="1"/>
              <c:numFmt formatCode="0.00" sourceLinked="1"/>
              <c:txPr>
                <a:bodyPr wrap="none"/>
                <a:lstStyle/>
                <a:p>
                  <a:pPr>
                    <a:defRPr b="0" sz="1000" spc="-1" strike="noStrike">
                      <a:solidFill>
                        <a:srgbClr val="000000"/>
                      </a:solidFill>
                      <a:latin typeface="Calibri"/>
                    </a:defRPr>
                  </a:pPr>
                </a:p>
              </c:txPr>
              <c:dLblPos val="bestFit"/>
              <c:showLegendKey val="0"/>
              <c:showVal val="1"/>
              <c:showCatName val="0"/>
              <c:showSerName val="0"/>
              <c:showPercent val="0"/>
              <c:separator>; </c:separator>
            </c:dLbl>
            <c:dLbl>
              <c:idx val="2"/>
              <c:numFmt formatCode="0.00" sourceLinked="1"/>
              <c:txPr>
                <a:bodyPr wrap="none"/>
                <a:lstStyle/>
                <a:p>
                  <a:pPr>
                    <a:defRPr b="0" sz="1000" spc="-1" strike="noStrike">
                      <a:solidFill>
                        <a:srgbClr val="000000"/>
                      </a:solidFill>
                      <a:latin typeface="Calibri"/>
                    </a:defRPr>
                  </a:pPr>
                </a:p>
              </c:txPr>
              <c:dLblPos val="bestFit"/>
              <c:showLegendKey val="0"/>
              <c:showVal val="1"/>
              <c:showCatName val="0"/>
              <c:showSerName val="0"/>
              <c:showPercent val="0"/>
              <c:separator>; </c:separator>
            </c:dLbl>
            <c:txPr>
              <a:bodyPr wrap="none"/>
              <a:lstStyle/>
              <a:p>
                <a:pPr>
                  <a:defRPr b="0" sz="1000" spc="-1" strike="noStrike">
                    <a:solidFill>
                      <a:srgbClr val="000000"/>
                    </a:solidFill>
                    <a:latin typeface="Calibri"/>
                  </a:defRPr>
                </a:pPr>
              </a:p>
            </c:txPr>
            <c:dLblPos val="bestFit"/>
            <c:showLegendKey val="0"/>
            <c:showVal val="1"/>
            <c:showCatName val="0"/>
            <c:showSerName val="0"/>
            <c:showPercent val="0"/>
            <c:separator>; </c:separator>
            <c:showLeaderLines val="0"/>
          </c:dLbls>
          <c:cat>
            <c:strRef>
              <c:f>UHR!$A$52:$A$54</c:f>
              <c:strCache>
                <c:ptCount val="3"/>
                <c:pt idx="0">
                  <c:v>Evaluation Comportementale par Observation</c:v>
                </c:pt>
                <c:pt idx="1">
                  <c:v>Evaluation par Echelle Comportementale </c:v>
                </c:pt>
                <c:pt idx="2">
                  <c:v>Echanges et Transmissions</c:v>
                </c:pt>
              </c:strCache>
            </c:strRef>
          </c:cat>
          <c:val>
            <c:numRef>
              <c:f>UHR!$B$52:$B$54</c:f>
              <c:numCache>
                <c:formatCode>General</c:formatCode>
                <c:ptCount val="3"/>
                <c:pt idx="0">
                  <c:v>15</c:v>
                </c:pt>
                <c:pt idx="1">
                  <c:v>2.95454545454545</c:v>
                </c:pt>
                <c:pt idx="2">
                  <c:v>37.5</c:v>
                </c:pt>
              </c:numCache>
            </c:numRef>
          </c:val>
        </c:ser>
      </c:pie3DChart>
    </c:plotArea>
    <c:legend>
      <c:legendPos val="r"/>
      <c:overlay val="0"/>
      <c:spPr>
        <a:noFill/>
        <a:ln w="0">
          <a:noFill/>
        </a:ln>
      </c:spPr>
      <c:txPr>
        <a:bodyPr/>
        <a:lstStyle/>
        <a:p>
          <a:pPr>
            <a:defRPr b="0" sz="1000" spc="-1" strike="noStrike">
              <a:solidFill>
                <a:srgbClr val="000000"/>
              </a:solidFill>
              <a:latin typeface="Calibri"/>
            </a:defRPr>
          </a:pPr>
        </a:p>
      </c:txPr>
    </c:legend>
    <c:plotVisOnly val="1"/>
    <c:dispBlanksAs val="gap"/>
  </c:chart>
  <c:spPr>
    <a:solidFill>
      <a:srgbClr val="ffffff"/>
    </a:solidFill>
    <a:ln w="9360">
      <a:solidFill>
        <a:srgbClr val="d9d9d9"/>
      </a:solidFill>
      <a:round/>
    </a:ln>
  </c:spPr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US"/>
  <c:roundedCorners val="0"/>
  <c:chart>
    <c:title>
      <c:tx>
        <c:rich>
          <a:bodyPr rot="0"/>
          <a:lstStyle/>
          <a:p>
            <a:pPr>
              <a:defRPr b="1" lang="fr-FR" sz="1800" spc="-1" strike="noStrike">
                <a:solidFill>
                  <a:srgbClr val="000000"/>
                </a:solidFill>
                <a:latin typeface="Calibri"/>
              </a:defRPr>
            </a:pPr>
            <a:r>
              <a:rPr b="1" lang="fr-FR" sz="1800" spc="-1" strike="noStrike">
                <a:solidFill>
                  <a:srgbClr val="000000"/>
                </a:solidFill>
                <a:latin typeface="Calibri"/>
              </a:rPr>
              <a:t>Activités en UHR</a:t>
            </a:r>
          </a:p>
        </c:rich>
      </c:tx>
      <c:overlay val="0"/>
      <c:spPr>
        <a:noFill/>
        <a:ln w="0">
          <a:noFill/>
        </a:ln>
      </c:spPr>
    </c:title>
    <c:autoTitleDeleted val="0"/>
    <c:view3D>
      <c:rotX val="30"/>
      <c:rotY val="0"/>
      <c:rAngAx val="0"/>
      <c:perspective val="30"/>
    </c:view3D>
    <c:floor>
      <c:spPr>
        <a:solidFill>
          <a:srgbClr val="d9d9d9"/>
        </a:solidFill>
        <a:ln w="0">
          <a:noFill/>
        </a:ln>
      </c:spPr>
    </c:floor>
    <c:sideWall>
      <c:spPr>
        <a:solidFill>
          <a:srgbClr val="d9d9d9"/>
        </a:solidFill>
        <a:ln w="0">
          <a:noFill/>
        </a:ln>
      </c:spPr>
    </c:sideWall>
    <c:backWall>
      <c:spPr>
        <a:solidFill>
          <a:srgbClr val="d9d9d9"/>
        </a:solidFill>
        <a:ln w="0">
          <a:noFill/>
        </a:ln>
      </c:spPr>
    </c:backWall>
    <c:plotArea>
      <c:pie3DChart>
        <c:varyColors val="1"/>
        <c:ser>
          <c:idx val="0"/>
          <c:order val="0"/>
          <c:tx>
            <c:strRef>
              <c:f>UHR!$K$30:$K$31</c:f>
              <c:strCache>
                <c:ptCount val="1"/>
                <c:pt idx="0">
                  <c:v>Activités en UHR</c:v>
                </c:pt>
              </c:strCache>
            </c:strRef>
          </c:tx>
          <c:spPr>
            <a:gradFill>
              <a:gsLst>
                <a:gs pos="0">
                  <a:srgbClr val="3e7fcc"/>
                </a:gs>
                <a:gs pos="100000">
                  <a:srgbClr val="a4c1ff"/>
                </a:gs>
              </a:gsLst>
              <a:lin ang="16200000"/>
            </a:gradFill>
            <a:ln w="0">
              <a:noFill/>
            </a:ln>
          </c:spPr>
          <c:explosion val="25"/>
          <c:dPt>
            <c:idx val="0"/>
            <c:explosion val="25"/>
            <c:spPr>
              <a:gradFill>
                <a:gsLst>
                  <a:gs pos="0">
                    <a:srgbClr val="3e7fcc"/>
                  </a:gs>
                  <a:gs pos="100000">
                    <a:srgbClr val="a4c1ff"/>
                  </a:gs>
                </a:gsLst>
                <a:lin ang="16200000"/>
              </a:gradFill>
              <a:ln w="0">
                <a:noFill/>
              </a:ln>
            </c:spPr>
          </c:dPt>
          <c:dPt>
            <c:idx val="1"/>
            <c:explosion val="25"/>
            <c:spPr>
              <a:gradFill>
                <a:gsLst>
                  <a:gs pos="0">
                    <a:srgbClr val="d03f3b"/>
                  </a:gs>
                  <a:gs pos="100000">
                    <a:srgbClr val="ffa7a4"/>
                  </a:gs>
                </a:gsLst>
                <a:lin ang="16200000"/>
              </a:gradFill>
              <a:ln w="0">
                <a:noFill/>
              </a:ln>
            </c:spPr>
          </c:dPt>
          <c:dPt>
            <c:idx val="2"/>
            <c:explosion val="25"/>
            <c:spPr>
              <a:gradFill>
                <a:gsLst>
                  <a:gs pos="0">
                    <a:srgbClr val="9fc949"/>
                  </a:gs>
                  <a:gs pos="100000">
                    <a:srgbClr val="d9ffa4"/>
                  </a:gs>
                </a:gsLst>
                <a:lin ang="16200000"/>
              </a:gradFill>
              <a:ln w="0">
                <a:noFill/>
              </a:ln>
            </c:spPr>
          </c:dPt>
          <c:dLbls>
            <c:dLbl>
              <c:idx val="0"/>
              <c:txPr>
                <a:bodyPr wrap="none"/>
                <a:lstStyle/>
                <a:p>
                  <a:pPr>
                    <a:defRPr b="0" sz="1000" spc="-1" strike="noStrike">
                      <a:solidFill>
                        <a:srgbClr val="000000"/>
                      </a:solidFill>
                      <a:latin typeface="Calibri"/>
                    </a:defRPr>
                  </a:pPr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eparator>
</c:separator>
            </c:dLbl>
            <c:dLbl>
              <c:idx val="1"/>
              <c:txPr>
                <a:bodyPr wrap="none"/>
                <a:lstStyle/>
                <a:p>
                  <a:pPr>
                    <a:defRPr b="0" sz="1000" spc="-1" strike="noStrike">
                      <a:solidFill>
                        <a:srgbClr val="000000"/>
                      </a:solidFill>
                      <a:latin typeface="Calibri"/>
                    </a:defRPr>
                  </a:pPr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eparator>
</c:separator>
            </c:dLbl>
            <c:dLbl>
              <c:idx val="2"/>
              <c:txPr>
                <a:bodyPr wrap="none"/>
                <a:lstStyle/>
                <a:p>
                  <a:pPr>
                    <a:defRPr b="0" sz="1000" spc="-1" strike="noStrike">
                      <a:solidFill>
                        <a:srgbClr val="000000"/>
                      </a:solidFill>
                      <a:latin typeface="Calibri"/>
                    </a:defRPr>
                  </a:pPr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eparator>
</c:separator>
            </c:dLbl>
            <c:txPr>
              <a:bodyPr wrap="none"/>
              <a:lstStyle/>
              <a:p>
                <a:pPr>
                  <a:defRPr b="0" sz="1000" spc="-1" strike="noStrike">
                    <a:solidFill>
                      <a:srgbClr val="000000"/>
                    </a:solidFill>
                    <a:latin typeface="Calibri"/>
                  </a:defRPr>
                </a:pPr>
              </a:p>
            </c:txPr>
            <c:dLblPos val="bestFit"/>
            <c:showLegendKey val="0"/>
            <c:showVal val="0"/>
            <c:showCatName val="0"/>
            <c:showSerName val="0"/>
            <c:showPercent val="1"/>
            <c:separator>
</c:separator>
            <c:showLeaderLines val="0"/>
          </c:dLbls>
          <c:cat>
            <c:strRef>
              <c:f>UHR!$I$32:$I$34</c:f>
              <c:strCache>
                <c:ptCount val="3"/>
                <c:pt idx="0">
                  <c:v/>
                </c:pt>
                <c:pt idx="1">
                  <c:v/>
                </c:pt>
                <c:pt idx="2">
                  <c:v>Ateliers</c:v>
                </c:pt>
              </c:strCache>
            </c:strRef>
          </c:cat>
          <c:val>
            <c:numRef>
              <c:f>UHR!$J$32:$J$34</c:f>
              <c:numCache>
                <c:formatCode>General</c:formatCode>
                <c:ptCount val="3"/>
                <c:pt idx="2">
                  <c:v>25.8373205741627</c:v>
                </c:pt>
              </c:numCache>
            </c:numRef>
          </c:val>
        </c:ser>
      </c:pie3DChart>
    </c:plotArea>
    <c:legend>
      <c:legendPos val="r"/>
      <c:overlay val="0"/>
      <c:spPr>
        <a:noFill/>
        <a:ln w="0">
          <a:noFill/>
        </a:ln>
      </c:spPr>
      <c:txPr>
        <a:bodyPr/>
        <a:lstStyle/>
        <a:p>
          <a:pPr>
            <a:defRPr b="0" sz="1000" spc="-1" strike="noStrike">
              <a:solidFill>
                <a:srgbClr val="000000"/>
              </a:solidFill>
              <a:latin typeface="Calibri"/>
            </a:defRPr>
          </a:pPr>
        </a:p>
      </c:txPr>
    </c:legend>
    <c:plotVisOnly val="1"/>
    <c:dispBlanksAs val="gap"/>
  </c:chart>
  <c:spPr>
    <a:solidFill>
      <a:srgbClr val="ffffff"/>
    </a:solidFill>
    <a:ln w="9360">
      <a:solidFill>
        <a:srgbClr val="d9d9d9"/>
      </a:solidFill>
      <a:round/>
    </a:ln>
  </c:spPr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US"/>
  <c:roundedCorners val="0"/>
  <c:chart>
    <c:autoTitleDeleted val="1"/>
    <c:view3D>
      <c:rotX val="30"/>
      <c:rotY val="0"/>
      <c:rAngAx val="0"/>
      <c:perspective val="30"/>
    </c:view3D>
    <c:floor>
      <c:spPr>
        <a:solidFill>
          <a:srgbClr val="d9d9d9"/>
        </a:solidFill>
        <a:ln w="0">
          <a:noFill/>
        </a:ln>
      </c:spPr>
    </c:floor>
    <c:sideWall>
      <c:spPr>
        <a:solidFill>
          <a:srgbClr val="d9d9d9"/>
        </a:solidFill>
        <a:ln w="0">
          <a:noFill/>
        </a:ln>
      </c:spPr>
    </c:sideWall>
    <c:backWall>
      <c:spPr>
        <a:solidFill>
          <a:srgbClr val="d9d9d9"/>
        </a:solidFill>
        <a:ln w="0">
          <a:noFill/>
        </a:ln>
      </c:spPr>
    </c:backWall>
    <c:plotArea>
      <c:pie3DChart>
        <c:varyColors val="1"/>
        <c:ser>
          <c:idx val="0"/>
          <c:order val="0"/>
          <c:tx>
            <c:strRef>
              <c:f>ADJ!$J$1</c:f>
              <c:strCache>
                <c:ptCount val="1"/>
                <c:pt idx="0">
                  <c:v>Temps de coordination</c:v>
                </c:pt>
              </c:strCache>
            </c:strRef>
          </c:tx>
          <c:spPr>
            <a:gradFill>
              <a:gsLst>
                <a:gs pos="0">
                  <a:srgbClr val="3e7fcc"/>
                </a:gs>
                <a:gs pos="100000">
                  <a:srgbClr val="a4c1ff"/>
                </a:gs>
              </a:gsLst>
              <a:lin ang="16200000"/>
            </a:gradFill>
            <a:ln w="0">
              <a:noFill/>
            </a:ln>
          </c:spPr>
          <c:explosion val="25"/>
          <c:dPt>
            <c:idx val="0"/>
            <c:explosion val="25"/>
            <c:spPr>
              <a:gradFill>
                <a:gsLst>
                  <a:gs pos="0">
                    <a:srgbClr val="3e7fcc"/>
                  </a:gs>
                  <a:gs pos="100000">
                    <a:srgbClr val="a4c1ff"/>
                  </a:gs>
                </a:gsLst>
                <a:lin ang="16200000"/>
              </a:gradFill>
              <a:ln w="0">
                <a:noFill/>
              </a:ln>
            </c:spPr>
          </c:dPt>
          <c:dPt>
            <c:idx val="1"/>
            <c:explosion val="25"/>
            <c:spPr>
              <a:gradFill>
                <a:gsLst>
                  <a:gs pos="0">
                    <a:srgbClr val="d03f3b"/>
                  </a:gs>
                  <a:gs pos="100000">
                    <a:srgbClr val="ffa7a4"/>
                  </a:gs>
                </a:gsLst>
                <a:lin ang="16200000"/>
              </a:gradFill>
              <a:ln w="0">
                <a:noFill/>
              </a:ln>
            </c:spPr>
          </c:dPt>
          <c:dPt>
            <c:idx val="2"/>
            <c:explosion val="25"/>
            <c:spPr>
              <a:gradFill>
                <a:gsLst>
                  <a:gs pos="0">
                    <a:srgbClr val="9fc949"/>
                  </a:gs>
                  <a:gs pos="100000">
                    <a:srgbClr val="d9ffa4"/>
                  </a:gs>
                </a:gsLst>
                <a:lin ang="16200000"/>
              </a:gradFill>
              <a:ln w="0">
                <a:noFill/>
              </a:ln>
            </c:spPr>
          </c:dPt>
          <c:dLbls>
            <c:dLbl>
              <c:idx val="0"/>
              <c:numFmt formatCode="[h]:mm;@" sourceLinked="1"/>
              <c:txPr>
                <a:bodyPr wrap="none"/>
                <a:lstStyle/>
                <a:p>
                  <a:pPr>
                    <a:defRPr b="0" sz="1000" spc="-1" strike="noStrike">
                      <a:solidFill>
                        <a:srgbClr val="000000"/>
                      </a:solidFill>
                      <a:latin typeface="Calibri"/>
                    </a:defRPr>
                  </a:pPr>
                </a:p>
              </c:txPr>
              <c:dLblPos val="bestFit"/>
              <c:showLegendKey val="0"/>
              <c:showVal val="1"/>
              <c:showCatName val="0"/>
              <c:showSerName val="0"/>
              <c:showPercent val="0"/>
              <c:separator>; </c:separator>
            </c:dLbl>
            <c:dLbl>
              <c:idx val="1"/>
              <c:numFmt formatCode="[h]:mm;@" sourceLinked="1"/>
              <c:txPr>
                <a:bodyPr wrap="none"/>
                <a:lstStyle/>
                <a:p>
                  <a:pPr>
                    <a:defRPr b="0" sz="1000" spc="-1" strike="noStrike">
                      <a:solidFill>
                        <a:srgbClr val="000000"/>
                      </a:solidFill>
                      <a:latin typeface="Calibri"/>
                    </a:defRPr>
                  </a:pPr>
                </a:p>
              </c:txPr>
              <c:dLblPos val="bestFit"/>
              <c:showLegendKey val="0"/>
              <c:showVal val="1"/>
              <c:showCatName val="0"/>
              <c:showSerName val="0"/>
              <c:showPercent val="0"/>
              <c:separator>; </c:separator>
            </c:dLbl>
            <c:dLbl>
              <c:idx val="2"/>
              <c:numFmt formatCode="[h]:mm;@" sourceLinked="1"/>
              <c:txPr>
                <a:bodyPr wrap="none"/>
                <a:lstStyle/>
                <a:p>
                  <a:pPr>
                    <a:defRPr b="0" sz="1000" spc="-1" strike="noStrike">
                      <a:solidFill>
                        <a:srgbClr val="000000"/>
                      </a:solidFill>
                      <a:latin typeface="Calibri"/>
                    </a:defRPr>
                  </a:pPr>
                </a:p>
              </c:txPr>
              <c:dLblPos val="bestFit"/>
              <c:showLegendKey val="0"/>
              <c:showVal val="1"/>
              <c:showCatName val="0"/>
              <c:showSerName val="0"/>
              <c:showPercent val="0"/>
              <c:separator>; </c:separator>
            </c:dLbl>
            <c:txPr>
              <a:bodyPr wrap="none"/>
              <a:lstStyle/>
              <a:p>
                <a:pPr>
                  <a:defRPr b="0" sz="1000" spc="-1" strike="noStrike">
                    <a:solidFill>
                      <a:srgbClr val="000000"/>
                    </a:solidFill>
                    <a:latin typeface="Calibri"/>
                  </a:defRPr>
                </a:pPr>
              </a:p>
            </c:txPr>
            <c:dLblPos val="bestFit"/>
            <c:showLegendKey val="0"/>
            <c:showVal val="0"/>
            <c:showCatName val="0"/>
            <c:showSerName val="0"/>
            <c:showPercent val="0"/>
            <c:separator>; </c:separator>
            <c:showLeaderLines val="0"/>
          </c:dLbls>
          <c:cat>
            <c:strRef>
              <c:f>ADJ!$I$2:$I$4</c:f>
              <c:strCache>
                <c:ptCount val="3"/>
                <c:pt idx="0">
                  <c:v>Coordination</c:v>
                </c:pt>
                <c:pt idx="1">
                  <c:v>Réunion</c:v>
                </c:pt>
                <c:pt idx="2">
                  <c:v>Observation comportement</c:v>
                </c:pt>
              </c:strCache>
            </c:strRef>
          </c:cat>
          <c:val>
            <c:numRef>
              <c:f>ADJ!$J$2:$J$4</c:f>
              <c:numCache>
                <c:formatCode>General</c:formatCode>
                <c:ptCount val="3"/>
                <c:pt idx="0">
                  <c:v>0.229166666666667</c:v>
                </c:pt>
                <c:pt idx="1">
                  <c:v>0.916666666666667</c:v>
                </c:pt>
                <c:pt idx="2">
                  <c:v>0.208333333333333</c:v>
                </c:pt>
              </c:numCache>
            </c:numRef>
          </c:val>
        </c:ser>
      </c:pie3DChart>
    </c:plotArea>
    <c:legend>
      <c:legendPos val="r"/>
      <c:overlay val="0"/>
      <c:spPr>
        <a:noFill/>
        <a:ln w="0">
          <a:noFill/>
        </a:ln>
      </c:spPr>
      <c:txPr>
        <a:bodyPr/>
        <a:lstStyle/>
        <a:p>
          <a:pPr>
            <a:defRPr b="0" sz="1000" spc="-1" strike="noStrike">
              <a:solidFill>
                <a:srgbClr val="000000"/>
              </a:solidFill>
              <a:latin typeface="Calibri"/>
            </a:defRPr>
          </a:pPr>
        </a:p>
      </c:txPr>
    </c:legend>
    <c:plotVisOnly val="1"/>
    <c:dispBlanksAs val="gap"/>
  </c:chart>
  <c:spPr>
    <a:solidFill>
      <a:srgbClr val="ffffff"/>
    </a:solidFill>
    <a:ln w="9360">
      <a:solidFill>
        <a:srgbClr val="d9d9d9"/>
      </a:solidFill>
      <a:round/>
    </a:ln>
  </c:spPr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US"/>
  <c:roundedCorners val="0"/>
  <c:chart>
    <c:title>
      <c:tx>
        <c:rich>
          <a:bodyPr rot="0"/>
          <a:lstStyle/>
          <a:p>
            <a:pPr>
              <a:defRPr b="1" lang="fr-FR" sz="1320" spc="-1" strike="noStrike">
                <a:solidFill>
                  <a:srgbClr val="000000"/>
                </a:solidFill>
                <a:latin typeface="Cambria"/>
              </a:defRPr>
            </a:pPr>
            <a:r>
              <a:rPr b="1" lang="fr-FR" sz="1320" spc="-1" strike="noStrike">
                <a:solidFill>
                  <a:srgbClr val="000000"/>
                </a:solidFill>
                <a:latin typeface="Cambria"/>
              </a:rPr>
              <a:t>Récapitulatifs en heures des différentes activités pour l’ADJ.
</a:t>
            </a:r>
          </a:p>
        </c:rich>
      </c:tx>
      <c:overlay val="0"/>
      <c:spPr>
        <a:noFill/>
        <a:ln w="0">
          <a:noFill/>
        </a:ln>
      </c:spPr>
    </c:title>
    <c:autoTitleDeleted val="0"/>
    <c:view3D>
      <c:rotX val="30"/>
      <c:rotY val="0"/>
      <c:rAngAx val="0"/>
      <c:perspective val="30"/>
    </c:view3D>
    <c:floor>
      <c:spPr>
        <a:solidFill>
          <a:srgbClr val="d9d9d9"/>
        </a:solidFill>
        <a:ln w="0">
          <a:noFill/>
        </a:ln>
      </c:spPr>
    </c:floor>
    <c:sideWall>
      <c:spPr>
        <a:solidFill>
          <a:srgbClr val="d9d9d9"/>
        </a:solidFill>
        <a:ln w="0">
          <a:noFill/>
        </a:ln>
      </c:spPr>
    </c:sideWall>
    <c:backWall>
      <c:spPr>
        <a:solidFill>
          <a:srgbClr val="d9d9d9"/>
        </a:solidFill>
        <a:ln w="0">
          <a:noFill/>
        </a:ln>
      </c:spPr>
    </c:backWall>
    <c:plotArea>
      <c:pie3DChart>
        <c:varyColors val="1"/>
        <c:ser>
          <c:idx val="0"/>
          <c:order val="0"/>
          <c:tx>
            <c:strRef>
              <c:f>ADJ!$B$32</c:f>
              <c:strCache>
                <c:ptCount val="1"/>
                <c:pt idx="0">
                  <c:v>Heures</c:v>
                </c:pt>
              </c:strCache>
            </c:strRef>
          </c:tx>
          <c:spPr>
            <a:gradFill>
              <a:gsLst>
                <a:gs pos="0">
                  <a:srgbClr val="3e7fcc"/>
                </a:gs>
                <a:gs pos="100000">
                  <a:srgbClr val="a4c1ff"/>
                </a:gs>
              </a:gsLst>
              <a:lin ang="16200000"/>
            </a:gradFill>
            <a:ln w="0">
              <a:noFill/>
            </a:ln>
          </c:spPr>
          <c:explosion val="25"/>
          <c:dPt>
            <c:idx val="0"/>
            <c:explosion val="25"/>
            <c:spPr>
              <a:gradFill>
                <a:gsLst>
                  <a:gs pos="0">
                    <a:srgbClr val="376fb6"/>
                  </a:gs>
                  <a:gs pos="100000">
                    <a:srgbClr val="a1bdf8"/>
                  </a:gs>
                </a:gsLst>
                <a:lin ang="16200000"/>
              </a:gradFill>
              <a:ln w="0">
                <a:noFill/>
              </a:ln>
            </c:spPr>
          </c:dPt>
          <c:dPt>
            <c:idx val="1"/>
            <c:explosion val="25"/>
            <c:spPr>
              <a:gradFill>
                <a:gsLst>
                  <a:gs pos="0">
                    <a:srgbClr val="b93934"/>
                  </a:gs>
                  <a:gs pos="100000">
                    <a:srgbClr val="fa9f9f"/>
                  </a:gs>
                </a:gsLst>
                <a:lin ang="16200000"/>
              </a:gradFill>
              <a:ln w="0">
                <a:noFill/>
              </a:ln>
            </c:spPr>
          </c:dPt>
          <c:dPt>
            <c:idx val="2"/>
            <c:explosion val="25"/>
            <c:spPr>
              <a:gradFill>
                <a:gsLst>
                  <a:gs pos="0">
                    <a:srgbClr val="8eb241"/>
                  </a:gs>
                  <a:gs pos="100000">
                    <a:srgbClr val="d4f3a6"/>
                  </a:gs>
                </a:gsLst>
                <a:lin ang="16200000"/>
              </a:gradFill>
              <a:ln w="0">
                <a:noFill/>
              </a:ln>
            </c:spPr>
          </c:dPt>
          <c:dPt>
            <c:idx val="3"/>
            <c:explosion val="25"/>
            <c:spPr>
              <a:gradFill>
                <a:gsLst>
                  <a:gs pos="0">
                    <a:srgbClr val="705097"/>
                  </a:gs>
                  <a:gs pos="100000">
                    <a:srgbClr val="c3b2e3"/>
                  </a:gs>
                </a:gsLst>
                <a:lin ang="16200000"/>
              </a:gradFill>
              <a:ln w="0">
                <a:noFill/>
              </a:ln>
            </c:spPr>
          </c:dPt>
          <c:dPt>
            <c:idx val="4"/>
            <c:explosion val="25"/>
            <c:spPr>
              <a:gradFill>
                <a:gsLst>
                  <a:gs pos="0">
                    <a:srgbClr val="32a3bf"/>
                  </a:gs>
                  <a:gs pos="100000">
                    <a:srgbClr val="9de3ff"/>
                  </a:gs>
                </a:gsLst>
                <a:lin ang="16200000"/>
              </a:gradFill>
              <a:ln w="0">
                <a:noFill/>
              </a:ln>
            </c:spPr>
          </c:dPt>
          <c:dPt>
            <c:idx val="5"/>
            <c:explosion val="25"/>
            <c:spPr>
              <a:gradFill>
                <a:gsLst>
                  <a:gs pos="0">
                    <a:srgbClr val="f38225"/>
                  </a:gs>
                  <a:gs pos="100000">
                    <a:srgbClr val="ffc6ae"/>
                  </a:gs>
                </a:gsLst>
                <a:lin ang="16200000"/>
              </a:gradFill>
              <a:ln w="0">
                <a:noFill/>
              </a:ln>
            </c:spPr>
          </c:dPt>
          <c:dPt>
            <c:idx val="6"/>
            <c:explosion val="25"/>
            <c:spPr>
              <a:gradFill>
                <a:gsLst>
                  <a:gs pos="0">
                    <a:srgbClr val="89a6d6"/>
                  </a:gs>
                  <a:gs pos="100000">
                    <a:srgbClr val="bbd1ff"/>
                  </a:gs>
                </a:gsLst>
                <a:lin ang="16200000"/>
              </a:gradFill>
              <a:ln w="0">
                <a:noFill/>
              </a:ln>
            </c:spPr>
          </c:dPt>
          <c:dPt>
            <c:idx val="7"/>
            <c:explosion val="25"/>
            <c:spPr>
              <a:gradFill>
                <a:gsLst>
                  <a:gs pos="0">
                    <a:srgbClr val="d88a89"/>
                  </a:gs>
                  <a:gs pos="100000">
                    <a:srgbClr val="ffbcbc"/>
                  </a:gs>
                </a:gsLst>
                <a:lin ang="16200000"/>
              </a:gradFill>
              <a:ln w="0">
                <a:noFill/>
              </a:ln>
            </c:spPr>
          </c:dPt>
          <c:dLbls>
            <c:numFmt formatCode="[h]:mm;@" sourceLinked="1"/>
            <c:dLbl>
              <c:idx val="0"/>
              <c:numFmt formatCode="[h]:mm;@" sourceLinked="1"/>
              <c:txPr>
                <a:bodyPr wrap="none"/>
                <a:lstStyle/>
                <a:p>
                  <a:pPr>
                    <a:defRPr b="0" sz="1100" spc="-1" strike="noStrike">
                      <a:solidFill>
                        <a:srgbClr val="000000"/>
                      </a:solidFill>
                      <a:latin typeface="Cambria"/>
                    </a:defRPr>
                  </a:pPr>
                </a:p>
              </c:txPr>
              <c:dLblPos val="bestFit"/>
              <c:showLegendKey val="0"/>
              <c:showVal val="1"/>
              <c:showCatName val="0"/>
              <c:showSerName val="0"/>
              <c:showPercent val="0"/>
              <c:separator>; </c:separator>
            </c:dLbl>
            <c:dLbl>
              <c:idx val="1"/>
              <c:numFmt formatCode="[h]:mm;@" sourceLinked="1"/>
              <c:txPr>
                <a:bodyPr wrap="none"/>
                <a:lstStyle/>
                <a:p>
                  <a:pPr>
                    <a:defRPr b="0" sz="1100" spc="-1" strike="noStrike">
                      <a:solidFill>
                        <a:srgbClr val="000000"/>
                      </a:solidFill>
                      <a:latin typeface="Cambria"/>
                    </a:defRPr>
                  </a:pPr>
                </a:p>
              </c:txPr>
              <c:dLblPos val="bestFit"/>
              <c:showLegendKey val="0"/>
              <c:showVal val="1"/>
              <c:showCatName val="0"/>
              <c:showSerName val="0"/>
              <c:showPercent val="0"/>
              <c:separator>; </c:separator>
            </c:dLbl>
            <c:dLbl>
              <c:idx val="2"/>
              <c:numFmt formatCode="[h]:mm;@" sourceLinked="1"/>
              <c:txPr>
                <a:bodyPr wrap="none"/>
                <a:lstStyle/>
                <a:p>
                  <a:pPr>
                    <a:defRPr b="0" sz="1100" spc="-1" strike="noStrike">
                      <a:solidFill>
                        <a:srgbClr val="000000"/>
                      </a:solidFill>
                      <a:latin typeface="Cambria"/>
                    </a:defRPr>
                  </a:pPr>
                </a:p>
              </c:txPr>
              <c:dLblPos val="bestFit"/>
              <c:showLegendKey val="0"/>
              <c:showVal val="1"/>
              <c:showCatName val="0"/>
              <c:showSerName val="0"/>
              <c:showPercent val="0"/>
              <c:separator>; </c:separator>
            </c:dLbl>
            <c:dLbl>
              <c:idx val="3"/>
              <c:numFmt formatCode="[h]:mm;@" sourceLinked="1"/>
              <c:txPr>
                <a:bodyPr wrap="none"/>
                <a:lstStyle/>
                <a:p>
                  <a:pPr>
                    <a:defRPr b="0" sz="1100" spc="-1" strike="noStrike">
                      <a:solidFill>
                        <a:srgbClr val="000000"/>
                      </a:solidFill>
                      <a:latin typeface="Cambria"/>
                    </a:defRPr>
                  </a:pPr>
                </a:p>
              </c:txPr>
              <c:dLblPos val="bestFit"/>
              <c:showLegendKey val="0"/>
              <c:showVal val="1"/>
              <c:showCatName val="0"/>
              <c:showSerName val="0"/>
              <c:showPercent val="0"/>
              <c:separator>; </c:separator>
            </c:dLbl>
            <c:dLbl>
              <c:idx val="4"/>
              <c:numFmt formatCode="[h]:mm;@" sourceLinked="1"/>
              <c:txPr>
                <a:bodyPr wrap="none"/>
                <a:lstStyle/>
                <a:p>
                  <a:pPr>
                    <a:defRPr b="0" sz="1100" spc="-1" strike="noStrike">
                      <a:solidFill>
                        <a:srgbClr val="000000"/>
                      </a:solidFill>
                      <a:latin typeface="Cambria"/>
                    </a:defRPr>
                  </a:pPr>
                </a:p>
              </c:txPr>
              <c:dLblPos val="bestFit"/>
              <c:showLegendKey val="0"/>
              <c:showVal val="1"/>
              <c:showCatName val="0"/>
              <c:showSerName val="0"/>
              <c:showPercent val="0"/>
              <c:separator>; </c:separator>
            </c:dLbl>
            <c:dLbl>
              <c:idx val="5"/>
              <c:numFmt formatCode="[h]:mm;@" sourceLinked="1"/>
              <c:txPr>
                <a:bodyPr wrap="none"/>
                <a:lstStyle/>
                <a:p>
                  <a:pPr>
                    <a:defRPr b="0" sz="1100" spc="-1" strike="noStrike">
                      <a:solidFill>
                        <a:srgbClr val="000000"/>
                      </a:solidFill>
                      <a:latin typeface="Cambria"/>
                    </a:defRPr>
                  </a:pPr>
                </a:p>
              </c:txPr>
              <c:dLblPos val="bestFit"/>
              <c:showLegendKey val="0"/>
              <c:showVal val="1"/>
              <c:showCatName val="0"/>
              <c:showSerName val="0"/>
              <c:showPercent val="0"/>
              <c:separator>; </c:separator>
            </c:dLbl>
            <c:dLbl>
              <c:idx val="6"/>
              <c:numFmt formatCode="[h]:mm;@" sourceLinked="1"/>
              <c:txPr>
                <a:bodyPr wrap="none"/>
                <a:lstStyle/>
                <a:p>
                  <a:pPr>
                    <a:defRPr b="0" sz="1100" spc="-1" strike="noStrike">
                      <a:solidFill>
                        <a:srgbClr val="000000"/>
                      </a:solidFill>
                      <a:latin typeface="Cambria"/>
                    </a:defRPr>
                  </a:pPr>
                </a:p>
              </c:txPr>
              <c:dLblPos val="bestFit"/>
              <c:showLegendKey val="0"/>
              <c:showVal val="1"/>
              <c:showCatName val="0"/>
              <c:showSerName val="0"/>
              <c:showPercent val="0"/>
              <c:separator>; </c:separator>
            </c:dLbl>
            <c:dLbl>
              <c:idx val="7"/>
              <c:numFmt formatCode="[h]:mm;@" sourceLinked="1"/>
              <c:txPr>
                <a:bodyPr wrap="none"/>
                <a:lstStyle/>
                <a:p>
                  <a:pPr>
                    <a:defRPr b="0" sz="1100" spc="-1" strike="noStrike">
                      <a:solidFill>
                        <a:srgbClr val="000000"/>
                      </a:solidFill>
                      <a:latin typeface="Cambria"/>
                    </a:defRPr>
                  </a:pPr>
                </a:p>
              </c:txPr>
              <c:dLblPos val="bestFit"/>
              <c:showLegendKey val="0"/>
              <c:showVal val="1"/>
              <c:showCatName val="0"/>
              <c:showSerName val="0"/>
              <c:showPercent val="0"/>
              <c:separator>; </c:separator>
            </c:dLbl>
            <c:txPr>
              <a:bodyPr wrap="none"/>
              <a:lstStyle/>
              <a:p>
                <a:pPr>
                  <a:defRPr b="0" sz="1100" spc="-1" strike="noStrike">
                    <a:solidFill>
                      <a:srgbClr val="000000"/>
                    </a:solidFill>
                    <a:latin typeface="Cambria"/>
                  </a:defRPr>
                </a:pPr>
              </a:p>
            </c:txPr>
            <c:dLblPos val="bestFit"/>
            <c:showLegendKey val="0"/>
            <c:showVal val="1"/>
            <c:showCatName val="0"/>
            <c:showSerName val="0"/>
            <c:showPercent val="0"/>
            <c:separator>; </c:separator>
            <c:showLeaderLines val="0"/>
          </c:dLbls>
          <c:cat>
            <c:strRef>
              <c:f>ADJ!$A$33:$A$40</c:f>
              <c:strCache>
                <c:ptCount val="8"/>
                <c:pt idx="0">
                  <c:v>Reunions </c:v>
                </c:pt>
                <c:pt idx="1">
                  <c:v>Coordination</c:v>
                </c:pt>
                <c:pt idx="2">
                  <c:v>Projets Personnalises</c:v>
                </c:pt>
                <c:pt idx="3">
                  <c:v>Entretiens</c:v>
                </c:pt>
                <c:pt idx="4">
                  <c:v>Observation Comportement</c:v>
                </c:pt>
                <c:pt idx="5">
                  <c:v>Ateliers collectifs</c:v>
                </c:pt>
                <c:pt idx="6">
                  <c:v>Repas Therapeutiques</c:v>
                </c:pt>
                <c:pt idx="7">
                  <c:v>Evaluations</c:v>
                </c:pt>
              </c:strCache>
            </c:strRef>
          </c:cat>
          <c:val>
            <c:numRef>
              <c:f>ADJ!$B$33:$B$40</c:f>
              <c:numCache>
                <c:formatCode>General</c:formatCode>
                <c:ptCount val="8"/>
                <c:pt idx="0">
                  <c:v>0.916666666666667</c:v>
                </c:pt>
                <c:pt idx="1">
                  <c:v>0.229166666666667</c:v>
                </c:pt>
                <c:pt idx="2">
                  <c:v>0.229166666666667</c:v>
                </c:pt>
                <c:pt idx="3">
                  <c:v>0.59375</c:v>
                </c:pt>
                <c:pt idx="4">
                  <c:v>0.208333333333333</c:v>
                </c:pt>
                <c:pt idx="5">
                  <c:v>1</c:v>
                </c:pt>
                <c:pt idx="6">
                  <c:v>0.125</c:v>
                </c:pt>
                <c:pt idx="7">
                  <c:v>0.0416666666666667</c:v>
                </c:pt>
              </c:numCache>
            </c:numRef>
          </c:val>
        </c:ser>
      </c:pie3DChart>
    </c:plotArea>
    <c:legend>
      <c:legendPos val="r"/>
      <c:overlay val="0"/>
      <c:spPr>
        <a:noFill/>
        <a:ln w="0">
          <a:noFill/>
        </a:ln>
      </c:spPr>
      <c:txPr>
        <a:bodyPr/>
        <a:lstStyle/>
        <a:p>
          <a:pPr>
            <a:defRPr b="0" sz="1100" spc="-1" strike="noStrike">
              <a:solidFill>
                <a:srgbClr val="000000"/>
              </a:solidFill>
              <a:latin typeface="Cambria"/>
            </a:defRPr>
          </a:pPr>
        </a:p>
      </c:txPr>
    </c:legend>
    <c:plotVisOnly val="1"/>
    <c:dispBlanksAs val="gap"/>
  </c:chart>
  <c:spPr>
    <a:solidFill>
      <a:srgbClr val="ffffff"/>
    </a:solidFill>
    <a:ln w="9360">
      <a:solidFill>
        <a:srgbClr val="d9d9d9"/>
      </a:solidFill>
      <a:round/>
    </a:ln>
  </c:spPr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US"/>
  <c:roundedCorners val="0"/>
  <c:chart>
    <c:title>
      <c:tx>
        <c:rich>
          <a:bodyPr rot="0"/>
          <a:lstStyle/>
          <a:p>
            <a:pPr>
              <a:defRPr b="1" lang="fr-FR" sz="1800" spc="-1" strike="noStrike">
                <a:solidFill>
                  <a:srgbClr val="000000"/>
                </a:solidFill>
                <a:latin typeface="Calibri"/>
              </a:defRPr>
            </a:pPr>
            <a:r>
              <a:rPr b="1" lang="fr-FR" sz="1800" spc="-1" strike="noStrike">
                <a:solidFill>
                  <a:srgbClr val="000000"/>
                </a:solidFill>
                <a:latin typeface="Calibri"/>
              </a:rPr>
              <a:t>Répartition des interventions en service USLD par acte (%)</a:t>
            </a:r>
          </a:p>
        </c:rich>
      </c:tx>
      <c:overlay val="0"/>
      <c:spPr>
        <a:noFill/>
        <a:ln w="0">
          <a:noFill/>
        </a:ln>
      </c:spPr>
    </c:title>
    <c:autoTitleDeleted val="0"/>
    <c:plotArea>
      <c:pieChart>
        <c:varyColors val="1"/>
        <c:ser>
          <c:idx val="0"/>
          <c:order val="0"/>
          <c:tx>
            <c:strRef>
              <c:f>USLD!$B$29:$B$30</c:f>
              <c:strCache>
                <c:ptCount val="1"/>
                <c:pt idx="0">
                  <c:v>Répartition des interventions en service USLD par acte (%)</c:v>
                </c:pt>
              </c:strCache>
            </c:strRef>
          </c:tx>
          <c:spPr>
            <a:gradFill>
              <a:gsLst>
                <a:gs pos="0">
                  <a:srgbClr val="3e7fcc"/>
                </a:gs>
                <a:gs pos="100000">
                  <a:srgbClr val="a4c1ff"/>
                </a:gs>
              </a:gsLst>
              <a:lin ang="16200000"/>
            </a:gradFill>
            <a:ln w="0">
              <a:noFill/>
            </a:ln>
          </c:spPr>
          <c:explosion val="25"/>
          <c:dPt>
            <c:idx val="0"/>
            <c:explosion val="25"/>
            <c:spPr>
              <a:gradFill>
                <a:gsLst>
                  <a:gs pos="0">
                    <a:srgbClr val="3e7fcc"/>
                  </a:gs>
                  <a:gs pos="100000">
                    <a:srgbClr val="a4c1ff"/>
                  </a:gs>
                </a:gsLst>
                <a:lin ang="16200000"/>
              </a:gradFill>
              <a:ln w="0">
                <a:noFill/>
              </a:ln>
            </c:spPr>
          </c:dPt>
          <c:dPt>
            <c:idx val="1"/>
            <c:explosion val="25"/>
            <c:spPr>
              <a:gradFill>
                <a:gsLst>
                  <a:gs pos="0">
                    <a:srgbClr val="d03f3b"/>
                  </a:gs>
                  <a:gs pos="100000">
                    <a:srgbClr val="ffa7a4"/>
                  </a:gs>
                </a:gsLst>
                <a:lin ang="16200000"/>
              </a:gradFill>
              <a:ln w="0">
                <a:noFill/>
              </a:ln>
            </c:spPr>
          </c:dPt>
          <c:dPt>
            <c:idx val="2"/>
            <c:explosion val="25"/>
            <c:spPr>
              <a:gradFill>
                <a:gsLst>
                  <a:gs pos="0">
                    <a:srgbClr val="9fc949"/>
                  </a:gs>
                  <a:gs pos="100000">
                    <a:srgbClr val="d9ffa4"/>
                  </a:gs>
                </a:gsLst>
                <a:lin ang="16200000"/>
              </a:gradFill>
              <a:ln w="0">
                <a:noFill/>
              </a:ln>
            </c:spPr>
          </c:dPt>
          <c:dLbls>
            <c:dLbl>
              <c:idx val="0"/>
              <c:txPr>
                <a:bodyPr wrap="none"/>
                <a:lstStyle/>
                <a:p>
                  <a:pPr>
                    <a:defRPr b="0" sz="1000" spc="-1" strike="noStrike">
                      <a:solidFill>
                        <a:srgbClr val="000000"/>
                      </a:solidFill>
                      <a:latin typeface="Calibri"/>
                    </a:defRPr>
                  </a:pPr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eparator>
</c:separator>
            </c:dLbl>
            <c:dLbl>
              <c:idx val="1"/>
              <c:txPr>
                <a:bodyPr wrap="none"/>
                <a:lstStyle/>
                <a:p>
                  <a:pPr>
                    <a:defRPr b="0" sz="1000" spc="-1" strike="noStrike">
                      <a:solidFill>
                        <a:srgbClr val="000000"/>
                      </a:solidFill>
                      <a:latin typeface="Calibri"/>
                    </a:defRPr>
                  </a:pPr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eparator>
</c:separator>
            </c:dLbl>
            <c:dLbl>
              <c:idx val="2"/>
              <c:txPr>
                <a:bodyPr wrap="none"/>
                <a:lstStyle/>
                <a:p>
                  <a:pPr>
                    <a:defRPr b="0" sz="1000" spc="-1" strike="noStrike">
                      <a:solidFill>
                        <a:srgbClr val="000000"/>
                      </a:solidFill>
                      <a:latin typeface="Calibri"/>
                    </a:defRPr>
                  </a:pPr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eparator>
</c:separator>
            </c:dLbl>
            <c:txPr>
              <a:bodyPr wrap="none"/>
              <a:lstStyle/>
              <a:p>
                <a:pPr>
                  <a:defRPr b="0" sz="1000" spc="-1" strike="noStrike">
                    <a:solidFill>
                      <a:srgbClr val="000000"/>
                    </a:solidFill>
                    <a:latin typeface="Calibri"/>
                  </a:defRPr>
                </a:pPr>
              </a:p>
            </c:txPr>
            <c:dLblPos val="bestFit"/>
            <c:showLegendKey val="0"/>
            <c:showVal val="0"/>
            <c:showCatName val="0"/>
            <c:showSerName val="0"/>
            <c:showPercent val="1"/>
            <c:separator>
</c:separator>
            <c:showLeaderLines val="0"/>
          </c:dLbls>
          <c:cat>
            <c:strRef>
              <c:f>USLD!$A$31:$A$33</c:f>
              <c:strCache>
                <c:ptCount val="3"/>
                <c:pt idx="0">
                  <c:v>Entretiens</c:v>
                </c:pt>
                <c:pt idx="1">
                  <c:v>Evaluations</c:v>
                </c:pt>
                <c:pt idx="2">
                  <c:v>Ateliers</c:v>
                </c:pt>
              </c:strCache>
            </c:strRef>
          </c:cat>
          <c:val>
            <c:numRef>
              <c:f>USLD!$B$31:$B$33</c:f>
              <c:numCache>
                <c:formatCode>General</c:formatCode>
                <c:ptCount val="3"/>
                <c:pt idx="0">
                  <c:v>89.247311827957</c:v>
                </c:pt>
                <c:pt idx="1">
                  <c:v>6.45161290322581</c:v>
                </c:pt>
                <c:pt idx="2">
                  <c:v>4.30107526881721</c:v>
                </c:pt>
              </c:numCache>
            </c:numRef>
          </c:val>
        </c:ser>
        <c:firstSliceAng val="0"/>
      </c:pieChart>
      <c:spPr>
        <a:solidFill>
          <a:srgbClr val="ffffff"/>
        </a:solidFill>
        <a:ln w="0">
          <a:noFill/>
        </a:ln>
      </c:spPr>
    </c:plotArea>
    <c:legend>
      <c:legendPos val="r"/>
      <c:overlay val="0"/>
      <c:spPr>
        <a:noFill/>
        <a:ln w="0">
          <a:noFill/>
        </a:ln>
      </c:spPr>
      <c:txPr>
        <a:bodyPr/>
        <a:lstStyle/>
        <a:p>
          <a:pPr>
            <a:defRPr b="0" sz="1000" spc="-1" strike="noStrike">
              <a:solidFill>
                <a:srgbClr val="000000"/>
              </a:solidFill>
              <a:latin typeface="Calibri"/>
            </a:defRPr>
          </a:pPr>
        </a:p>
      </c:txPr>
    </c:legend>
    <c:plotVisOnly val="1"/>
    <c:dispBlanksAs val="gap"/>
  </c:chart>
  <c:spPr>
    <a:solidFill>
      <a:srgbClr val="ffffff"/>
    </a:solidFill>
    <a:ln w="9360">
      <a:solidFill>
        <a:srgbClr val="d9d9d9"/>
      </a:solidFill>
      <a:round/>
    </a:ln>
  </c:spPr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US"/>
  <c:roundedCorners val="0"/>
  <c:chart>
    <c:title>
      <c:tx>
        <c:rich>
          <a:bodyPr rot="0"/>
          <a:lstStyle/>
          <a:p>
            <a:pPr>
              <a:defRPr b="1" lang="fr-FR" sz="1800" spc="-1" strike="noStrike">
                <a:solidFill>
                  <a:srgbClr val="000000"/>
                </a:solidFill>
                <a:latin typeface="Calibri"/>
              </a:defRPr>
            </a:pPr>
            <a:r>
              <a:rPr b="1" lang="fr-FR" sz="1800" spc="-1" strike="noStrike">
                <a:solidFill>
                  <a:srgbClr val="000000"/>
                </a:solidFill>
                <a:latin typeface="Calibri"/>
              </a:rPr>
              <a:t>Répartition des actes par services</a:t>
            </a:r>
          </a:p>
        </c:rich>
      </c:tx>
      <c:overlay val="0"/>
      <c:spPr>
        <a:noFill/>
        <a:ln w="0">
          <a:noFill/>
        </a:ln>
      </c:spPr>
    </c:title>
    <c:autoTitleDeleted val="0"/>
    <c:view3D>
      <c:rotX val="30"/>
      <c:rotY val="167"/>
      <c:rAngAx val="0"/>
      <c:perspective val="30"/>
    </c:view3D>
    <c:floor>
      <c:spPr>
        <a:solidFill>
          <a:srgbClr val="d9d9d9"/>
        </a:solidFill>
        <a:ln w="0">
          <a:noFill/>
        </a:ln>
      </c:spPr>
    </c:floor>
    <c:sideWall>
      <c:spPr>
        <a:solidFill>
          <a:srgbClr val="d9d9d9"/>
        </a:solidFill>
        <a:ln w="0">
          <a:noFill/>
        </a:ln>
      </c:spPr>
    </c:sideWall>
    <c:backWall>
      <c:spPr>
        <a:solidFill>
          <a:srgbClr val="d9d9d9"/>
        </a:solidFill>
        <a:ln w="0">
          <a:noFill/>
        </a:ln>
      </c:spPr>
    </c:backWall>
    <c:plotArea>
      <c:pie3DChart>
        <c:varyColors val="1"/>
        <c:ser>
          <c:idx val="0"/>
          <c:order val="0"/>
          <c:tx>
            <c:strRef>
              <c:f>TOTAL!$E$49</c:f>
              <c:strCache>
                <c:ptCount val="1"/>
                <c:pt idx="0">
                  <c:v>Répartition des actes par services (%) (hors transmissions)</c:v>
                </c:pt>
              </c:strCache>
            </c:strRef>
          </c:tx>
          <c:spPr>
            <a:gradFill>
              <a:gsLst>
                <a:gs pos="0">
                  <a:srgbClr val="3e7fcc"/>
                </a:gs>
                <a:gs pos="100000">
                  <a:srgbClr val="a4c1ff"/>
                </a:gs>
              </a:gsLst>
              <a:lin ang="16200000"/>
            </a:gradFill>
            <a:ln w="0">
              <a:noFill/>
            </a:ln>
          </c:spPr>
          <c:explosion val="25"/>
          <c:dPt>
            <c:idx val="0"/>
            <c:explosion val="25"/>
            <c:spPr>
              <a:gradFill>
                <a:gsLst>
                  <a:gs pos="0">
                    <a:srgbClr val="3e7fcc"/>
                  </a:gs>
                  <a:gs pos="100000">
                    <a:srgbClr val="a4c1ff"/>
                  </a:gs>
                </a:gsLst>
                <a:lin ang="16200000"/>
              </a:gradFill>
              <a:ln w="0">
                <a:noFill/>
              </a:ln>
            </c:spPr>
          </c:dPt>
          <c:dPt>
            <c:idx val="1"/>
            <c:explosion val="25"/>
            <c:spPr>
              <a:gradFill>
                <a:gsLst>
                  <a:gs pos="0">
                    <a:srgbClr val="d03f3b"/>
                  </a:gs>
                  <a:gs pos="100000">
                    <a:srgbClr val="ffa7a4"/>
                  </a:gs>
                </a:gsLst>
                <a:lin ang="16200000"/>
              </a:gradFill>
              <a:ln w="0">
                <a:noFill/>
              </a:ln>
            </c:spPr>
          </c:dPt>
          <c:dPt>
            <c:idx val="2"/>
            <c:explosion val="25"/>
            <c:spPr>
              <a:gradFill>
                <a:gsLst>
                  <a:gs pos="0">
                    <a:srgbClr val="9fc949"/>
                  </a:gs>
                  <a:gs pos="100000">
                    <a:srgbClr val="d9ffa4"/>
                  </a:gs>
                </a:gsLst>
                <a:lin ang="16200000"/>
              </a:gradFill>
              <a:ln w="0">
                <a:noFill/>
              </a:ln>
            </c:spPr>
          </c:dPt>
          <c:dPt>
            <c:idx val="3"/>
            <c:explosion val="25"/>
            <c:spPr>
              <a:gradFill>
                <a:gsLst>
                  <a:gs pos="0">
                    <a:srgbClr val="7e5aaa"/>
                  </a:gs>
                  <a:gs pos="100000">
                    <a:srgbClr val="c7aeed"/>
                  </a:gs>
                </a:gsLst>
                <a:lin ang="16200000"/>
              </a:gradFill>
              <a:ln w="0">
                <a:noFill/>
              </a:ln>
            </c:spPr>
          </c:dPt>
          <c:dLbls>
            <c:dLbl>
              <c:idx val="0"/>
              <c:txPr>
                <a:bodyPr wrap="none"/>
                <a:lstStyle/>
                <a:p>
                  <a:pPr>
                    <a:defRPr b="0" sz="1000" spc="-1" strike="noStrike">
                      <a:solidFill>
                        <a:srgbClr val="000000"/>
                      </a:solidFill>
                      <a:latin typeface="Calibri"/>
                    </a:defRPr>
                  </a:pPr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eparator>
</c:separator>
            </c:dLbl>
            <c:dLbl>
              <c:idx val="1"/>
              <c:txPr>
                <a:bodyPr wrap="none"/>
                <a:lstStyle/>
                <a:p>
                  <a:pPr>
                    <a:defRPr b="0" sz="1000" spc="-1" strike="noStrike">
                      <a:solidFill>
                        <a:srgbClr val="000000"/>
                      </a:solidFill>
                      <a:latin typeface="Calibri"/>
                    </a:defRPr>
                  </a:pPr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eparator>
</c:separator>
            </c:dLbl>
            <c:dLbl>
              <c:idx val="2"/>
              <c:txPr>
                <a:bodyPr wrap="none"/>
                <a:lstStyle/>
                <a:p>
                  <a:pPr>
                    <a:defRPr b="0" sz="1000" spc="-1" strike="noStrike">
                      <a:solidFill>
                        <a:srgbClr val="000000"/>
                      </a:solidFill>
                      <a:latin typeface="Calibri"/>
                    </a:defRPr>
                  </a:pPr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eparator>
</c:separator>
            </c:dLbl>
            <c:dLbl>
              <c:idx val="3"/>
              <c:txPr>
                <a:bodyPr wrap="none"/>
                <a:lstStyle/>
                <a:p>
                  <a:pPr>
                    <a:defRPr b="0" sz="1000" spc="-1" strike="noStrike">
                      <a:solidFill>
                        <a:srgbClr val="000000"/>
                      </a:solidFill>
                      <a:latin typeface="Calibri"/>
                    </a:defRPr>
                  </a:pPr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eparator>
</c:separator>
            </c:dLbl>
            <c:txPr>
              <a:bodyPr wrap="none"/>
              <a:lstStyle/>
              <a:p>
                <a:pPr>
                  <a:defRPr b="0" sz="1000" spc="-1" strike="noStrike">
                    <a:solidFill>
                      <a:srgbClr val="000000"/>
                    </a:solidFill>
                    <a:latin typeface="Calibri"/>
                  </a:defRPr>
                </a:pPr>
              </a:p>
            </c:txPr>
            <c:dLblPos val="bestFit"/>
            <c:showLegendKey val="0"/>
            <c:showVal val="0"/>
            <c:showCatName val="0"/>
            <c:showSerName val="0"/>
            <c:showPercent val="1"/>
            <c:separator>
</c:separator>
            <c:showLeaderLines val="0"/>
          </c:dLbls>
          <c:cat>
            <c:strRef>
              <c:f>TOTAL!$D$50:$D$53</c:f>
              <c:strCache>
                <c:ptCount val="4"/>
                <c:pt idx="0">
                  <c:v>UHR</c:v>
                </c:pt>
                <c:pt idx="1">
                  <c:v>USLD</c:v>
                </c:pt>
                <c:pt idx="2">
                  <c:v>ADJ</c:v>
                </c:pt>
                <c:pt idx="3">
                  <c:v>AUTRES SERVICES (MÉDECINE/ SSR/ EHPAD)</c:v>
                </c:pt>
              </c:strCache>
            </c:strRef>
          </c:cat>
          <c:val>
            <c:numRef>
              <c:f>TOTAL!$E$50:$E$53</c:f>
              <c:numCache>
                <c:formatCode>General</c:formatCode>
                <c:ptCount val="4"/>
                <c:pt idx="0">
                  <c:v>50.814332247557</c:v>
                </c:pt>
                <c:pt idx="1">
                  <c:v>30.2931596091205</c:v>
                </c:pt>
                <c:pt idx="2">
                  <c:v>16.9381107491857</c:v>
                </c:pt>
                <c:pt idx="3">
                  <c:v>1.95439739413681</c:v>
                </c:pt>
              </c:numCache>
            </c:numRef>
          </c:val>
        </c:ser>
        <c:ser>
          <c:idx val="1"/>
          <c:order val="1"/>
          <c:tx>
            <c:strRef>
              <c:f>TOTAL!$F$49</c:f>
              <c:strCache>
                <c:ptCount val="1"/>
                <c:pt idx="0">
                  <c:v/>
                </c:pt>
              </c:strCache>
            </c:strRef>
          </c:tx>
          <c:spPr>
            <a:gradFill>
              <a:gsLst>
                <a:gs pos="0">
                  <a:srgbClr val="d03f3b"/>
                </a:gs>
                <a:gs pos="100000">
                  <a:srgbClr val="ffa7a4"/>
                </a:gs>
              </a:gsLst>
              <a:lin ang="16200000"/>
            </a:gradFill>
            <a:ln w="0">
              <a:noFill/>
            </a:ln>
          </c:spPr>
          <c:explosion val="25"/>
          <c:dPt>
            <c:idx val="0"/>
            <c:explosion val="25"/>
            <c:spPr>
              <a:gradFill>
                <a:gsLst>
                  <a:gs pos="0">
                    <a:srgbClr val="3e7fcc"/>
                  </a:gs>
                  <a:gs pos="100000">
                    <a:srgbClr val="a4c1ff"/>
                  </a:gs>
                </a:gsLst>
                <a:lin ang="16200000"/>
              </a:gradFill>
              <a:ln w="0">
                <a:noFill/>
              </a:ln>
            </c:spPr>
          </c:dPt>
          <c:dPt>
            <c:idx val="1"/>
            <c:explosion val="25"/>
            <c:spPr>
              <a:gradFill>
                <a:gsLst>
                  <a:gs pos="0">
                    <a:srgbClr val="d03f3b"/>
                  </a:gs>
                  <a:gs pos="100000">
                    <a:srgbClr val="ffa7a4"/>
                  </a:gs>
                </a:gsLst>
                <a:lin ang="16200000"/>
              </a:gradFill>
              <a:ln w="0">
                <a:noFill/>
              </a:ln>
            </c:spPr>
          </c:dPt>
          <c:dPt>
            <c:idx val="2"/>
            <c:explosion val="25"/>
            <c:spPr>
              <a:gradFill>
                <a:gsLst>
                  <a:gs pos="0">
                    <a:srgbClr val="9fc949"/>
                  </a:gs>
                  <a:gs pos="100000">
                    <a:srgbClr val="d9ffa4"/>
                  </a:gs>
                </a:gsLst>
                <a:lin ang="16200000"/>
              </a:gradFill>
              <a:ln w="0">
                <a:noFill/>
              </a:ln>
            </c:spPr>
          </c:dPt>
          <c:dPt>
            <c:idx val="3"/>
            <c:explosion val="25"/>
            <c:spPr>
              <a:gradFill>
                <a:gsLst>
                  <a:gs pos="0">
                    <a:srgbClr val="7e5aaa"/>
                  </a:gs>
                  <a:gs pos="100000">
                    <a:srgbClr val="c7aeed"/>
                  </a:gs>
                </a:gsLst>
                <a:lin ang="16200000"/>
              </a:gradFill>
              <a:ln w="0">
                <a:noFill/>
              </a:ln>
            </c:spPr>
          </c:dPt>
          <c:dLbls>
            <c:dLbl>
              <c:idx val="0"/>
              <c:txPr>
                <a:bodyPr wrap="none"/>
                <a:lstStyle/>
                <a:p>
                  <a:pPr>
                    <a:defRPr b="0" sz="1000" spc="-1" strike="noStrike">
                      <a:solidFill>
                        <a:srgbClr val="000000"/>
                      </a:solidFill>
                      <a:latin typeface="Calibri"/>
                    </a:defRPr>
                  </a:pPr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eparator>
</c:separator>
            </c:dLbl>
            <c:dLbl>
              <c:idx val="1"/>
              <c:txPr>
                <a:bodyPr wrap="none"/>
                <a:lstStyle/>
                <a:p>
                  <a:pPr>
                    <a:defRPr b="0" sz="1000" spc="-1" strike="noStrike">
                      <a:solidFill>
                        <a:srgbClr val="000000"/>
                      </a:solidFill>
                      <a:latin typeface="Calibri"/>
                    </a:defRPr>
                  </a:pPr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eparator>
</c:separator>
            </c:dLbl>
            <c:dLbl>
              <c:idx val="2"/>
              <c:txPr>
                <a:bodyPr wrap="none"/>
                <a:lstStyle/>
                <a:p>
                  <a:pPr>
                    <a:defRPr b="0" sz="1000" spc="-1" strike="noStrike">
                      <a:solidFill>
                        <a:srgbClr val="000000"/>
                      </a:solidFill>
                      <a:latin typeface="Calibri"/>
                    </a:defRPr>
                  </a:pPr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eparator>
</c:separator>
            </c:dLbl>
            <c:dLbl>
              <c:idx val="3"/>
              <c:txPr>
                <a:bodyPr wrap="none"/>
                <a:lstStyle/>
                <a:p>
                  <a:pPr>
                    <a:defRPr b="0" sz="1000" spc="-1" strike="noStrike">
                      <a:solidFill>
                        <a:srgbClr val="000000"/>
                      </a:solidFill>
                      <a:latin typeface="Calibri"/>
                    </a:defRPr>
                  </a:pPr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eparator>
</c:separator>
            </c:dLbl>
            <c:txPr>
              <a:bodyPr wrap="none"/>
              <a:lstStyle/>
              <a:p>
                <a:pPr>
                  <a:defRPr b="0" sz="1000" spc="-1" strike="noStrike">
                    <a:solidFill>
                      <a:srgbClr val="000000"/>
                    </a:solidFill>
                    <a:latin typeface="Calibri"/>
                  </a:defRPr>
                </a:pPr>
              </a:p>
            </c:txPr>
            <c:dLblPos val="bestFit"/>
            <c:showLegendKey val="0"/>
            <c:showVal val="0"/>
            <c:showCatName val="0"/>
            <c:showSerName val="0"/>
            <c:showPercent val="1"/>
            <c:separator>
</c:separator>
            <c:showLeaderLines val="0"/>
          </c:dLbls>
          <c:cat>
            <c:strRef>
              <c:f>TOTAL!$D$50:$D$53</c:f>
              <c:strCache>
                <c:ptCount val="4"/>
                <c:pt idx="0">
                  <c:v>UHR</c:v>
                </c:pt>
                <c:pt idx="1">
                  <c:v>USLD</c:v>
                </c:pt>
                <c:pt idx="2">
                  <c:v>ADJ</c:v>
                </c:pt>
                <c:pt idx="3">
                  <c:v>AUTRES SERVICES (MÉDECINE/ SSR/ EHPAD)</c:v>
                </c:pt>
              </c:strCache>
            </c:strRef>
          </c:cat>
          <c:val>
            <c:numRef>
              <c:f>TOTAL!$F$50:$F$53</c:f>
              <c:numCache>
                <c:formatCode>General</c:formatCode>
                <c:ptCount val="4"/>
              </c:numCache>
            </c:numRef>
          </c:val>
        </c:ser>
        <c:ser>
          <c:idx val="2"/>
          <c:order val="2"/>
          <c:tx>
            <c:strRef>
              <c:f>TOTAL!$G$49</c:f>
              <c:strCache>
                <c:ptCount val="1"/>
                <c:pt idx="0">
                  <c:v/>
                </c:pt>
              </c:strCache>
            </c:strRef>
          </c:tx>
          <c:spPr>
            <a:gradFill>
              <a:gsLst>
                <a:gs pos="0">
                  <a:srgbClr val="9fc949"/>
                </a:gs>
                <a:gs pos="100000">
                  <a:srgbClr val="d9ffa4"/>
                </a:gs>
              </a:gsLst>
              <a:lin ang="16200000"/>
            </a:gradFill>
            <a:ln w="0">
              <a:noFill/>
            </a:ln>
          </c:spPr>
          <c:explosion val="25"/>
          <c:dPt>
            <c:idx val="0"/>
            <c:explosion val="25"/>
            <c:spPr>
              <a:gradFill>
                <a:gsLst>
                  <a:gs pos="0">
                    <a:srgbClr val="3e7fcc"/>
                  </a:gs>
                  <a:gs pos="100000">
                    <a:srgbClr val="a4c1ff"/>
                  </a:gs>
                </a:gsLst>
                <a:lin ang="16200000"/>
              </a:gradFill>
              <a:ln w="0">
                <a:noFill/>
              </a:ln>
            </c:spPr>
          </c:dPt>
          <c:dPt>
            <c:idx val="1"/>
            <c:explosion val="25"/>
            <c:spPr>
              <a:gradFill>
                <a:gsLst>
                  <a:gs pos="0">
                    <a:srgbClr val="d03f3b"/>
                  </a:gs>
                  <a:gs pos="100000">
                    <a:srgbClr val="ffa7a4"/>
                  </a:gs>
                </a:gsLst>
                <a:lin ang="16200000"/>
              </a:gradFill>
              <a:ln w="0">
                <a:noFill/>
              </a:ln>
            </c:spPr>
          </c:dPt>
          <c:dPt>
            <c:idx val="2"/>
            <c:explosion val="25"/>
            <c:spPr>
              <a:gradFill>
                <a:gsLst>
                  <a:gs pos="0">
                    <a:srgbClr val="9fc949"/>
                  </a:gs>
                  <a:gs pos="100000">
                    <a:srgbClr val="d9ffa4"/>
                  </a:gs>
                </a:gsLst>
                <a:lin ang="16200000"/>
              </a:gradFill>
              <a:ln w="0">
                <a:noFill/>
              </a:ln>
            </c:spPr>
          </c:dPt>
          <c:dPt>
            <c:idx val="3"/>
            <c:explosion val="25"/>
            <c:spPr>
              <a:gradFill>
                <a:gsLst>
                  <a:gs pos="0">
                    <a:srgbClr val="7e5aaa"/>
                  </a:gs>
                  <a:gs pos="100000">
                    <a:srgbClr val="c7aeed"/>
                  </a:gs>
                </a:gsLst>
                <a:lin ang="16200000"/>
              </a:gradFill>
              <a:ln w="0">
                <a:noFill/>
              </a:ln>
            </c:spPr>
          </c:dPt>
          <c:dLbls>
            <c:dLbl>
              <c:idx val="0"/>
              <c:txPr>
                <a:bodyPr wrap="none"/>
                <a:lstStyle/>
                <a:p>
                  <a:pPr>
                    <a:defRPr b="0" sz="1000" spc="-1" strike="noStrike">
                      <a:solidFill>
                        <a:srgbClr val="000000"/>
                      </a:solidFill>
                      <a:latin typeface="Calibri"/>
                    </a:defRPr>
                  </a:pPr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eparator>
</c:separator>
            </c:dLbl>
            <c:dLbl>
              <c:idx val="1"/>
              <c:txPr>
                <a:bodyPr wrap="none"/>
                <a:lstStyle/>
                <a:p>
                  <a:pPr>
                    <a:defRPr b="0" sz="1000" spc="-1" strike="noStrike">
                      <a:solidFill>
                        <a:srgbClr val="000000"/>
                      </a:solidFill>
                      <a:latin typeface="Calibri"/>
                    </a:defRPr>
                  </a:pPr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eparator>
</c:separator>
            </c:dLbl>
            <c:dLbl>
              <c:idx val="2"/>
              <c:txPr>
                <a:bodyPr wrap="none"/>
                <a:lstStyle/>
                <a:p>
                  <a:pPr>
                    <a:defRPr b="0" sz="1000" spc="-1" strike="noStrike">
                      <a:solidFill>
                        <a:srgbClr val="000000"/>
                      </a:solidFill>
                      <a:latin typeface="Calibri"/>
                    </a:defRPr>
                  </a:pPr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eparator>
</c:separator>
            </c:dLbl>
            <c:dLbl>
              <c:idx val="3"/>
              <c:txPr>
                <a:bodyPr wrap="none"/>
                <a:lstStyle/>
                <a:p>
                  <a:pPr>
                    <a:defRPr b="0" sz="1000" spc="-1" strike="noStrike">
                      <a:solidFill>
                        <a:srgbClr val="000000"/>
                      </a:solidFill>
                      <a:latin typeface="Calibri"/>
                    </a:defRPr>
                  </a:pPr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eparator>
</c:separator>
            </c:dLbl>
            <c:txPr>
              <a:bodyPr wrap="none"/>
              <a:lstStyle/>
              <a:p>
                <a:pPr>
                  <a:defRPr b="0" sz="1000" spc="-1" strike="noStrike">
                    <a:solidFill>
                      <a:srgbClr val="000000"/>
                    </a:solidFill>
                    <a:latin typeface="Calibri"/>
                  </a:defRPr>
                </a:pPr>
              </a:p>
            </c:txPr>
            <c:dLblPos val="bestFit"/>
            <c:showLegendKey val="0"/>
            <c:showVal val="0"/>
            <c:showCatName val="0"/>
            <c:showSerName val="0"/>
            <c:showPercent val="1"/>
            <c:separator>
</c:separator>
            <c:showLeaderLines val="0"/>
          </c:dLbls>
          <c:cat>
            <c:strRef>
              <c:f>TOTAL!$D$50:$D$53</c:f>
              <c:strCache>
                <c:ptCount val="4"/>
                <c:pt idx="0">
                  <c:v>UHR</c:v>
                </c:pt>
                <c:pt idx="1">
                  <c:v>USLD</c:v>
                </c:pt>
                <c:pt idx="2">
                  <c:v>ADJ</c:v>
                </c:pt>
                <c:pt idx="3">
                  <c:v>AUTRES SERVICES (MÉDECINE/ SSR/ EHPAD)</c:v>
                </c:pt>
              </c:strCache>
            </c:strRef>
          </c:cat>
          <c:val>
            <c:numRef>
              <c:f>TOTAL!$G$50:$G$53</c:f>
              <c:numCache>
                <c:formatCode>General</c:formatCode>
                <c:ptCount val="4"/>
              </c:numCache>
            </c:numRef>
          </c:val>
        </c:ser>
      </c:pie3DChart>
    </c:plotArea>
    <c:legend>
      <c:legendPos val="r"/>
      <c:overlay val="0"/>
      <c:spPr>
        <a:noFill/>
        <a:ln w="0">
          <a:noFill/>
        </a:ln>
      </c:spPr>
      <c:txPr>
        <a:bodyPr/>
        <a:lstStyle/>
        <a:p>
          <a:pPr>
            <a:defRPr b="0" sz="1000" spc="-1" strike="noStrike">
              <a:solidFill>
                <a:srgbClr val="000000"/>
              </a:solidFill>
              <a:latin typeface="Calibri"/>
            </a:defRPr>
          </a:pPr>
        </a:p>
      </c:txPr>
    </c:legend>
    <c:plotVisOnly val="1"/>
    <c:dispBlanksAs val="gap"/>
  </c:chart>
  <c:spPr>
    <a:solidFill>
      <a:srgbClr val="ffffff"/>
    </a:solidFill>
    <a:ln w="9360">
      <a:solidFill>
        <a:srgbClr val="d9d9d9"/>
      </a:solidFill>
      <a:round/>
    </a:ln>
  </c:spPr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US"/>
  <c:roundedCorners val="0"/>
  <c:chart>
    <c:title>
      <c:tx>
        <c:rich>
          <a:bodyPr rot="0"/>
          <a:lstStyle/>
          <a:p>
            <a:pPr>
              <a:defRPr b="1" sz="1800" spc="-1" strike="noStrike">
                <a:solidFill>
                  <a:srgbClr val="000000"/>
                </a:solidFill>
                <a:latin typeface="Calibri"/>
              </a:defRPr>
            </a:pPr>
            <a:r>
              <a:rPr b="1" sz="1800" spc="-1" strike="noStrike">
                <a:solidFill>
                  <a:srgbClr val="000000"/>
                </a:solidFill>
                <a:latin typeface="Calibri"/>
              </a:rPr>
              <a:t>Répartition des actes par services (%) (hors transmissions)</a:t>
            </a:r>
          </a:p>
        </c:rich>
      </c:tx>
      <c:overlay val="0"/>
      <c:spPr>
        <a:noFill/>
        <a:ln w="0">
          <a:noFill/>
        </a:ln>
      </c:spPr>
    </c:title>
    <c:autoTitleDeleted val="0"/>
    <c:view3D>
      <c:rotX val="30"/>
      <c:rotY val="0"/>
      <c:rAngAx val="0"/>
      <c:perspective val="30"/>
    </c:view3D>
    <c:floor>
      <c:spPr>
        <a:solidFill>
          <a:srgbClr val="d9d9d9"/>
        </a:solidFill>
        <a:ln w="0">
          <a:noFill/>
        </a:ln>
      </c:spPr>
    </c:floor>
    <c:sideWall>
      <c:spPr>
        <a:solidFill>
          <a:srgbClr val="d9d9d9"/>
        </a:solidFill>
        <a:ln w="0">
          <a:noFill/>
        </a:ln>
      </c:spPr>
    </c:sideWall>
    <c:backWall>
      <c:spPr>
        <a:solidFill>
          <a:srgbClr val="d9d9d9"/>
        </a:solidFill>
        <a:ln w="0">
          <a:noFill/>
        </a:ln>
      </c:spPr>
    </c:backWall>
    <c:plotArea>
      <c:pie3DChart>
        <c:varyColors val="1"/>
        <c:ser>
          <c:idx val="0"/>
          <c:order val="0"/>
          <c:tx>
            <c:strRef>
              <c:f>TOTAL!$E$80</c:f>
              <c:strCache>
                <c:ptCount val="1"/>
                <c:pt idx="0">
                  <c:v>Répartition des actes par services (%) (hors transmissions)</c:v>
                </c:pt>
              </c:strCache>
            </c:strRef>
          </c:tx>
          <c:spPr>
            <a:gradFill>
              <a:gsLst>
                <a:gs pos="0">
                  <a:srgbClr val="3e7fcc"/>
                </a:gs>
                <a:gs pos="100000">
                  <a:srgbClr val="a4c1ff"/>
                </a:gs>
              </a:gsLst>
              <a:lin ang="16200000"/>
            </a:gradFill>
            <a:ln w="0">
              <a:noFill/>
            </a:ln>
          </c:spPr>
          <c:explosion val="25"/>
          <c:dPt>
            <c:idx val="0"/>
            <c:explosion val="25"/>
            <c:spPr>
              <a:gradFill>
                <a:gsLst>
                  <a:gs pos="0">
                    <a:srgbClr val="3e7fcc"/>
                  </a:gs>
                  <a:gs pos="100000">
                    <a:srgbClr val="a4c1ff"/>
                  </a:gs>
                </a:gsLst>
                <a:lin ang="16200000"/>
              </a:gradFill>
              <a:ln w="0">
                <a:noFill/>
              </a:ln>
            </c:spPr>
          </c:dPt>
          <c:dPt>
            <c:idx val="1"/>
            <c:explosion val="25"/>
            <c:spPr>
              <a:gradFill>
                <a:gsLst>
                  <a:gs pos="0">
                    <a:srgbClr val="d03f3b"/>
                  </a:gs>
                  <a:gs pos="100000">
                    <a:srgbClr val="ffa7a4"/>
                  </a:gs>
                </a:gsLst>
                <a:lin ang="16200000"/>
              </a:gradFill>
              <a:ln w="0">
                <a:noFill/>
              </a:ln>
            </c:spPr>
          </c:dPt>
          <c:dPt>
            <c:idx val="2"/>
            <c:explosion val="25"/>
            <c:spPr>
              <a:gradFill>
                <a:gsLst>
                  <a:gs pos="0">
                    <a:srgbClr val="9fc949"/>
                  </a:gs>
                  <a:gs pos="100000">
                    <a:srgbClr val="d9ffa4"/>
                  </a:gs>
                </a:gsLst>
                <a:lin ang="16200000"/>
              </a:gradFill>
              <a:ln w="0">
                <a:noFill/>
              </a:ln>
            </c:spPr>
          </c:dPt>
          <c:dPt>
            <c:idx val="3"/>
            <c:explosion val="25"/>
            <c:spPr>
              <a:gradFill>
                <a:gsLst>
                  <a:gs pos="0">
                    <a:srgbClr val="7e5aaa"/>
                  </a:gs>
                  <a:gs pos="100000">
                    <a:srgbClr val="c7aeed"/>
                  </a:gs>
                </a:gsLst>
                <a:lin ang="16200000"/>
              </a:gradFill>
              <a:ln w="0">
                <a:noFill/>
              </a:ln>
            </c:spPr>
          </c:dPt>
          <c:dLbls>
            <c:dLbl>
              <c:idx val="0"/>
              <c:txPr>
                <a:bodyPr wrap="none"/>
                <a:lstStyle/>
                <a:p>
                  <a:pPr>
                    <a:defRPr b="0" sz="1000" spc="-1" strike="noStrike">
                      <a:solidFill>
                        <a:srgbClr val="000000"/>
                      </a:solidFill>
                      <a:latin typeface="Calibri"/>
                    </a:defRPr>
                  </a:pPr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eparator>
</c:separator>
            </c:dLbl>
            <c:dLbl>
              <c:idx val="1"/>
              <c:txPr>
                <a:bodyPr wrap="none"/>
                <a:lstStyle/>
                <a:p>
                  <a:pPr>
                    <a:defRPr b="0" sz="1000" spc="-1" strike="noStrike">
                      <a:solidFill>
                        <a:srgbClr val="000000"/>
                      </a:solidFill>
                      <a:latin typeface="Calibri"/>
                    </a:defRPr>
                  </a:pPr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eparator>
</c:separator>
            </c:dLbl>
            <c:dLbl>
              <c:idx val="2"/>
              <c:txPr>
                <a:bodyPr wrap="none"/>
                <a:lstStyle/>
                <a:p>
                  <a:pPr>
                    <a:defRPr b="0" sz="1000" spc="-1" strike="noStrike">
                      <a:solidFill>
                        <a:srgbClr val="000000"/>
                      </a:solidFill>
                      <a:latin typeface="Calibri"/>
                    </a:defRPr>
                  </a:pPr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eparator>
</c:separator>
            </c:dLbl>
            <c:dLbl>
              <c:idx val="3"/>
              <c:txPr>
                <a:bodyPr wrap="none"/>
                <a:lstStyle/>
                <a:p>
                  <a:pPr>
                    <a:defRPr b="0" sz="1000" spc="-1" strike="noStrike">
                      <a:solidFill>
                        <a:srgbClr val="000000"/>
                      </a:solidFill>
                      <a:latin typeface="Calibri"/>
                    </a:defRPr>
                  </a:pPr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eparator>
</c:separator>
            </c:dLbl>
            <c:txPr>
              <a:bodyPr wrap="none"/>
              <a:lstStyle/>
              <a:p>
                <a:pPr>
                  <a:defRPr b="0" sz="1000" spc="-1" strike="noStrike">
                    <a:solidFill>
                      <a:srgbClr val="000000"/>
                    </a:solidFill>
                    <a:latin typeface="Calibri"/>
                  </a:defRPr>
                </a:pPr>
              </a:p>
            </c:txPr>
            <c:dLblPos val="bestFit"/>
            <c:showLegendKey val="0"/>
            <c:showVal val="0"/>
            <c:showCatName val="0"/>
            <c:showSerName val="0"/>
            <c:showPercent val="1"/>
            <c:separator>
</c:separator>
            <c:showLeaderLines val="0"/>
          </c:dLbls>
          <c:cat>
            <c:strRef>
              <c:f>TOTAL!$D$81:$D$84</c:f>
              <c:strCache>
                <c:ptCount val="4"/>
                <c:pt idx="0">
                  <c:v>UHR</c:v>
                </c:pt>
                <c:pt idx="1">
                  <c:v>USLD</c:v>
                </c:pt>
                <c:pt idx="2">
                  <c:v>ADJ</c:v>
                </c:pt>
                <c:pt idx="3">
                  <c:v>AUTRES SERVICES (MÉDECINE/ SSR/ EHPAD)</c:v>
                </c:pt>
              </c:strCache>
            </c:strRef>
          </c:cat>
          <c:val>
            <c:numRef>
              <c:f>TOTAL!$E$81:$E$84</c:f>
              <c:numCache>
                <c:formatCode>General</c:formatCode>
                <c:ptCount val="4"/>
                <c:pt idx="0">
                  <c:v>36.0552041403105</c:v>
                </c:pt>
                <c:pt idx="1">
                  <c:v>32.0299022426682</c:v>
                </c:pt>
                <c:pt idx="2">
                  <c:v>29.1546866014951</c:v>
                </c:pt>
                <c:pt idx="3">
                  <c:v>2.76020701552616</c:v>
                </c:pt>
              </c:numCache>
            </c:numRef>
          </c:val>
        </c:ser>
      </c:pie3DChart>
    </c:plotArea>
    <c:legend>
      <c:legendPos val="r"/>
      <c:overlay val="0"/>
      <c:spPr>
        <a:noFill/>
        <a:ln w="0">
          <a:noFill/>
        </a:ln>
      </c:spPr>
      <c:txPr>
        <a:bodyPr/>
        <a:lstStyle/>
        <a:p>
          <a:pPr>
            <a:defRPr b="0" sz="1000" spc="-1" strike="noStrike">
              <a:solidFill>
                <a:srgbClr val="000000"/>
              </a:solidFill>
              <a:latin typeface="Calibri"/>
            </a:defRPr>
          </a:pPr>
        </a:p>
      </c:txPr>
    </c:legend>
    <c:plotVisOnly val="1"/>
    <c:dispBlanksAs val="gap"/>
  </c:chart>
  <c:spPr>
    <a:solidFill>
      <a:srgbClr val="ffffff"/>
    </a:solidFill>
    <a:ln w="9360">
      <a:solidFill>
        <a:srgbClr val="d9d9d9"/>
      </a:solidFill>
      <a:round/>
    </a:ln>
  </c:spPr>
</c:chartSpace>
</file>

<file path=xl/drawings/_rels/drawing1.xml.rels><?xml version="1.0" encoding="UTF-8"?>
<Relationships xmlns="http://schemas.openxmlformats.org/package/2006/relationships"><Relationship Id="rId1" Type="http://schemas.openxmlformats.org/officeDocument/2006/relationships/chart" Target="../charts/chart1.xml"/><Relationship Id="rId2" Type="http://schemas.openxmlformats.org/officeDocument/2006/relationships/chart" Target="../charts/chart2.xml"/><Relationship Id="rId3" Type="http://schemas.openxmlformats.org/officeDocument/2006/relationships/chart" Target="../charts/chart3.xml"/>
</Relationships>
</file>

<file path=xl/drawings/_rels/drawing2.xml.rels><?xml version="1.0" encoding="UTF-8"?>
<Relationships xmlns="http://schemas.openxmlformats.org/package/2006/relationships"><Relationship Id="rId1" Type="http://schemas.openxmlformats.org/officeDocument/2006/relationships/chart" Target="../charts/chart4.xml"/><Relationship Id="rId2" Type="http://schemas.openxmlformats.org/officeDocument/2006/relationships/chart" Target="../charts/chart5.xml"/>
</Relationships>
</file>

<file path=xl/drawings/_rels/drawing3.xml.rels><?xml version="1.0" encoding="UTF-8"?>
<Relationships xmlns="http://schemas.openxmlformats.org/package/2006/relationships"><Relationship Id="rId1" Type="http://schemas.openxmlformats.org/officeDocument/2006/relationships/chart" Target="../charts/chart6.xml"/>
</Relationships>
</file>

<file path=xl/drawings/_rels/drawing4.xml.rels><?xml version="1.0" encoding="UTF-8"?>
<Relationships xmlns="http://schemas.openxmlformats.org/package/2006/relationships"><Relationship Id="rId1" Type="http://schemas.openxmlformats.org/officeDocument/2006/relationships/chart" Target="../charts/chart7.xml"/><Relationship Id="rId2" Type="http://schemas.openxmlformats.org/officeDocument/2006/relationships/chart" Target="../charts/chart8.xml"/>
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>
  <xdr:twoCellAnchor editAs="oneCell">
    <xdr:from>
      <xdr:col>2</xdr:col>
      <xdr:colOff>140760</xdr:colOff>
      <xdr:row>30</xdr:row>
      <xdr:rowOff>154080</xdr:rowOff>
    </xdr:from>
    <xdr:to>
      <xdr:col>6</xdr:col>
      <xdr:colOff>775440</xdr:colOff>
      <xdr:row>45</xdr:row>
      <xdr:rowOff>32760</xdr:rowOff>
    </xdr:to>
    <xdr:graphicFrame>
      <xdr:nvGraphicFramePr>
        <xdr:cNvPr id="0" name="Graphique 11"/>
        <xdr:cNvGraphicFramePr/>
      </xdr:nvGraphicFramePr>
      <xdr:xfrm>
        <a:off x="4397760" y="5869080"/>
        <a:ext cx="5032080" cy="273600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3</xdr:col>
      <xdr:colOff>166680</xdr:colOff>
      <xdr:row>51</xdr:row>
      <xdr:rowOff>39960</xdr:rowOff>
    </xdr:from>
    <xdr:to>
      <xdr:col>8</xdr:col>
      <xdr:colOff>269640</xdr:colOff>
      <xdr:row>67</xdr:row>
      <xdr:rowOff>96480</xdr:rowOff>
    </xdr:to>
    <xdr:graphicFrame>
      <xdr:nvGraphicFramePr>
        <xdr:cNvPr id="1" name="Graphique 12"/>
        <xdr:cNvGraphicFramePr/>
      </xdr:nvGraphicFramePr>
      <xdr:xfrm>
        <a:off x="5222880" y="9755280"/>
        <a:ext cx="5777280" cy="310464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11</xdr:col>
      <xdr:colOff>153360</xdr:colOff>
      <xdr:row>30</xdr:row>
      <xdr:rowOff>76320</xdr:rowOff>
    </xdr:from>
    <xdr:to>
      <xdr:col>16</xdr:col>
      <xdr:colOff>558360</xdr:colOff>
      <xdr:row>44</xdr:row>
      <xdr:rowOff>145800</xdr:rowOff>
    </xdr:to>
    <xdr:graphicFrame>
      <xdr:nvGraphicFramePr>
        <xdr:cNvPr id="2" name="Graphique 15"/>
        <xdr:cNvGraphicFramePr/>
      </xdr:nvGraphicFramePr>
      <xdr:xfrm>
        <a:off x="14147280" y="5791320"/>
        <a:ext cx="4402440" cy="273636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>
  <xdr:twoCellAnchor editAs="oneCell">
    <xdr:from>
      <xdr:col>8</xdr:col>
      <xdr:colOff>140040</xdr:colOff>
      <xdr:row>4</xdr:row>
      <xdr:rowOff>115560</xdr:rowOff>
    </xdr:from>
    <xdr:to>
      <xdr:col>13</xdr:col>
      <xdr:colOff>450360</xdr:colOff>
      <xdr:row>18</xdr:row>
      <xdr:rowOff>184680</xdr:rowOff>
    </xdr:to>
    <xdr:graphicFrame>
      <xdr:nvGraphicFramePr>
        <xdr:cNvPr id="3" name="Graphique 3"/>
        <xdr:cNvGraphicFramePr/>
      </xdr:nvGraphicFramePr>
      <xdr:xfrm>
        <a:off x="12017520" y="877320"/>
        <a:ext cx="5414400" cy="273636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2</xdr:col>
      <xdr:colOff>661320</xdr:colOff>
      <xdr:row>30</xdr:row>
      <xdr:rowOff>185400</xdr:rowOff>
    </xdr:from>
    <xdr:to>
      <xdr:col>7</xdr:col>
      <xdr:colOff>965880</xdr:colOff>
      <xdr:row>51</xdr:row>
      <xdr:rowOff>76680</xdr:rowOff>
    </xdr:to>
    <xdr:graphicFrame>
      <xdr:nvGraphicFramePr>
        <xdr:cNvPr id="4" name="Graphique 4"/>
        <xdr:cNvGraphicFramePr/>
      </xdr:nvGraphicFramePr>
      <xdr:xfrm>
        <a:off x="4852080" y="5900400"/>
        <a:ext cx="6288120" cy="389160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>
  <xdr:twoCellAnchor editAs="oneCell">
    <xdr:from>
      <xdr:col>2</xdr:col>
      <xdr:colOff>635040</xdr:colOff>
      <xdr:row>30</xdr:row>
      <xdr:rowOff>720</xdr:rowOff>
    </xdr:from>
    <xdr:to>
      <xdr:col>7</xdr:col>
      <xdr:colOff>361800</xdr:colOff>
      <xdr:row>46</xdr:row>
      <xdr:rowOff>13320</xdr:rowOff>
    </xdr:to>
    <xdr:graphicFrame>
      <xdr:nvGraphicFramePr>
        <xdr:cNvPr id="5" name="Graphique 1"/>
        <xdr:cNvGraphicFramePr/>
      </xdr:nvGraphicFramePr>
      <xdr:xfrm>
        <a:off x="4878720" y="5715720"/>
        <a:ext cx="5529960" cy="306036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>
  <xdr:twoCellAnchor editAs="oneCell">
    <xdr:from>
      <xdr:col>5</xdr:col>
      <xdr:colOff>381600</xdr:colOff>
      <xdr:row>49</xdr:row>
      <xdr:rowOff>115560</xdr:rowOff>
    </xdr:from>
    <xdr:to>
      <xdr:col>7</xdr:col>
      <xdr:colOff>2329920</xdr:colOff>
      <xdr:row>65</xdr:row>
      <xdr:rowOff>74880</xdr:rowOff>
    </xdr:to>
    <xdr:graphicFrame>
      <xdr:nvGraphicFramePr>
        <xdr:cNvPr id="6" name="Graphique 5"/>
        <xdr:cNvGraphicFramePr/>
      </xdr:nvGraphicFramePr>
      <xdr:xfrm>
        <a:off x="8715240" y="8878320"/>
        <a:ext cx="6979320" cy="300744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10</xdr:col>
      <xdr:colOff>720</xdr:colOff>
      <xdr:row>81</xdr:row>
      <xdr:rowOff>0</xdr:rowOff>
    </xdr:from>
    <xdr:to>
      <xdr:col>16</xdr:col>
      <xdr:colOff>372240</xdr:colOff>
      <xdr:row>95</xdr:row>
      <xdr:rowOff>74520</xdr:rowOff>
    </xdr:to>
    <xdr:graphicFrame>
      <xdr:nvGraphicFramePr>
        <xdr:cNvPr id="7" name="Graphique 1"/>
        <xdr:cNvGraphicFramePr/>
      </xdr:nvGraphicFramePr>
      <xdr:xfrm>
        <a:off x="18240840" y="14859000"/>
        <a:ext cx="5164560" cy="274140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worksheets/_rels/sheet2.xml.rels><?xml version="1.0" encoding="UTF-8"?>
<Relationships xmlns="http://schemas.openxmlformats.org/package/2006/relationships"><Relationship Id="rId1" Type="http://schemas.openxmlformats.org/officeDocument/2006/relationships/drawing" Target="../drawings/drawing1.xml"/>
</Relationships>
</file>

<file path=xl/worksheets/_rels/sheet3.xml.rels><?xml version="1.0" encoding="UTF-8"?>
<Relationships xmlns="http://schemas.openxmlformats.org/package/2006/relationships"><Relationship Id="rId1" Type="http://schemas.openxmlformats.org/officeDocument/2006/relationships/drawing" Target="../drawings/drawing2.xml"/>
</Relationships>
</file>

<file path=xl/worksheets/_rels/sheet4.xml.rels><?xml version="1.0" encoding="UTF-8"?>
<Relationships xmlns="http://schemas.openxmlformats.org/package/2006/relationships"><Relationship Id="rId1" Type="http://schemas.openxmlformats.org/officeDocument/2006/relationships/comments" Target="../comments4.xml"/><Relationship Id="rId2" Type="http://schemas.openxmlformats.org/officeDocument/2006/relationships/drawing" Target="../drawings/drawing3.xml"/><Relationship Id="rId3" Type="http://schemas.openxmlformats.org/officeDocument/2006/relationships/vmlDrawing" Target="../drawings/vmlDrawing1.vml"/>
</Relationships>
</file>

<file path=xl/worksheets/_rels/sheet5.xml.rels><?xml version="1.0" encoding="UTF-8"?>
<Relationships xmlns="http://schemas.openxmlformats.org/package/2006/relationships"><Relationship Id="rId1" Type="http://schemas.openxmlformats.org/officeDocument/2006/relationships/comments" Target="../comments5.xml"/><Relationship Id="rId2" Type="http://schemas.openxmlformats.org/officeDocument/2006/relationships/vmlDrawing" Target="../drawings/vmlDrawing2.vml"/>
</Relationships>
</file>

<file path=xl/worksheets/_rels/sheet6.xml.rels><?xml version="1.0" encoding="UTF-8"?>
<Relationships xmlns="http://schemas.openxmlformats.org/package/2006/relationships"><Relationship Id="rId1" Type="http://schemas.openxmlformats.org/officeDocument/2006/relationships/comments" Target="../comments6.xml"/><Relationship Id="rId2" Type="http://schemas.openxmlformats.org/officeDocument/2006/relationships/drawing" Target="../drawings/drawing4.xml"/><Relationship Id="rId3" Type="http://schemas.openxmlformats.org/officeDocument/2006/relationships/vmlDrawing" Target="../drawings/vmlDrawing3.vml"/>
</Relationships>
</file>

<file path=xl/worksheets/_rels/sheet7.xml.rels><?xml version="1.0" encoding="UTF-8"?>
<Relationships xmlns="http://schemas.openxmlformats.org/package/2006/relationships"><Relationship Id="rId1" Type="http://schemas.openxmlformats.org/officeDocument/2006/relationships/comments" Target="../comments7.xml"/><Relationship Id="rId2" Type="http://schemas.openxmlformats.org/officeDocument/2006/relationships/vmlDrawing" Target="../drawings/vmlDrawing4.v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36"/>
  <sheetViews>
    <sheetView showFormulas="false" showGridLines="true" showRowColHeaders="true" showZeros="true" rightToLeft="false" tabSelected="true" showOutlineSymbols="true" defaultGridColor="true" view="normal" topLeftCell="A13" colorId="64" zoomScale="130" zoomScaleNormal="130" zoomScalePageLayoutView="100" workbookViewId="0">
      <selection pane="topLeft" activeCell="C4" activeCellId="0" sqref="C4"/>
    </sheetView>
  </sheetViews>
  <sheetFormatPr defaultColWidth="10.484375" defaultRowHeight="15" zeroHeight="false" outlineLevelRow="0" outlineLevelCol="0"/>
  <cols>
    <col collapsed="false" customWidth="true" hidden="false" outlineLevel="0" max="1" min="1" style="0" width="20.83"/>
    <col collapsed="false" customWidth="true" hidden="false" outlineLevel="0" max="2" min="2" style="0" width="11.5"/>
    <col collapsed="false" customWidth="true" hidden="false" outlineLevel="0" max="5" min="5" style="0" width="28.67"/>
    <col collapsed="false" customWidth="true" hidden="false" outlineLevel="0" max="6" min="6" style="0" width="11.5"/>
    <col collapsed="false" customWidth="true" hidden="false" outlineLevel="0" max="8" min="8" style="0" width="6.52"/>
    <col collapsed="false" customWidth="true" hidden="false" outlineLevel="0" max="9" min="9" style="0" width="13.16"/>
  </cols>
  <sheetData>
    <row r="1" customFormat="false" ht="15" hidden="false" customHeight="false" outlineLevel="0" collapsed="false">
      <c r="A1" s="1" t="s">
        <v>0</v>
      </c>
      <c r="B1" s="1"/>
      <c r="C1" s="1"/>
      <c r="E1" s="1" t="s">
        <v>1</v>
      </c>
      <c r="F1" s="1"/>
      <c r="G1" s="1"/>
      <c r="I1" s="2" t="s">
        <v>2</v>
      </c>
      <c r="J1" s="2"/>
    </row>
    <row r="2" customFormat="false" ht="15" hidden="false" customHeight="false" outlineLevel="0" collapsed="false">
      <c r="I2" s="3"/>
      <c r="J2" s="4"/>
    </row>
    <row r="3" customFormat="false" ht="15" hidden="false" customHeight="false" outlineLevel="0" collapsed="false">
      <c r="A3" s="5" t="s">
        <v>3</v>
      </c>
      <c r="B3" s="6" t="s">
        <v>4</v>
      </c>
      <c r="C3" s="6" t="s">
        <v>5</v>
      </c>
      <c r="E3" s="5" t="s">
        <v>3</v>
      </c>
      <c r="F3" s="6" t="s">
        <v>4</v>
      </c>
      <c r="G3" s="6" t="s">
        <v>5</v>
      </c>
      <c r="I3" s="3" t="s">
        <v>6</v>
      </c>
      <c r="J3" s="7" t="n">
        <f aca="false">17.5</f>
        <v>17.5</v>
      </c>
    </row>
    <row r="4" customFormat="false" ht="15" hidden="false" customHeight="false" outlineLevel="0" collapsed="false">
      <c r="A4" s="0" t="s">
        <v>7</v>
      </c>
      <c r="B4" s="8" t="n">
        <v>15</v>
      </c>
      <c r="C4" s="9" t="n">
        <f aca="false">B4/60</f>
        <v>0.25</v>
      </c>
      <c r="E4" s="0" t="s">
        <v>7</v>
      </c>
      <c r="F4" s="8" t="n">
        <v>30</v>
      </c>
      <c r="G4" s="9" t="n">
        <f aca="false">F4/60</f>
        <v>0.5</v>
      </c>
      <c r="I4" s="3" t="s">
        <v>8</v>
      </c>
      <c r="J4" s="4" t="n">
        <f aca="false">J3*4</f>
        <v>70</v>
      </c>
    </row>
    <row r="5" customFormat="false" ht="15" hidden="false" customHeight="false" outlineLevel="0" collapsed="false">
      <c r="A5" s="0" t="s">
        <v>9</v>
      </c>
      <c r="B5" s="8" t="n">
        <v>45</v>
      </c>
      <c r="C5" s="9" t="n">
        <f aca="false">B5/60</f>
        <v>0.75</v>
      </c>
      <c r="E5" s="0" t="s">
        <v>9</v>
      </c>
      <c r="F5" s="8" t="n">
        <v>45</v>
      </c>
      <c r="G5" s="9" t="n">
        <f aca="false">F5/60</f>
        <v>0.75</v>
      </c>
      <c r="I5" s="3" t="s">
        <v>10</v>
      </c>
      <c r="J5" s="4" t="n">
        <f aca="false">J3*34</f>
        <v>595</v>
      </c>
    </row>
    <row r="6" customFormat="false" ht="15" hidden="false" customHeight="false" outlineLevel="0" collapsed="false">
      <c r="B6" s="8"/>
      <c r="C6" s="9"/>
      <c r="E6" s="0" t="s">
        <v>11</v>
      </c>
      <c r="F6" s="8" t="n">
        <v>20</v>
      </c>
      <c r="G6" s="9" t="n">
        <f aca="false">F6/60</f>
        <v>0.333333333333333</v>
      </c>
      <c r="I6" s="10"/>
      <c r="J6" s="11"/>
    </row>
    <row r="7" customFormat="false" ht="15" hidden="false" customHeight="false" outlineLevel="0" collapsed="false">
      <c r="A7" s="5" t="s">
        <v>12</v>
      </c>
      <c r="B7" s="12"/>
      <c r="C7" s="13"/>
      <c r="E7" s="5" t="s">
        <v>12</v>
      </c>
      <c r="F7" s="12"/>
      <c r="G7" s="12"/>
    </row>
    <row r="8" customFormat="false" ht="15" hidden="false" customHeight="false" outlineLevel="0" collapsed="false">
      <c r="A8" s="0" t="s">
        <v>13</v>
      </c>
      <c r="B8" s="8" t="n">
        <v>30</v>
      </c>
      <c r="C8" s="9" t="n">
        <f aca="false">B8/60</f>
        <v>0.5</v>
      </c>
      <c r="E8" s="0" t="s">
        <v>13</v>
      </c>
      <c r="F8" s="8" t="n">
        <v>30</v>
      </c>
      <c r="G8" s="9" t="n">
        <f aca="false">F8/60</f>
        <v>0.5</v>
      </c>
      <c r="I8" s="0" t="s">
        <v>14</v>
      </c>
      <c r="J8" s="0" t="s">
        <v>15</v>
      </c>
    </row>
    <row r="9" customFormat="false" ht="15" hidden="false" customHeight="false" outlineLevel="0" collapsed="false">
      <c r="A9" s="0" t="s">
        <v>16</v>
      </c>
      <c r="B9" s="8" t="n">
        <v>15</v>
      </c>
      <c r="C9" s="9" t="n">
        <f aca="false">B9/60</f>
        <v>0.25</v>
      </c>
      <c r="E9" s="0" t="s">
        <v>17</v>
      </c>
      <c r="F9" s="8" t="n">
        <v>20</v>
      </c>
      <c r="G9" s="9" t="n">
        <f aca="false">F9/60</f>
        <v>0.333333333333333</v>
      </c>
      <c r="I9" s="14" t="n">
        <v>43962</v>
      </c>
      <c r="J9" s="14" t="n">
        <v>44196</v>
      </c>
    </row>
    <row r="10" customFormat="false" ht="15" hidden="false" customHeight="false" outlineLevel="0" collapsed="false">
      <c r="A10" s="5" t="s">
        <v>18</v>
      </c>
      <c r="B10" s="12"/>
      <c r="C10" s="13"/>
      <c r="E10" s="5" t="s">
        <v>19</v>
      </c>
      <c r="F10" s="12"/>
      <c r="G10" s="12"/>
    </row>
    <row r="11" customFormat="false" ht="15" hidden="false" customHeight="false" outlineLevel="0" collapsed="false">
      <c r="B11" s="8" t="n">
        <v>45</v>
      </c>
      <c r="C11" s="9" t="n">
        <f aca="false">B11/60</f>
        <v>0.75</v>
      </c>
      <c r="F11" s="8" t="n">
        <v>45</v>
      </c>
      <c r="G11" s="9" t="n">
        <f aca="false">F11/60</f>
        <v>0.75</v>
      </c>
      <c r="I11" s="0" t="s">
        <v>20</v>
      </c>
      <c r="J11" s="0" t="n">
        <f aca="false">org.openoffice.weeks(I9,J9,1)</f>
        <v>33</v>
      </c>
    </row>
    <row r="12" customFormat="false" ht="15" hidden="false" customHeight="false" outlineLevel="0" collapsed="false">
      <c r="A12" s="5" t="s">
        <v>21</v>
      </c>
      <c r="B12" s="12"/>
      <c r="C12" s="13"/>
      <c r="E12" s="5" t="s">
        <v>21</v>
      </c>
      <c r="F12" s="12"/>
      <c r="G12" s="13"/>
    </row>
    <row r="13" customFormat="false" ht="15" hidden="false" customHeight="false" outlineLevel="0" collapsed="false">
      <c r="A13" s="0" t="s">
        <v>22</v>
      </c>
      <c r="B13" s="8" t="n">
        <v>30</v>
      </c>
      <c r="C13" s="9" t="n">
        <f aca="false">B13/60</f>
        <v>0.5</v>
      </c>
      <c r="E13" s="0" t="s">
        <v>23</v>
      </c>
      <c r="F13" s="8" t="n">
        <v>60</v>
      </c>
      <c r="G13" s="9" t="n">
        <f aca="false">F13/60</f>
        <v>1</v>
      </c>
    </row>
    <row r="14" customFormat="false" ht="15" hidden="false" customHeight="false" outlineLevel="0" collapsed="false">
      <c r="A14" s="0" t="s">
        <v>24</v>
      </c>
      <c r="B14" s="8" t="n">
        <v>45</v>
      </c>
      <c r="C14" s="9" t="n">
        <f aca="false">B14/60</f>
        <v>0.75</v>
      </c>
      <c r="E14" s="0" t="s">
        <v>25</v>
      </c>
      <c r="F14" s="8" t="n">
        <v>45</v>
      </c>
      <c r="G14" s="9" t="n">
        <f aca="false">F14/60</f>
        <v>0.75</v>
      </c>
    </row>
    <row r="15" customFormat="false" ht="15" hidden="false" customHeight="false" outlineLevel="0" collapsed="false">
      <c r="A15" s="5" t="s">
        <v>26</v>
      </c>
      <c r="B15" s="12"/>
      <c r="C15" s="13"/>
      <c r="E15" s="5" t="s">
        <v>26</v>
      </c>
      <c r="F15" s="12"/>
      <c r="G15" s="13"/>
    </row>
    <row r="16" customFormat="false" ht="15" hidden="false" customHeight="false" outlineLevel="0" collapsed="false">
      <c r="B16" s="8" t="n">
        <v>15</v>
      </c>
      <c r="C16" s="9" t="n">
        <f aca="false">B16/60</f>
        <v>0.25</v>
      </c>
      <c r="F16" s="8" t="n">
        <v>15</v>
      </c>
      <c r="G16" s="9" t="n">
        <f aca="false">F16/60</f>
        <v>0.25</v>
      </c>
      <c r="I16" s="15" t="n">
        <v>0.729166666666667</v>
      </c>
      <c r="J16" s="16" t="n">
        <f aca="false">I16*J11</f>
        <v>24.0625</v>
      </c>
    </row>
    <row r="17" customFormat="false" ht="15" hidden="false" customHeight="false" outlineLevel="0" collapsed="false">
      <c r="B17" s="8"/>
      <c r="C17" s="9"/>
      <c r="I17" s="17"/>
    </row>
    <row r="18" customFormat="false" ht="15" hidden="false" customHeight="false" outlineLevel="0" collapsed="false">
      <c r="B18" s="8"/>
      <c r="C18" s="9"/>
    </row>
    <row r="19" customFormat="false" ht="15" hidden="false" customHeight="false" outlineLevel="0" collapsed="false">
      <c r="A19" s="1" t="s">
        <v>27</v>
      </c>
      <c r="B19" s="1"/>
      <c r="C19" s="1"/>
      <c r="E19" s="1" t="s">
        <v>28</v>
      </c>
      <c r="F19" s="1"/>
      <c r="G19" s="1"/>
    </row>
    <row r="21" customFormat="false" ht="15" hidden="false" customHeight="false" outlineLevel="0" collapsed="false">
      <c r="A21" s="5" t="s">
        <v>3</v>
      </c>
      <c r="B21" s="6" t="s">
        <v>4</v>
      </c>
      <c r="C21" s="6" t="s">
        <v>5</v>
      </c>
      <c r="E21" s="5" t="s">
        <v>3</v>
      </c>
      <c r="F21" s="6" t="s">
        <v>4</v>
      </c>
      <c r="G21" s="6" t="s">
        <v>5</v>
      </c>
    </row>
    <row r="22" customFormat="false" ht="15" hidden="false" customHeight="false" outlineLevel="0" collapsed="false">
      <c r="A22" s="0" t="s">
        <v>7</v>
      </c>
      <c r="B22" s="8" t="n">
        <v>30</v>
      </c>
      <c r="C22" s="9" t="n">
        <f aca="false">B22/60</f>
        <v>0.5</v>
      </c>
      <c r="E22" s="0" t="s">
        <v>29</v>
      </c>
      <c r="F22" s="8" t="n">
        <v>30</v>
      </c>
      <c r="G22" s="9" t="n">
        <f aca="false">F22/60</f>
        <v>0.5</v>
      </c>
    </row>
    <row r="23" customFormat="false" ht="15" hidden="false" customHeight="false" outlineLevel="0" collapsed="false">
      <c r="A23" s="0" t="s">
        <v>9</v>
      </c>
      <c r="B23" s="8" t="n">
        <v>45</v>
      </c>
      <c r="C23" s="9" t="n">
        <f aca="false">B23/60</f>
        <v>0.75</v>
      </c>
      <c r="E23" s="0" t="s">
        <v>30</v>
      </c>
      <c r="F23" s="8" t="n">
        <v>30</v>
      </c>
      <c r="G23" s="9" t="n">
        <f aca="false">F23/60</f>
        <v>0.5</v>
      </c>
    </row>
    <row r="24" customFormat="false" ht="15" hidden="false" customHeight="false" outlineLevel="0" collapsed="false">
      <c r="A24" s="5" t="s">
        <v>12</v>
      </c>
      <c r="B24" s="12"/>
      <c r="C24" s="12"/>
      <c r="E24" s="0" t="s">
        <v>31</v>
      </c>
      <c r="F24" s="8" t="n">
        <v>30</v>
      </c>
      <c r="G24" s="9" t="n">
        <f aca="false">F24/60</f>
        <v>0.5</v>
      </c>
    </row>
    <row r="25" customFormat="false" ht="15" hidden="false" customHeight="false" outlineLevel="0" collapsed="false">
      <c r="A25" s="0" t="s">
        <v>13</v>
      </c>
      <c r="B25" s="8" t="n">
        <v>30</v>
      </c>
      <c r="C25" s="9" t="n">
        <f aca="false">B25/60</f>
        <v>0.5</v>
      </c>
      <c r="E25" s="5" t="s">
        <v>32</v>
      </c>
      <c r="F25" s="12"/>
      <c r="G25" s="13"/>
    </row>
    <row r="26" customFormat="false" ht="15" hidden="false" customHeight="false" outlineLevel="0" collapsed="false">
      <c r="A26" s="0" t="s">
        <v>17</v>
      </c>
      <c r="B26" s="8" t="n">
        <v>15</v>
      </c>
      <c r="C26" s="9" t="n">
        <f aca="false">B26/60</f>
        <v>0.25</v>
      </c>
      <c r="E26" s="0" t="s">
        <v>33</v>
      </c>
      <c r="F26" s="8" t="n">
        <v>45</v>
      </c>
      <c r="G26" s="9" t="n">
        <f aca="false">F26/60</f>
        <v>0.75</v>
      </c>
    </row>
    <row r="27" customFormat="false" ht="15" hidden="false" customHeight="false" outlineLevel="0" collapsed="false">
      <c r="A27" s="5" t="s">
        <v>34</v>
      </c>
      <c r="B27" s="12"/>
      <c r="C27" s="12"/>
      <c r="E27" s="0" t="s">
        <v>35</v>
      </c>
      <c r="F27" s="8" t="n">
        <v>60</v>
      </c>
      <c r="G27" s="9" t="n">
        <f aca="false">F27/60</f>
        <v>1</v>
      </c>
    </row>
    <row r="28" customFormat="false" ht="15" hidden="false" customHeight="false" outlineLevel="0" collapsed="false">
      <c r="A28" s="0" t="s">
        <v>32</v>
      </c>
      <c r="B28" s="8" t="n">
        <v>60</v>
      </c>
      <c r="C28" s="9" t="n">
        <f aca="false">B28/60</f>
        <v>1</v>
      </c>
      <c r="E28" s="5" t="s">
        <v>36</v>
      </c>
      <c r="F28" s="12"/>
      <c r="G28" s="13"/>
    </row>
    <row r="29" customFormat="false" ht="15" hidden="false" customHeight="false" outlineLevel="0" collapsed="false">
      <c r="A29" s="0" t="s">
        <v>37</v>
      </c>
      <c r="B29" s="8" t="n">
        <v>30</v>
      </c>
      <c r="C29" s="9" t="n">
        <f aca="false">B29/60</f>
        <v>0.5</v>
      </c>
      <c r="E29" s="0" t="s">
        <v>38</v>
      </c>
      <c r="F29" s="8" t="n">
        <v>240</v>
      </c>
      <c r="G29" s="9" t="n">
        <f aca="false">F29/60</f>
        <v>4</v>
      </c>
    </row>
    <row r="30" customFormat="false" ht="15" hidden="false" customHeight="false" outlineLevel="0" collapsed="false">
      <c r="A30" s="5" t="s">
        <v>21</v>
      </c>
      <c r="B30" s="12"/>
      <c r="C30" s="13"/>
      <c r="E30" s="0" t="s">
        <v>39</v>
      </c>
      <c r="F30" s="8" t="n">
        <v>420</v>
      </c>
      <c r="G30" s="9" t="n">
        <f aca="false">F30/60</f>
        <v>7</v>
      </c>
    </row>
    <row r="31" customFormat="false" ht="15" hidden="false" customHeight="false" outlineLevel="0" collapsed="false">
      <c r="A31" s="0" t="s">
        <v>40</v>
      </c>
      <c r="B31" s="8" t="n">
        <v>60</v>
      </c>
      <c r="C31" s="18" t="n">
        <f aca="false">B31/60</f>
        <v>1</v>
      </c>
    </row>
    <row r="32" customFormat="false" ht="15" hidden="false" customHeight="false" outlineLevel="0" collapsed="false">
      <c r="A32" s="0" t="s">
        <v>41</v>
      </c>
      <c r="B32" s="8" t="n">
        <v>60</v>
      </c>
      <c r="C32" s="18" t="n">
        <f aca="false">B32/60</f>
        <v>1</v>
      </c>
    </row>
    <row r="33" customFormat="false" ht="15" hidden="false" customHeight="false" outlineLevel="0" collapsed="false">
      <c r="A33" s="5" t="s">
        <v>26</v>
      </c>
      <c r="B33" s="12"/>
      <c r="C33" s="13"/>
    </row>
    <row r="34" customFormat="false" ht="15" hidden="false" customHeight="false" outlineLevel="0" collapsed="false">
      <c r="B34" s="8" t="n">
        <v>15</v>
      </c>
      <c r="C34" s="9" t="n">
        <f aca="false">B34/60</f>
        <v>0.25</v>
      </c>
    </row>
    <row r="35" customFormat="false" ht="15" hidden="false" customHeight="false" outlineLevel="0" collapsed="false">
      <c r="A35" s="5" t="s">
        <v>42</v>
      </c>
      <c r="B35" s="12"/>
      <c r="C35" s="13"/>
    </row>
    <row r="36" customFormat="false" ht="15" hidden="false" customHeight="false" outlineLevel="0" collapsed="false">
      <c r="B36" s="8" t="n">
        <v>30</v>
      </c>
      <c r="C36" s="9" t="n">
        <f aca="false">B36/60</f>
        <v>0.5</v>
      </c>
    </row>
  </sheetData>
  <mergeCells count="5">
    <mergeCell ref="A1:C1"/>
    <mergeCell ref="E1:G1"/>
    <mergeCell ref="I1:J1"/>
    <mergeCell ref="A19:C19"/>
    <mergeCell ref="E19:G19"/>
  </mergeCells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>&amp;C&amp;"Times New Roman,Normal"&amp;A</oddHeader>
    <oddFooter>&amp;C&amp;"Times New Roman,Normal"Page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K101"/>
  <sheetViews>
    <sheetView showFormulas="false" showGridLines="true" showRowColHeaders="true" showZeros="true" rightToLeft="false" tabSelected="false" showOutlineSymbols="true" defaultGridColor="true" view="normal" topLeftCell="A16" colorId="64" zoomScale="130" zoomScaleNormal="130" zoomScalePageLayoutView="100" workbookViewId="0">
      <selection pane="topLeft" activeCell="A2" activeCellId="0" sqref="A2"/>
    </sheetView>
  </sheetViews>
  <sheetFormatPr defaultColWidth="10.484375" defaultRowHeight="15" zeroHeight="false" outlineLevelRow="0" outlineLevelCol="0"/>
  <cols>
    <col collapsed="false" customWidth="true" hidden="false" outlineLevel="0" max="1" min="1" style="0" width="43.83"/>
    <col collapsed="false" customWidth="true" hidden="false" outlineLevel="0" max="2" min="2" style="0" width="11.17"/>
    <col collapsed="false" customWidth="true" hidden="false" outlineLevel="0" max="5" min="3" style="0" width="10.33"/>
    <col collapsed="false" customWidth="true" hidden="false" outlineLevel="0" max="6" min="6" style="0" width="25.83"/>
    <col collapsed="false" customWidth="true" hidden="false" outlineLevel="0" max="7" min="7" style="0" width="10.33"/>
    <col collapsed="false" customWidth="true" hidden="false" outlineLevel="0" max="8" min="8" style="0" width="16.5"/>
    <col collapsed="false" customWidth="true" hidden="false" outlineLevel="0" max="9" min="9" style="0" width="21.5"/>
    <col collapsed="false" customWidth="true" hidden="false" outlineLevel="0" max="63" min="10" style="0" width="10.33"/>
  </cols>
  <sheetData>
    <row r="1" customFormat="false" ht="15" hidden="false" customHeight="false" outlineLevel="0" collapsed="false">
      <c r="B1" s="19" t="s">
        <v>43</v>
      </c>
      <c r="C1" s="19" t="s">
        <v>44</v>
      </c>
      <c r="D1" s="19" t="s">
        <v>45</v>
      </c>
      <c r="E1" s="20" t="s">
        <v>46</v>
      </c>
      <c r="F1" s="20" t="s">
        <v>47</v>
      </c>
      <c r="G1" s="19" t="s">
        <v>48</v>
      </c>
    </row>
    <row r="2" customFormat="false" ht="15" hidden="false" customHeight="false" outlineLevel="0" collapsed="false">
      <c r="A2" s="21" t="s">
        <v>49</v>
      </c>
      <c r="B2" s="22" t="n">
        <f aca="false">B3+B4</f>
        <v>124</v>
      </c>
      <c r="C2" s="22" t="n">
        <f aca="false">C3+C4</f>
        <v>2130</v>
      </c>
      <c r="D2" s="23" t="n">
        <f aca="false">SUM(D3+D4)</f>
        <v>1.47916666666667</v>
      </c>
      <c r="E2" s="24" t="n">
        <f aca="false">(D2+D6+D10+D13+D16)</f>
        <v>4.58333333333333</v>
      </c>
      <c r="F2" s="24" t="n">
        <f aca="false">SUM(D2,D6,D13,D16)</f>
        <v>2.86458333333333</v>
      </c>
      <c r="G2" s="25" t="n">
        <f aca="false">D2/Taux!J5*100</f>
        <v>0.24859943977591</v>
      </c>
    </row>
    <row r="3" customFormat="false" ht="15" hidden="false" customHeight="false" outlineLevel="0" collapsed="false">
      <c r="A3" s="0" t="s">
        <v>50</v>
      </c>
      <c r="B3" s="0" t="n">
        <v>115</v>
      </c>
      <c r="C3" s="0" t="n">
        <f aca="false">B3*Taux!B4</f>
        <v>1725</v>
      </c>
      <c r="D3" s="26" t="n">
        <f aca="false">C3/1440</f>
        <v>1.19791666666667</v>
      </c>
      <c r="E3" s="27" t="n">
        <f aca="false">D2/E2</f>
        <v>0.322727272727273</v>
      </c>
      <c r="F3" s="27" t="n">
        <f aca="false">D2/F2</f>
        <v>0.516363636363636</v>
      </c>
      <c r="G3" s="25" t="n">
        <f aca="false">D3/Taux!J5*100</f>
        <v>0.201330532212885</v>
      </c>
    </row>
    <row r="4" customFormat="false" ht="15" hidden="false" customHeight="false" outlineLevel="0" collapsed="false">
      <c r="A4" s="0" t="s">
        <v>51</v>
      </c>
      <c r="B4" s="0" t="n">
        <v>9</v>
      </c>
      <c r="C4" s="0" t="n">
        <f aca="false">B4*Taux!B5</f>
        <v>405</v>
      </c>
      <c r="D4" s="26" t="n">
        <f aca="false">C4/1440</f>
        <v>0.28125</v>
      </c>
      <c r="E4" s="27"/>
      <c r="F4" s="27"/>
      <c r="G4" s="25" t="n">
        <f aca="false">D4/Taux!J5*100</f>
        <v>0.0472689075630252</v>
      </c>
    </row>
    <row r="5" customFormat="false" ht="15" hidden="false" customHeight="false" outlineLevel="0" collapsed="false">
      <c r="D5" s="26"/>
      <c r="E5" s="27"/>
      <c r="F5" s="27"/>
      <c r="G5" s="25"/>
    </row>
    <row r="6" customFormat="false" ht="15" hidden="false" customHeight="false" outlineLevel="0" collapsed="false">
      <c r="A6" s="21" t="s">
        <v>52</v>
      </c>
      <c r="B6" s="22" t="n">
        <f aca="false">B7+B8</f>
        <v>11</v>
      </c>
      <c r="C6" s="22" t="n">
        <f aca="false">C7+C8</f>
        <v>195</v>
      </c>
      <c r="D6" s="23" t="n">
        <f aca="false">SUM(D7+D8)</f>
        <v>0.135416666666667</v>
      </c>
      <c r="E6" s="27" t="n">
        <f aca="false">D6/E2</f>
        <v>0.0295454545454545</v>
      </c>
      <c r="F6" s="27" t="n">
        <f aca="false">D6/F2</f>
        <v>0.0472727272727273</v>
      </c>
      <c r="G6" s="25" t="n">
        <f aca="false">D6/Taux!J5*100</f>
        <v>0.0227591036414566</v>
      </c>
    </row>
    <row r="7" customFormat="false" ht="15" hidden="false" customHeight="false" outlineLevel="0" collapsed="false">
      <c r="A7" s="0" t="s">
        <v>13</v>
      </c>
      <c r="B7" s="0" t="n">
        <v>2</v>
      </c>
      <c r="C7" s="0" t="n">
        <f aca="false">B7*Taux!B8</f>
        <v>60</v>
      </c>
      <c r="D7" s="26" t="n">
        <f aca="false">C7/1440</f>
        <v>0.0416666666666667</v>
      </c>
      <c r="E7" s="27"/>
      <c r="G7" s="25" t="n">
        <f aca="false">D7/Taux!J5*100</f>
        <v>0.00700280112044818</v>
      </c>
    </row>
    <row r="8" customFormat="false" ht="15" hidden="false" customHeight="false" outlineLevel="0" collapsed="false">
      <c r="A8" s="0" t="s">
        <v>16</v>
      </c>
      <c r="B8" s="0" t="n">
        <v>9</v>
      </c>
      <c r="C8" s="0" t="n">
        <f aca="false">B8*Taux!B9</f>
        <v>135</v>
      </c>
      <c r="D8" s="26" t="n">
        <f aca="false">C8/1440</f>
        <v>0.09375</v>
      </c>
      <c r="E8" s="27"/>
      <c r="G8" s="25" t="n">
        <f aca="false">D8/Taux!J5*100</f>
        <v>0.0157563025210084</v>
      </c>
    </row>
    <row r="9" customFormat="false" ht="15" hidden="false" customHeight="false" outlineLevel="0" collapsed="false">
      <c r="D9" s="26"/>
      <c r="E9" s="27"/>
      <c r="F9" s="27"/>
      <c r="G9" s="25"/>
    </row>
    <row r="10" customFormat="false" ht="15" hidden="false" customHeight="false" outlineLevel="0" collapsed="false">
      <c r="A10" s="21" t="s">
        <v>18</v>
      </c>
      <c r="B10" s="28" t="n">
        <v>55</v>
      </c>
      <c r="C10" s="22" t="n">
        <f aca="false">B10*Taux!B11</f>
        <v>2475</v>
      </c>
      <c r="D10" s="23" t="n">
        <f aca="false">SUM(D11)</f>
        <v>1.71875</v>
      </c>
      <c r="E10" s="27" t="n">
        <f aca="false">D10/E2</f>
        <v>0.375</v>
      </c>
      <c r="F10" s="19"/>
      <c r="G10" s="25" t="n">
        <f aca="false">D10/Taux!J5*100</f>
        <v>0.288865546218487</v>
      </c>
    </row>
    <row r="11" customFormat="false" ht="15" hidden="false" customHeight="false" outlineLevel="0" collapsed="false">
      <c r="A11" s="0" t="s">
        <v>53</v>
      </c>
      <c r="B11" s="0" t="n">
        <v>55</v>
      </c>
      <c r="C11" s="0" t="n">
        <f aca="false">B11*Taux!B11</f>
        <v>2475</v>
      </c>
      <c r="D11" s="26" t="n">
        <f aca="false">C11/1440</f>
        <v>1.71875</v>
      </c>
      <c r="E11" s="27"/>
      <c r="F11" s="19"/>
      <c r="G11" s="25"/>
    </row>
    <row r="12" customFormat="false" ht="15" hidden="false" customHeight="false" outlineLevel="0" collapsed="false">
      <c r="D12" s="26"/>
      <c r="E12" s="27"/>
      <c r="F12" s="27"/>
      <c r="G12" s="25"/>
    </row>
    <row r="13" customFormat="false" ht="15" hidden="false" customHeight="false" outlineLevel="0" collapsed="false">
      <c r="A13" s="21" t="s">
        <v>54</v>
      </c>
      <c r="B13" s="22" t="n">
        <v>66</v>
      </c>
      <c r="C13" s="22" t="n">
        <f aca="false">B13*Taux!B16</f>
        <v>990</v>
      </c>
      <c r="D13" s="23" t="n">
        <f aca="false">SUM(D14)</f>
        <v>0.6875</v>
      </c>
      <c r="E13" s="27" t="n">
        <f aca="false">D13/E2</f>
        <v>0.15</v>
      </c>
      <c r="F13" s="27" t="n">
        <f aca="false">D13/F2</f>
        <v>0.24</v>
      </c>
      <c r="G13" s="25" t="n">
        <f aca="false">D13/Taux!J5*100</f>
        <v>0.115546218487395</v>
      </c>
    </row>
    <row r="14" customFormat="false" ht="15" hidden="false" customHeight="false" outlineLevel="0" collapsed="false">
      <c r="A14" s="19" t="s">
        <v>55</v>
      </c>
      <c r="B14" s="0" t="n">
        <v>66</v>
      </c>
      <c r="C14" s="0" t="n">
        <f aca="false">B14*Taux!B16</f>
        <v>990</v>
      </c>
      <c r="D14" s="26" t="n">
        <f aca="false">C14/1440</f>
        <v>0.6875</v>
      </c>
      <c r="E14" s="27"/>
      <c r="G14" s="25"/>
    </row>
    <row r="15" customFormat="false" ht="15" hidden="false" customHeight="false" outlineLevel="0" collapsed="false">
      <c r="A15" s="19"/>
      <c r="D15" s="26"/>
      <c r="E15" s="27"/>
      <c r="G15" s="25"/>
    </row>
    <row r="16" customFormat="false" ht="15" hidden="false" customHeight="false" outlineLevel="0" collapsed="false">
      <c r="A16" s="21" t="s">
        <v>56</v>
      </c>
      <c r="B16" s="22" t="n">
        <f aca="false">SUM(B17,B18)</f>
        <v>21</v>
      </c>
      <c r="C16" s="22" t="n">
        <f aca="false">SUM(C17+C18)</f>
        <v>810</v>
      </c>
      <c r="D16" s="23" t="n">
        <f aca="false">SUM(D17+D18)</f>
        <v>0.5625</v>
      </c>
      <c r="E16" s="27" t="n">
        <f aca="false">D16/E2</f>
        <v>0.122727272727273</v>
      </c>
      <c r="F16" s="27" t="n">
        <f aca="false">D16/F2</f>
        <v>0.196363636363636</v>
      </c>
      <c r="G16" s="25" t="n">
        <f aca="false">D16/Taux!J5*100</f>
        <v>0.0945378151260504</v>
      </c>
    </row>
    <row r="17" customFormat="false" ht="15" hidden="false" customHeight="false" outlineLevel="0" collapsed="false">
      <c r="A17" s="0" t="s">
        <v>22</v>
      </c>
      <c r="B17" s="0" t="n">
        <v>9</v>
      </c>
      <c r="C17" s="0" t="n">
        <f aca="false">B17*Taux!B13</f>
        <v>270</v>
      </c>
      <c r="D17" s="26" t="n">
        <f aca="false">C17/1440</f>
        <v>0.1875</v>
      </c>
      <c r="G17" s="25"/>
    </row>
    <row r="18" customFormat="false" ht="15" hidden="false" customHeight="false" outlineLevel="0" collapsed="false">
      <c r="A18" s="0" t="s">
        <v>57</v>
      </c>
      <c r="B18" s="0" t="n">
        <v>12</v>
      </c>
      <c r="C18" s="0" t="n">
        <f aca="false">B18*Taux!B14</f>
        <v>540</v>
      </c>
      <c r="D18" s="26" t="n">
        <f aca="false">C18/1440</f>
        <v>0.375</v>
      </c>
      <c r="G18" s="25"/>
    </row>
    <row r="19" customFormat="false" ht="15" hidden="false" customHeight="false" outlineLevel="0" collapsed="false">
      <c r="D19" s="26"/>
      <c r="G19" s="25"/>
    </row>
    <row r="20" customFormat="false" ht="15" hidden="false" customHeight="false" outlineLevel="0" collapsed="false">
      <c r="A20" s="21" t="s">
        <v>58</v>
      </c>
      <c r="B20" s="22" t="n">
        <v>3</v>
      </c>
      <c r="C20" s="22" t="n">
        <f aca="false">SUM(C21)</f>
        <v>135</v>
      </c>
      <c r="D20" s="23" t="n">
        <f aca="false">SUM(D21)</f>
        <v>0.09375</v>
      </c>
      <c r="G20" s="25"/>
    </row>
    <row r="21" customFormat="false" ht="15" hidden="false" customHeight="false" outlineLevel="0" collapsed="false">
      <c r="A21" s="0" t="s">
        <v>58</v>
      </c>
      <c r="B21" s="0" t="n">
        <v>3</v>
      </c>
      <c r="C21" s="0" t="n">
        <f aca="false">B21*Taux!B14</f>
        <v>135</v>
      </c>
      <c r="D21" s="26" t="n">
        <f aca="false">C21/1440</f>
        <v>0.09375</v>
      </c>
      <c r="G21" s="25"/>
    </row>
    <row r="22" customFormat="false" ht="15" hidden="false" customHeight="false" outlineLevel="0" collapsed="false">
      <c r="D22" s="26"/>
      <c r="G22" s="25"/>
    </row>
    <row r="23" customFormat="false" ht="15" hidden="false" customHeight="false" outlineLevel="0" collapsed="false">
      <c r="D23" s="26"/>
      <c r="G23" s="25"/>
    </row>
    <row r="24" customFormat="false" ht="15" hidden="false" customHeight="false" outlineLevel="0" collapsed="false">
      <c r="A24" s="0" t="s">
        <v>59</v>
      </c>
      <c r="B24" s="0" t="n">
        <f aca="false">SUM(B2,B6,B16)</f>
        <v>156</v>
      </c>
      <c r="C24" s="0" t="n">
        <f aca="false">SUM(C2,C6,C16)</f>
        <v>3135</v>
      </c>
      <c r="D24" s="26" t="n">
        <f aca="false">SUM(D2,D6,D16)</f>
        <v>2.17708333333333</v>
      </c>
      <c r="G24" s="25" t="n">
        <f aca="false">D24/Taux!J5*100</f>
        <v>0.365896358543417</v>
      </c>
    </row>
    <row r="25" customFormat="false" ht="15" hidden="false" customHeight="false" outlineLevel="0" collapsed="false">
      <c r="A25" s="0" t="s">
        <v>60</v>
      </c>
      <c r="B25" s="0" t="n">
        <f aca="false">SUM(B2,B6,B10,B13,B16)</f>
        <v>277</v>
      </c>
      <c r="C25" s="0" t="n">
        <f aca="false">SUM(C2,C6,C10,C13,C16)</f>
        <v>6600</v>
      </c>
      <c r="D25" s="26" t="n">
        <f aca="false">SUM(D2,D6,D10,D13,D16)</f>
        <v>4.58333333333333</v>
      </c>
      <c r="F25" s="27"/>
      <c r="G25" s="25" t="n">
        <f aca="false">SUM(G2,G6,G10,G13,G16)</f>
        <v>0.7703081232493</v>
      </c>
    </row>
    <row r="26" customFormat="false" ht="15" hidden="false" customHeight="false" outlineLevel="0" collapsed="false">
      <c r="F26" s="27"/>
    </row>
    <row r="27" customFormat="false" ht="15" hidden="false" customHeight="false" outlineLevel="0" collapsed="false">
      <c r="F27" s="27"/>
    </row>
    <row r="28" customFormat="false" ht="15" hidden="false" customHeight="false" outlineLevel="0" collapsed="false">
      <c r="F28" s="27"/>
    </row>
    <row r="30" customFormat="false" ht="15" hidden="false" customHeight="false" outlineLevel="0" collapsed="false">
      <c r="B30" s="19" t="s">
        <v>61</v>
      </c>
      <c r="C30" s="19"/>
      <c r="D30" s="19"/>
      <c r="E30" s="19"/>
      <c r="F30" s="25"/>
      <c r="J30" s="29"/>
      <c r="K30" s="19" t="s">
        <v>62</v>
      </c>
    </row>
    <row r="31" customFormat="false" ht="15" hidden="false" customHeight="false" outlineLevel="0" collapsed="false">
      <c r="F31" s="25"/>
    </row>
    <row r="32" customFormat="false" ht="15" hidden="false" customHeight="false" outlineLevel="0" collapsed="false">
      <c r="A32" s="0" t="s">
        <v>63</v>
      </c>
      <c r="B32" s="25" t="n">
        <f aca="false">(B2/B24)*100</f>
        <v>79.4871794871795</v>
      </c>
      <c r="F32" s="25"/>
      <c r="J32" s="0" t="s">
        <v>63</v>
      </c>
      <c r="K32" s="25" t="n">
        <f aca="false">(G2/G24)*100</f>
        <v>67.9425837320574</v>
      </c>
    </row>
    <row r="33" customFormat="false" ht="15" hidden="false" customHeight="false" outlineLevel="0" collapsed="false">
      <c r="A33" s="0" t="s">
        <v>12</v>
      </c>
      <c r="B33" s="25" t="n">
        <f aca="false">(B6/B24)*100</f>
        <v>7.05128205128205</v>
      </c>
      <c r="F33" s="30" t="n">
        <f aca="false">SUM(G23,G3,G8,G13,G18)</f>
        <v>0.332633053221289</v>
      </c>
      <c r="J33" s="0" t="s">
        <v>64</v>
      </c>
      <c r="K33" s="25" t="n">
        <f aca="false">(G6/G24)*100</f>
        <v>6.2200956937799</v>
      </c>
    </row>
    <row r="34" customFormat="false" ht="15" hidden="false" customHeight="false" outlineLevel="0" collapsed="false">
      <c r="A34" s="0" t="s">
        <v>21</v>
      </c>
      <c r="B34" s="25" t="n">
        <f aca="false">(B16/B24)*100</f>
        <v>13.4615384615385</v>
      </c>
      <c r="I34" s="0" t="s">
        <v>21</v>
      </c>
      <c r="J34" s="25" t="n">
        <f aca="false">(G16/G24)*100</f>
        <v>25.8373205741627</v>
      </c>
    </row>
    <row r="50" customFormat="false" ht="15" hidden="false" customHeight="false" outlineLevel="0" collapsed="false">
      <c r="B50" s="19" t="s">
        <v>65</v>
      </c>
    </row>
    <row r="51" customFormat="false" ht="15" hidden="false" customHeight="false" outlineLevel="0" collapsed="false">
      <c r="B51" s="19"/>
    </row>
    <row r="52" customFormat="false" ht="15" hidden="false" customHeight="false" outlineLevel="0" collapsed="false">
      <c r="A52" s="0" t="s">
        <v>66</v>
      </c>
      <c r="B52" s="25" t="n">
        <f aca="false">(G13/G25)*100</f>
        <v>15</v>
      </c>
    </row>
    <row r="53" customFormat="false" ht="15" hidden="false" customHeight="false" outlineLevel="0" collapsed="false">
      <c r="A53" s="0" t="s">
        <v>67</v>
      </c>
      <c r="B53" s="25" t="n">
        <f aca="false">(G6/G25)*100</f>
        <v>2.95454545454545</v>
      </c>
    </row>
    <row r="54" customFormat="false" ht="15" hidden="false" customHeight="false" outlineLevel="0" collapsed="false">
      <c r="A54" s="0" t="s">
        <v>68</v>
      </c>
      <c r="B54" s="25" t="n">
        <f aca="false">(G10/G25)*100</f>
        <v>37.5</v>
      </c>
    </row>
    <row r="55" customFormat="false" ht="15" hidden="false" customHeight="false" outlineLevel="0" collapsed="false">
      <c r="B55" s="25"/>
    </row>
    <row r="56" customFormat="false" ht="15" hidden="false" customHeight="false" outlineLevel="0" collapsed="false">
      <c r="B56" s="25"/>
    </row>
    <row r="57" customFormat="false" ht="15" hidden="false" customHeight="false" outlineLevel="0" collapsed="false">
      <c r="B57" s="25"/>
    </row>
    <row r="58" customFormat="false" ht="15" hidden="false" customHeight="false" outlineLevel="0" collapsed="false">
      <c r="B58" s="25"/>
    </row>
    <row r="61" customFormat="false" ht="15" hidden="false" customHeight="false" outlineLevel="0" collapsed="false">
      <c r="A61" s="19"/>
    </row>
    <row r="69" customFormat="false" ht="15" hidden="false" customHeight="false" outlineLevel="0" collapsed="false">
      <c r="A69" s="19" t="s">
        <v>69</v>
      </c>
      <c r="B69" s="0" t="s">
        <v>70</v>
      </c>
      <c r="C69" s="0" t="s">
        <v>71</v>
      </c>
    </row>
    <row r="71" customFormat="false" ht="15" hidden="false" customHeight="false" outlineLevel="0" collapsed="false">
      <c r="A71" s="31" t="n">
        <v>9</v>
      </c>
      <c r="B71" s="32" t="n">
        <v>44004</v>
      </c>
      <c r="C71" s="0" t="n">
        <v>1</v>
      </c>
    </row>
    <row r="72" customFormat="false" ht="15" hidden="false" customHeight="false" outlineLevel="0" collapsed="false">
      <c r="A72" s="31" t="n">
        <v>3</v>
      </c>
      <c r="B72" s="32" t="n">
        <v>44011</v>
      </c>
      <c r="C72" s="0" t="n">
        <v>1</v>
      </c>
    </row>
    <row r="73" customFormat="false" ht="15" hidden="false" customHeight="false" outlineLevel="0" collapsed="false">
      <c r="A73" s="31" t="n">
        <v>8</v>
      </c>
      <c r="B73" s="32" t="n">
        <v>44018</v>
      </c>
      <c r="C73" s="0" t="n">
        <v>1</v>
      </c>
    </row>
    <row r="74" customFormat="false" ht="15" hidden="false" customHeight="false" outlineLevel="0" collapsed="false">
      <c r="A74" s="31" t="n">
        <v>9</v>
      </c>
      <c r="B74" s="32" t="n">
        <v>44025</v>
      </c>
      <c r="C74" s="0" t="n">
        <v>1</v>
      </c>
    </row>
    <row r="75" customFormat="false" ht="15" hidden="false" customHeight="false" outlineLevel="0" collapsed="false">
      <c r="A75" s="31" t="n">
        <v>8</v>
      </c>
      <c r="B75" s="32" t="n">
        <v>44039</v>
      </c>
      <c r="C75" s="0" t="n">
        <v>1</v>
      </c>
    </row>
    <row r="76" customFormat="false" ht="15" hidden="false" customHeight="false" outlineLevel="0" collapsed="false">
      <c r="A76" s="31" t="n">
        <v>4</v>
      </c>
      <c r="B76" s="32" t="n">
        <v>44046</v>
      </c>
      <c r="C76" s="0" t="n">
        <v>2</v>
      </c>
    </row>
    <row r="77" customFormat="false" ht="15" hidden="false" customHeight="false" outlineLevel="0" collapsed="false">
      <c r="A77" s="31" t="n">
        <v>10</v>
      </c>
      <c r="B77" s="32" t="n">
        <v>44067</v>
      </c>
      <c r="C77" s="0" t="n">
        <v>1</v>
      </c>
    </row>
    <row r="78" customFormat="false" ht="15" hidden="false" customHeight="false" outlineLevel="0" collapsed="false">
      <c r="A78" s="31" t="n">
        <v>9</v>
      </c>
      <c r="B78" s="32" t="n">
        <v>44095</v>
      </c>
      <c r="C78" s="0" t="n">
        <v>2</v>
      </c>
    </row>
    <row r="79" customFormat="false" ht="15" hidden="false" customHeight="false" outlineLevel="0" collapsed="false">
      <c r="A79" s="0" t="n">
        <v>9</v>
      </c>
      <c r="B79" s="32" t="n">
        <v>44095</v>
      </c>
      <c r="C79" s="0" t="n">
        <v>2</v>
      </c>
    </row>
    <row r="80" customFormat="false" ht="15" hidden="false" customHeight="false" outlineLevel="0" collapsed="false">
      <c r="A80" s="31" t="n">
        <v>8</v>
      </c>
      <c r="B80" s="32" t="n">
        <v>44102</v>
      </c>
      <c r="C80" s="0" t="n">
        <v>2</v>
      </c>
    </row>
    <row r="81" customFormat="false" ht="15" hidden="false" customHeight="false" outlineLevel="0" collapsed="false">
      <c r="A81" s="31" t="n">
        <v>8</v>
      </c>
      <c r="B81" s="32" t="n">
        <v>44102</v>
      </c>
      <c r="C81" s="0" t="n">
        <v>2</v>
      </c>
    </row>
    <row r="82" customFormat="false" ht="15" hidden="false" customHeight="false" outlineLevel="0" collapsed="false">
      <c r="A82" s="31" t="n">
        <v>8</v>
      </c>
      <c r="B82" s="32" t="n">
        <v>44116</v>
      </c>
      <c r="C82" s="0" t="n">
        <v>2</v>
      </c>
    </row>
    <row r="83" customFormat="false" ht="15" hidden="false" customHeight="false" outlineLevel="0" collapsed="false">
      <c r="A83" s="31" t="n">
        <v>9</v>
      </c>
      <c r="B83" s="32" t="n">
        <v>44116</v>
      </c>
      <c r="C83" s="0" t="n">
        <v>2</v>
      </c>
    </row>
    <row r="84" customFormat="false" ht="15" hidden="false" customHeight="false" outlineLevel="0" collapsed="false">
      <c r="A84" s="31" t="n">
        <v>6</v>
      </c>
      <c r="B84" s="32" t="n">
        <v>44130</v>
      </c>
      <c r="C84" s="0" t="n">
        <v>2</v>
      </c>
    </row>
    <row r="85" customFormat="false" ht="15" hidden="false" customHeight="false" outlineLevel="0" collapsed="false">
      <c r="A85" s="31" t="n">
        <v>6</v>
      </c>
      <c r="B85" s="32" t="n">
        <v>44130</v>
      </c>
      <c r="C85" s="0" t="n">
        <v>2</v>
      </c>
    </row>
    <row r="86" customFormat="false" ht="15" hidden="false" customHeight="false" outlineLevel="0" collapsed="false">
      <c r="A86" s="31" t="n">
        <v>11</v>
      </c>
      <c r="B86" s="32" t="n">
        <v>44137</v>
      </c>
      <c r="C86" s="0" t="n">
        <v>1</v>
      </c>
    </row>
    <row r="87" customFormat="false" ht="15" hidden="false" customHeight="false" outlineLevel="0" collapsed="false">
      <c r="A87" s="31" t="n">
        <v>8</v>
      </c>
      <c r="B87" s="32" t="n">
        <v>44144</v>
      </c>
      <c r="C87" s="0" t="n">
        <v>2</v>
      </c>
    </row>
    <row r="88" customFormat="false" ht="15" hidden="false" customHeight="false" outlineLevel="0" collapsed="false">
      <c r="A88" s="31" t="n">
        <v>8</v>
      </c>
      <c r="B88" s="32" t="n">
        <v>44144</v>
      </c>
      <c r="C88" s="0" t="n">
        <v>2</v>
      </c>
    </row>
    <row r="89" customFormat="false" ht="15" hidden="false" customHeight="false" outlineLevel="0" collapsed="false">
      <c r="A89" s="31" t="n">
        <v>4</v>
      </c>
      <c r="B89" s="32" t="n">
        <v>44159</v>
      </c>
      <c r="C89" s="0" t="n">
        <v>2</v>
      </c>
    </row>
    <row r="90" customFormat="false" ht="15" hidden="false" customHeight="false" outlineLevel="0" collapsed="false">
      <c r="A90" s="31" t="n">
        <v>4</v>
      </c>
      <c r="B90" s="32" t="n">
        <v>44159</v>
      </c>
      <c r="C90" s="0" t="n">
        <v>2</v>
      </c>
    </row>
    <row r="91" customFormat="false" ht="15" hidden="false" customHeight="false" outlineLevel="0" collapsed="false">
      <c r="A91" s="31" t="n">
        <v>10</v>
      </c>
      <c r="B91" s="32" t="n">
        <v>44193</v>
      </c>
      <c r="C91" s="0" t="n">
        <v>2</v>
      </c>
    </row>
    <row r="92" customFormat="false" ht="15" hidden="false" customHeight="false" outlineLevel="0" collapsed="false">
      <c r="A92" s="31" t="n">
        <v>9</v>
      </c>
      <c r="B92" s="32" t="n">
        <v>44193</v>
      </c>
      <c r="C92" s="0" t="n">
        <v>2</v>
      </c>
    </row>
    <row r="93" customFormat="false" ht="15" hidden="false" customHeight="false" outlineLevel="0" collapsed="false">
      <c r="A93" s="31"/>
      <c r="B93" s="32"/>
    </row>
    <row r="94" customFormat="false" ht="15" hidden="false" customHeight="false" outlineLevel="0" collapsed="false">
      <c r="A94" s="31"/>
      <c r="B94" s="32"/>
    </row>
    <row r="95" customFormat="false" ht="15" hidden="false" customHeight="false" outlineLevel="0" collapsed="false">
      <c r="A95" s="31"/>
      <c r="B95" s="32"/>
    </row>
    <row r="96" customFormat="false" ht="15" hidden="false" customHeight="false" outlineLevel="0" collapsed="false">
      <c r="A96" s="25" t="n">
        <f aca="false">AVERAGE(A71:A92)</f>
        <v>7.63636363636364</v>
      </c>
      <c r="B96" s="32"/>
    </row>
    <row r="97" customFormat="false" ht="15" hidden="false" customHeight="false" outlineLevel="0" collapsed="false">
      <c r="A97" s="31"/>
      <c r="B97" s="32"/>
    </row>
    <row r="98" customFormat="false" ht="15" hidden="false" customHeight="false" outlineLevel="0" collapsed="false">
      <c r="A98" s="33" t="n">
        <v>1</v>
      </c>
      <c r="B98" s="34" t="n">
        <v>44053</v>
      </c>
      <c r="C98" s="33" t="s">
        <v>72</v>
      </c>
      <c r="D98" s="33"/>
      <c r="E98" s="33"/>
    </row>
    <row r="99" customFormat="false" ht="15" hidden="false" customHeight="false" outlineLevel="0" collapsed="false">
      <c r="A99" s="33" t="n">
        <v>2</v>
      </c>
      <c r="B99" s="34" t="n">
        <v>44060</v>
      </c>
      <c r="C99" s="33" t="s">
        <v>73</v>
      </c>
      <c r="D99" s="33"/>
      <c r="E99" s="33"/>
    </row>
    <row r="100" customFormat="false" ht="15" hidden="false" customHeight="false" outlineLevel="0" collapsed="false">
      <c r="A100" s="33" t="n">
        <v>1</v>
      </c>
      <c r="B100" s="34" t="n">
        <v>44193</v>
      </c>
      <c r="C100" s="33" t="s">
        <v>74</v>
      </c>
      <c r="D100" s="33"/>
      <c r="E100" s="33"/>
    </row>
    <row r="101" customFormat="false" ht="15" hidden="false" customHeight="false" outlineLevel="0" collapsed="false">
      <c r="B101" s="35"/>
    </row>
  </sheetData>
  <printOptions headings="false" gridLines="false" gridLinesSet="true" horizontalCentered="false" verticalCentered="false"/>
  <pageMargins left="0.75" right="0.75" top="1" bottom="1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40"/>
  <sheetViews>
    <sheetView showFormulas="false" showGridLines="true" showRowColHeaders="true" showZeros="true" rightToLeft="false" tabSelected="false" showOutlineSymbols="true" defaultGridColor="true" view="normal" topLeftCell="A13" colorId="64" zoomScale="130" zoomScaleNormal="130" zoomScalePageLayoutView="100" workbookViewId="0">
      <selection pane="topLeft" activeCell="A2" activeCellId="0" sqref="A2"/>
    </sheetView>
  </sheetViews>
  <sheetFormatPr defaultColWidth="10.3125" defaultRowHeight="15" zeroHeight="false" outlineLevelRow="0" outlineLevelCol="0"/>
  <cols>
    <col collapsed="false" customWidth="true" hidden="false" outlineLevel="0" max="1" min="1" style="0" width="43.83"/>
    <col collapsed="false" customWidth="true" hidden="false" outlineLevel="0" max="4" min="4" style="0" width="10.5"/>
    <col collapsed="false" customWidth="true" hidden="false" outlineLevel="0" max="6" min="6" style="0" width="24.66"/>
    <col collapsed="false" customWidth="true" hidden="false" outlineLevel="0" max="7" min="7" style="0" width="21.5"/>
    <col collapsed="false" customWidth="true" hidden="false" outlineLevel="0" max="8" min="8" style="0" width="22"/>
    <col collapsed="false" customWidth="true" hidden="false" outlineLevel="0" max="10" min="10" style="0" width="24.66"/>
  </cols>
  <sheetData>
    <row r="1" customFormat="false" ht="15" hidden="false" customHeight="false" outlineLevel="0" collapsed="false">
      <c r="B1" s="19" t="s">
        <v>43</v>
      </c>
      <c r="C1" s="19" t="s">
        <v>44</v>
      </c>
      <c r="D1" s="19" t="s">
        <v>45</v>
      </c>
      <c r="E1" s="20" t="s">
        <v>46</v>
      </c>
      <c r="F1" s="20" t="s">
        <v>47</v>
      </c>
      <c r="G1" s="19" t="s">
        <v>75</v>
      </c>
      <c r="J1" s="19" t="s">
        <v>76</v>
      </c>
    </row>
    <row r="2" customFormat="false" ht="15" hidden="false" customHeight="false" outlineLevel="0" collapsed="false">
      <c r="A2" s="21" t="s">
        <v>49</v>
      </c>
      <c r="B2" s="22" t="n">
        <f aca="false">B3+B4</f>
        <v>23</v>
      </c>
      <c r="C2" s="22" t="n">
        <f aca="false">SUM(C3+C4)</f>
        <v>855</v>
      </c>
      <c r="D2" s="23" t="n">
        <f aca="false">SUM(D3+D4)</f>
        <v>0.59375</v>
      </c>
      <c r="E2" s="24" t="n">
        <f aca="false">D2+D6+D11+D15+D18+D22</f>
        <v>3.34375</v>
      </c>
      <c r="F2" s="24" t="n">
        <f aca="false">SUM(D2,D6,D15,D18,D22)</f>
        <v>2.19791666666667</v>
      </c>
      <c r="G2" s="25" t="n">
        <f aca="false">D2/Taux!J5*100</f>
        <v>0.0997899159663865</v>
      </c>
      <c r="I2" s="0" t="s">
        <v>42</v>
      </c>
      <c r="J2" s="26" t="n">
        <f aca="false">D22</f>
        <v>0.229166666666667</v>
      </c>
    </row>
    <row r="3" customFormat="false" ht="15" hidden="false" customHeight="false" outlineLevel="0" collapsed="false">
      <c r="A3" s="0" t="s">
        <v>50</v>
      </c>
      <c r="B3" s="0" t="n">
        <v>12</v>
      </c>
      <c r="C3" s="0" t="n">
        <f aca="false">B3*Taux!B22</f>
        <v>360</v>
      </c>
      <c r="D3" s="26" t="n">
        <f aca="false">C3/1440</f>
        <v>0.25</v>
      </c>
      <c r="E3" s="27" t="n">
        <f aca="false">D2/E2</f>
        <v>0.177570093457944</v>
      </c>
      <c r="F3" s="27" t="n">
        <f aca="false">D2/F2</f>
        <v>0.270142180094787</v>
      </c>
      <c r="G3" s="25" t="n">
        <f aca="false">D3/Taux!J5*100</f>
        <v>0.0420168067226891</v>
      </c>
      <c r="I3" s="0" t="s">
        <v>32</v>
      </c>
      <c r="J3" s="26" t="n">
        <f aca="false">D12</f>
        <v>0.916666666666667</v>
      </c>
    </row>
    <row r="4" customFormat="false" ht="15" hidden="false" customHeight="false" outlineLevel="0" collapsed="false">
      <c r="A4" s="0" t="s">
        <v>51</v>
      </c>
      <c r="B4" s="0" t="n">
        <v>11</v>
      </c>
      <c r="C4" s="0" t="n">
        <f aca="false">B4*Taux!B23</f>
        <v>495</v>
      </c>
      <c r="D4" s="26" t="n">
        <f aca="false">C4/1440</f>
        <v>0.34375</v>
      </c>
      <c r="E4" s="27"/>
      <c r="F4" s="27"/>
      <c r="G4" s="25" t="n">
        <f aca="false">D4/Taux!J5*100</f>
        <v>0.0577731092436975</v>
      </c>
      <c r="I4" s="0" t="s">
        <v>77</v>
      </c>
      <c r="J4" s="26" t="n">
        <f aca="false">D15</f>
        <v>0.208333333333333</v>
      </c>
    </row>
    <row r="5" customFormat="false" ht="15" hidden="false" customHeight="false" outlineLevel="0" collapsed="false">
      <c r="D5" s="26"/>
      <c r="E5" s="27"/>
      <c r="F5" s="27"/>
      <c r="G5" s="25"/>
    </row>
    <row r="6" customFormat="false" ht="15" hidden="false" customHeight="false" outlineLevel="0" collapsed="false">
      <c r="A6" s="21" t="s">
        <v>52</v>
      </c>
      <c r="B6" s="22" t="n">
        <f aca="false">B7+B8</f>
        <v>2</v>
      </c>
      <c r="C6" s="22" t="n">
        <f aca="false">SUM(C7+C8)</f>
        <v>60</v>
      </c>
      <c r="D6" s="23" t="n">
        <f aca="false">SUM(D7+D8)</f>
        <v>0.0416666666666667</v>
      </c>
      <c r="E6" s="27" t="n">
        <f aca="false">D6/E2</f>
        <v>0.0124610591900312</v>
      </c>
      <c r="F6" s="27" t="n">
        <f aca="false">D6/F2</f>
        <v>0.018957345971564</v>
      </c>
      <c r="G6" s="25" t="n">
        <f aca="false">D6/Taux!J5*100</f>
        <v>0.00700280112044818</v>
      </c>
    </row>
    <row r="7" customFormat="false" ht="15" hidden="false" customHeight="false" outlineLevel="0" collapsed="false">
      <c r="A7" s="0" t="s">
        <v>13</v>
      </c>
      <c r="B7" s="0" t="n">
        <v>2</v>
      </c>
      <c r="C7" s="0" t="n">
        <f aca="false">B7*Taux!B25</f>
        <v>60</v>
      </c>
      <c r="D7" s="26" t="n">
        <f aca="false">C7/1440</f>
        <v>0.0416666666666667</v>
      </c>
      <c r="G7" s="25" t="n">
        <f aca="false">D7/Taux!J5*100</f>
        <v>0.00700280112044818</v>
      </c>
    </row>
    <row r="8" customFormat="false" ht="15" hidden="false" customHeight="false" outlineLevel="0" collapsed="false">
      <c r="A8" s="0" t="s">
        <v>78</v>
      </c>
      <c r="B8" s="0" t="n">
        <v>0</v>
      </c>
      <c r="C8" s="0" t="n">
        <f aca="false">B8*Taux!B26</f>
        <v>0</v>
      </c>
      <c r="D8" s="26" t="n">
        <f aca="false">C8/1440</f>
        <v>0</v>
      </c>
      <c r="E8" s="27"/>
      <c r="G8" s="25" t="n">
        <f aca="false">D8/Taux!J5*100</f>
        <v>0</v>
      </c>
    </row>
    <row r="9" customFormat="false" ht="15" hidden="false" customHeight="false" outlineLevel="0" collapsed="false">
      <c r="D9" s="26"/>
      <c r="E9" s="27"/>
      <c r="F9" s="27"/>
      <c r="G9" s="25"/>
    </row>
    <row r="10" customFormat="false" ht="15" hidden="false" customHeight="false" outlineLevel="0" collapsed="false">
      <c r="D10" s="26"/>
      <c r="F10" s="19"/>
      <c r="G10" s="25"/>
    </row>
    <row r="11" customFormat="false" ht="15" hidden="false" customHeight="false" outlineLevel="0" collapsed="false">
      <c r="A11" s="21" t="s">
        <v>34</v>
      </c>
      <c r="B11" s="22" t="n">
        <f aca="false">SUM(B12+B13)</f>
        <v>33</v>
      </c>
      <c r="C11" s="22" t="n">
        <f aca="false">SUM(C12+C13)</f>
        <v>1650</v>
      </c>
      <c r="D11" s="23" t="n">
        <f aca="false">SUM(D12+D13)</f>
        <v>1.14583333333333</v>
      </c>
      <c r="E11" s="27" t="n">
        <f aca="false">D11/E2</f>
        <v>0.342679127725857</v>
      </c>
      <c r="F11" s="19"/>
      <c r="G11" s="25" t="n">
        <f aca="false">D11/Taux!J5*100</f>
        <v>0.192577030812325</v>
      </c>
    </row>
    <row r="12" customFormat="false" ht="15" hidden="false" customHeight="false" outlineLevel="0" collapsed="false">
      <c r="A12" s="0" t="s">
        <v>53</v>
      </c>
      <c r="B12" s="0" t="n">
        <v>22</v>
      </c>
      <c r="C12" s="0" t="n">
        <f aca="false">B12*Taux!B28</f>
        <v>1320</v>
      </c>
      <c r="D12" s="26" t="n">
        <f aca="false">C12/1440</f>
        <v>0.916666666666667</v>
      </c>
      <c r="E12" s="27"/>
      <c r="F12" s="27"/>
      <c r="G12" s="25" t="n">
        <f aca="false">D12/Taux!J5*100</f>
        <v>0.15406162464986</v>
      </c>
    </row>
    <row r="13" customFormat="false" ht="15" hidden="false" customHeight="false" outlineLevel="0" collapsed="false">
      <c r="A13" s="0" t="s">
        <v>79</v>
      </c>
      <c r="B13" s="0" t="n">
        <v>11</v>
      </c>
      <c r="C13" s="0" t="n">
        <f aca="false">B13*Taux!B29</f>
        <v>330</v>
      </c>
      <c r="D13" s="26" t="n">
        <f aca="false">C13/1440</f>
        <v>0.229166666666667</v>
      </c>
      <c r="G13" s="25" t="n">
        <f aca="false">D13/Taux!J5*100</f>
        <v>0.038515406162465</v>
      </c>
    </row>
    <row r="14" customFormat="false" ht="15" hidden="false" customHeight="false" outlineLevel="0" collapsed="false">
      <c r="D14" s="26"/>
      <c r="G14" s="25"/>
    </row>
    <row r="15" customFormat="false" ht="15" hidden="false" customHeight="false" outlineLevel="0" collapsed="false">
      <c r="A15" s="21" t="s">
        <v>54</v>
      </c>
      <c r="B15" s="22" t="n">
        <f aca="false">SUM(B16)</f>
        <v>20</v>
      </c>
      <c r="C15" s="22" t="n">
        <f aca="false">SUM(C16)</f>
        <v>300</v>
      </c>
      <c r="D15" s="23" t="n">
        <f aca="false">SUM(D16)</f>
        <v>0.208333333333333</v>
      </c>
      <c r="E15" s="27" t="n">
        <f aca="false">D15/E2</f>
        <v>0.0623052959501558</v>
      </c>
      <c r="F15" s="27" t="n">
        <f aca="false">D15/F2</f>
        <v>0.0947867298578199</v>
      </c>
      <c r="G15" s="25" t="n">
        <f aca="false">D15/Taux!J5*100</f>
        <v>0.0350140056022409</v>
      </c>
    </row>
    <row r="16" customFormat="false" ht="15" hidden="false" customHeight="false" outlineLevel="0" collapsed="false">
      <c r="A16" s="19" t="s">
        <v>55</v>
      </c>
      <c r="B16" s="0" t="n">
        <v>20</v>
      </c>
      <c r="C16" s="0" t="n">
        <f aca="false">B16*Taux!B34</f>
        <v>300</v>
      </c>
      <c r="D16" s="26" t="n">
        <f aca="false">C16/1440</f>
        <v>0.208333333333333</v>
      </c>
    </row>
    <row r="17" customFormat="false" ht="15" hidden="false" customHeight="false" outlineLevel="0" collapsed="false">
      <c r="D17" s="26"/>
    </row>
    <row r="18" customFormat="false" ht="15" hidden="false" customHeight="false" outlineLevel="0" collapsed="false">
      <c r="A18" s="21" t="s">
        <v>80</v>
      </c>
      <c r="B18" s="22" t="n">
        <f aca="false">SUM(B19+B20)</f>
        <v>27</v>
      </c>
      <c r="C18" s="22" t="n">
        <f aca="false">SUM(C19+C20)</f>
        <v>1620</v>
      </c>
      <c r="D18" s="23" t="n">
        <f aca="false">SUM(D19+D20)</f>
        <v>1.125</v>
      </c>
      <c r="E18" s="27" t="n">
        <f aca="false">D18/E2</f>
        <v>0.336448598130841</v>
      </c>
      <c r="F18" s="27" t="n">
        <f aca="false">D18/F2</f>
        <v>0.511848341232228</v>
      </c>
      <c r="G18" s="25" t="n">
        <f aca="false">D18/Taux!J5*100</f>
        <v>0.189075630252101</v>
      </c>
    </row>
    <row r="19" customFormat="false" ht="15" hidden="false" customHeight="false" outlineLevel="0" collapsed="false">
      <c r="A19" s="0" t="s">
        <v>23</v>
      </c>
      <c r="B19" s="0" t="n">
        <v>24</v>
      </c>
      <c r="C19" s="0" t="n">
        <f aca="false">B19*Taux!B31</f>
        <v>1440</v>
      </c>
      <c r="D19" s="26" t="n">
        <f aca="false">C19/1440</f>
        <v>1</v>
      </c>
      <c r="G19" s="25" t="n">
        <f aca="false">D19/Taux!J5*100</f>
        <v>0.168067226890756</v>
      </c>
    </row>
    <row r="20" customFormat="false" ht="15" hidden="false" customHeight="false" outlineLevel="0" collapsed="false">
      <c r="A20" s="0" t="s">
        <v>81</v>
      </c>
      <c r="B20" s="0" t="n">
        <v>3</v>
      </c>
      <c r="C20" s="0" t="n">
        <f aca="false">B20*Taux!B32</f>
        <v>180</v>
      </c>
      <c r="D20" s="26" t="n">
        <f aca="false">C20/1440</f>
        <v>0.125</v>
      </c>
      <c r="G20" s="25" t="n">
        <f aca="false">D20/Taux!J5*100</f>
        <v>0.0210084033613445</v>
      </c>
    </row>
    <row r="21" customFormat="false" ht="15" hidden="false" customHeight="false" outlineLevel="0" collapsed="false">
      <c r="D21" s="26"/>
      <c r="G21" s="25"/>
    </row>
    <row r="22" customFormat="false" ht="15" hidden="false" customHeight="false" outlineLevel="0" collapsed="false">
      <c r="A22" s="21" t="s">
        <v>42</v>
      </c>
      <c r="B22" s="28" t="n">
        <f aca="false">SUM(B23)</f>
        <v>11</v>
      </c>
      <c r="C22" s="28" t="n">
        <f aca="false">SUM(C23)</f>
        <v>330</v>
      </c>
      <c r="D22" s="36" t="n">
        <f aca="false">SUM(D23)</f>
        <v>0.229166666666667</v>
      </c>
      <c r="E22" s="27" t="n">
        <f aca="false">D22/E2</f>
        <v>0.0685358255451714</v>
      </c>
      <c r="F22" s="27" t="n">
        <f aca="false">D22/F2</f>
        <v>0.104265402843602</v>
      </c>
      <c r="G22" s="25" t="n">
        <f aca="false">D22/Taux!J5*100</f>
        <v>0.038515406162465</v>
      </c>
    </row>
    <row r="23" customFormat="false" ht="15" hidden="false" customHeight="false" outlineLevel="0" collapsed="false">
      <c r="A23" s="0" t="s">
        <v>82</v>
      </c>
      <c r="B23" s="0" t="n">
        <v>11</v>
      </c>
      <c r="C23" s="0" t="n">
        <f aca="false">B23*Taux!B36</f>
        <v>330</v>
      </c>
      <c r="D23" s="26" t="n">
        <f aca="false">C23/1440</f>
        <v>0.229166666666667</v>
      </c>
      <c r="G23" s="25"/>
    </row>
    <row r="24" customFormat="false" ht="15" hidden="false" customHeight="false" outlineLevel="0" collapsed="false">
      <c r="D24" s="26"/>
      <c r="G24" s="25"/>
    </row>
    <row r="25" customFormat="false" ht="15" hidden="false" customHeight="false" outlineLevel="0" collapsed="false">
      <c r="A25" s="0" t="s">
        <v>59</v>
      </c>
      <c r="B25" s="0" t="n">
        <f aca="false">SUM(B2,B6,B18)</f>
        <v>52</v>
      </c>
      <c r="C25" s="0" t="n">
        <f aca="false">SUM(C2,C6,C18)</f>
        <v>2535</v>
      </c>
      <c r="D25" s="26" t="n">
        <f aca="false">SUM(D2,D6,D18)</f>
        <v>1.76041666666667</v>
      </c>
      <c r="F25" s="27"/>
      <c r="G25" s="25" t="n">
        <f aca="false">D25/Taux!J5*100</f>
        <v>0.295868347338936</v>
      </c>
    </row>
    <row r="26" customFormat="false" ht="15" hidden="false" customHeight="false" outlineLevel="0" collapsed="false">
      <c r="A26" s="0" t="s">
        <v>60</v>
      </c>
      <c r="B26" s="0" t="n">
        <f aca="false">SUM(B2,B6,B11,B15,B18,B22)</f>
        <v>116</v>
      </c>
      <c r="C26" s="0" t="n">
        <f aca="false">SUM(C2,C6,C11,C15,C18,C22)</f>
        <v>4815</v>
      </c>
      <c r="D26" s="26" t="n">
        <f aca="false">SUM(D2,D6,D11,D15,D18,D22)</f>
        <v>3.34375</v>
      </c>
      <c r="G26" s="25" t="n">
        <f aca="false">SUM(G2,G6,G11,G15,G18)</f>
        <v>0.523459383753501</v>
      </c>
    </row>
    <row r="27" customFormat="false" ht="15" hidden="false" customHeight="false" outlineLevel="0" collapsed="false">
      <c r="H27" s="25"/>
    </row>
    <row r="28" customFormat="false" ht="15" hidden="false" customHeight="false" outlineLevel="0" collapsed="false">
      <c r="H28" s="30"/>
    </row>
    <row r="29" customFormat="false" ht="15" hidden="false" customHeight="false" outlineLevel="0" collapsed="false">
      <c r="H29" s="25"/>
    </row>
    <row r="30" customFormat="false" ht="15" hidden="false" customHeight="false" outlineLevel="0" collapsed="false">
      <c r="H30" s="25"/>
    </row>
    <row r="31" customFormat="false" ht="15" hidden="false" customHeight="false" outlineLevel="0" collapsed="false">
      <c r="H31" s="25"/>
    </row>
    <row r="32" customFormat="false" ht="15" hidden="false" customHeight="false" outlineLevel="0" collapsed="false">
      <c r="A32" s="19" t="s">
        <v>83</v>
      </c>
      <c r="B32" s="19" t="s">
        <v>45</v>
      </c>
      <c r="H32" s="25"/>
    </row>
    <row r="33" customFormat="false" ht="15" hidden="false" customHeight="false" outlineLevel="0" collapsed="false">
      <c r="A33" s="0" t="s">
        <v>84</v>
      </c>
      <c r="B33" s="26" t="n">
        <f aca="false">D12</f>
        <v>0.916666666666667</v>
      </c>
      <c r="H33" s="25"/>
    </row>
    <row r="34" customFormat="false" ht="15" hidden="false" customHeight="false" outlineLevel="0" collapsed="false">
      <c r="A34" s="0" t="s">
        <v>42</v>
      </c>
      <c r="B34" s="26" t="n">
        <f aca="false">D22</f>
        <v>0.229166666666667</v>
      </c>
      <c r="H34" s="25"/>
    </row>
    <row r="35" customFormat="false" ht="15" hidden="false" customHeight="false" outlineLevel="0" collapsed="false">
      <c r="A35" s="0" t="s">
        <v>85</v>
      </c>
      <c r="B35" s="26" t="n">
        <f aca="false">D13</f>
        <v>0.229166666666667</v>
      </c>
      <c r="H35" s="25"/>
    </row>
    <row r="36" customFormat="false" ht="15" hidden="false" customHeight="false" outlineLevel="0" collapsed="false">
      <c r="A36" s="0" t="s">
        <v>63</v>
      </c>
      <c r="B36" s="26" t="n">
        <f aca="false">D2</f>
        <v>0.59375</v>
      </c>
      <c r="H36" s="25"/>
    </row>
    <row r="37" customFormat="false" ht="15" hidden="false" customHeight="false" outlineLevel="0" collapsed="false">
      <c r="A37" s="0" t="s">
        <v>86</v>
      </c>
      <c r="B37" s="26" t="n">
        <f aca="false">D15</f>
        <v>0.208333333333333</v>
      </c>
      <c r="H37" s="25"/>
    </row>
    <row r="38" customFormat="false" ht="15" hidden="false" customHeight="false" outlineLevel="0" collapsed="false">
      <c r="A38" s="0" t="s">
        <v>56</v>
      </c>
      <c r="B38" s="26" t="n">
        <f aca="false">D19</f>
        <v>1</v>
      </c>
    </row>
    <row r="39" customFormat="false" ht="15" hidden="false" customHeight="false" outlineLevel="0" collapsed="false">
      <c r="A39" s="0" t="s">
        <v>87</v>
      </c>
      <c r="B39" s="26" t="n">
        <f aca="false">D20</f>
        <v>0.125</v>
      </c>
    </row>
    <row r="40" customFormat="false" ht="15" hidden="false" customHeight="false" outlineLevel="0" collapsed="false">
      <c r="A40" s="0" t="s">
        <v>12</v>
      </c>
      <c r="B40" s="26" t="n">
        <f aca="false">D6</f>
        <v>0.0416666666666667</v>
      </c>
    </row>
  </sheetData>
  <printOptions headings="false" gridLines="false" gridLinesSet="true" horizontalCentered="false" verticalCentered="false"/>
  <pageMargins left="0.75" right="0.75" top="1" bottom="1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G33"/>
  <sheetViews>
    <sheetView showFormulas="false" showGridLines="true" showRowColHeaders="true" showZeros="true" rightToLeft="false" tabSelected="false" showOutlineSymbols="true" defaultGridColor="true" view="normal" topLeftCell="A1" colorId="64" zoomScale="130" zoomScaleNormal="130" zoomScalePageLayoutView="100" workbookViewId="0">
      <selection pane="topLeft" activeCell="A2" activeCellId="0" sqref="A2"/>
    </sheetView>
  </sheetViews>
  <sheetFormatPr defaultColWidth="10.484375" defaultRowHeight="15" zeroHeight="false" outlineLevelRow="0" outlineLevelCol="0"/>
  <cols>
    <col collapsed="false" customWidth="true" hidden="false" outlineLevel="0" max="1" min="1" style="0" width="44.5"/>
    <col collapsed="false" customWidth="true" hidden="false" outlineLevel="0" max="5" min="2" style="0" width="10.33"/>
    <col collapsed="false" customWidth="true" hidden="false" outlineLevel="0" max="6" min="6" style="0" width="22.16"/>
    <col collapsed="false" customWidth="true" hidden="false" outlineLevel="0" max="7" min="7" style="0" width="21.83"/>
    <col collapsed="false" customWidth="true" hidden="false" outlineLevel="0" max="64" min="8" style="0" width="10.33"/>
  </cols>
  <sheetData>
    <row r="1" customFormat="false" ht="15" hidden="false" customHeight="false" outlineLevel="0" collapsed="false">
      <c r="B1" s="19" t="s">
        <v>43</v>
      </c>
      <c r="C1" s="19" t="s">
        <v>44</v>
      </c>
      <c r="D1" s="19" t="s">
        <v>45</v>
      </c>
      <c r="E1" s="20" t="s">
        <v>46</v>
      </c>
      <c r="F1" s="20" t="s">
        <v>47</v>
      </c>
      <c r="G1" s="19" t="s">
        <v>75</v>
      </c>
    </row>
    <row r="2" customFormat="false" ht="15" hidden="false" customHeight="false" outlineLevel="0" collapsed="false">
      <c r="A2" s="21" t="s">
        <v>49</v>
      </c>
      <c r="B2" s="22" t="n">
        <f aca="false">B3+B4+B5</f>
        <v>83</v>
      </c>
      <c r="C2" s="22" t="n">
        <f aca="false">SUM(C3+C4+C5)</f>
        <v>2385</v>
      </c>
      <c r="D2" s="23" t="n">
        <f aca="false">SUM(D3+D4+D5)</f>
        <v>1.65625</v>
      </c>
      <c r="E2" s="24" t="n">
        <f aca="false">D2+D7+D11+D14</f>
        <v>3.80902777777778</v>
      </c>
      <c r="F2" s="24" t="n">
        <f aca="false">SUM(D2,D7,D14)</f>
        <v>1.93402777777778</v>
      </c>
      <c r="G2" s="25" t="n">
        <f aca="false">D2/Taux!J5*100</f>
        <v>0.278361344537815</v>
      </c>
    </row>
    <row r="3" customFormat="false" ht="15" hidden="false" customHeight="false" outlineLevel="0" collapsed="false">
      <c r="A3" s="0" t="s">
        <v>50</v>
      </c>
      <c r="B3" s="0" t="n">
        <v>65</v>
      </c>
      <c r="C3" s="0" t="n">
        <f aca="false">B3*Taux!F4</f>
        <v>1950</v>
      </c>
      <c r="D3" s="26" t="n">
        <f aca="false">C3/1440</f>
        <v>1.35416666666667</v>
      </c>
      <c r="E3" s="27" t="n">
        <f aca="false">D2/E2</f>
        <v>0.43482224247949</v>
      </c>
      <c r="F3" s="27" t="n">
        <f aca="false">D2/F2</f>
        <v>0.85637342908438</v>
      </c>
      <c r="G3" s="25" t="n">
        <f aca="false">D3/Taux!J5*100</f>
        <v>0.227591036414566</v>
      </c>
    </row>
    <row r="4" customFormat="false" ht="15" hidden="false" customHeight="false" outlineLevel="0" collapsed="false">
      <c r="A4" s="0" t="s">
        <v>51</v>
      </c>
      <c r="B4" s="0" t="n">
        <v>3</v>
      </c>
      <c r="C4" s="0" t="n">
        <f aca="false">B4*Taux!F5</f>
        <v>135</v>
      </c>
      <c r="D4" s="26" t="n">
        <f aca="false">C4/1440</f>
        <v>0.09375</v>
      </c>
      <c r="E4" s="27"/>
      <c r="F4" s="27"/>
      <c r="G4" s="25" t="n">
        <f aca="false">D4/Taux!J5*100</f>
        <v>0.0157563025210084</v>
      </c>
    </row>
    <row r="5" customFormat="false" ht="15" hidden="false" customHeight="false" outlineLevel="0" collapsed="false">
      <c r="A5" s="0" t="s">
        <v>11</v>
      </c>
      <c r="B5" s="0" t="n">
        <v>15</v>
      </c>
      <c r="C5" s="0" t="n">
        <f aca="false">B5*Taux!F6</f>
        <v>300</v>
      </c>
      <c r="D5" s="26" t="n">
        <f aca="false">C5/1440</f>
        <v>0.208333333333333</v>
      </c>
      <c r="E5" s="27"/>
      <c r="F5" s="27"/>
      <c r="G5" s="25" t="n">
        <f aca="false">D5/Taux!J5*100</f>
        <v>0.0350140056022409</v>
      </c>
    </row>
    <row r="6" customFormat="false" ht="15" hidden="false" customHeight="false" outlineLevel="0" collapsed="false">
      <c r="D6" s="26"/>
      <c r="G6" s="25"/>
    </row>
    <row r="7" customFormat="false" ht="15" hidden="false" customHeight="false" outlineLevel="0" collapsed="false">
      <c r="A7" s="21" t="s">
        <v>52</v>
      </c>
      <c r="B7" s="22" t="n">
        <f aca="false">B8+B9</f>
        <v>6</v>
      </c>
      <c r="C7" s="22" t="n">
        <f aca="false">SUM(C8+C9)</f>
        <v>160</v>
      </c>
      <c r="D7" s="23" t="n">
        <f aca="false">SUM(D8+D9)</f>
        <v>0.111111111111111</v>
      </c>
      <c r="E7" s="27" t="n">
        <f aca="false">D7/E2</f>
        <v>0.0291704649042844</v>
      </c>
      <c r="F7" s="27" t="n">
        <f aca="false">D7/F2</f>
        <v>0.0574506283662478</v>
      </c>
      <c r="G7" s="25" t="n">
        <f aca="false">D7/Taux!J5*100</f>
        <v>0.0186741363211951</v>
      </c>
    </row>
    <row r="8" customFormat="false" ht="15" hidden="false" customHeight="false" outlineLevel="0" collapsed="false">
      <c r="A8" s="0" t="s">
        <v>13</v>
      </c>
      <c r="B8" s="0" t="n">
        <v>4</v>
      </c>
      <c r="C8" s="0" t="n">
        <f aca="false">B8*Taux!F8</f>
        <v>120</v>
      </c>
      <c r="D8" s="26" t="n">
        <f aca="false">C8/1440</f>
        <v>0.0833333333333333</v>
      </c>
      <c r="E8" s="27"/>
      <c r="G8" s="25" t="n">
        <f aca="false">D8/Taux!J5*100</f>
        <v>0.0140056022408964</v>
      </c>
    </row>
    <row r="9" customFormat="false" ht="15" hidden="false" customHeight="false" outlineLevel="0" collapsed="false">
      <c r="A9" s="0" t="s">
        <v>78</v>
      </c>
      <c r="B9" s="0" t="n">
        <v>2</v>
      </c>
      <c r="C9" s="0" t="n">
        <f aca="false">B9*Taux!F9</f>
        <v>40</v>
      </c>
      <c r="D9" s="26" t="n">
        <f aca="false">C9/1440</f>
        <v>0.0277777777777778</v>
      </c>
      <c r="E9" s="27"/>
      <c r="F9" s="27"/>
      <c r="G9" s="25" t="n">
        <f aca="false">D9/Taux!J5*100</f>
        <v>0.00466853408029879</v>
      </c>
    </row>
    <row r="10" customFormat="false" ht="15" hidden="false" customHeight="false" outlineLevel="0" collapsed="false">
      <c r="D10" s="26"/>
      <c r="F10" s="19"/>
      <c r="G10" s="25"/>
    </row>
    <row r="11" customFormat="false" ht="15" hidden="false" customHeight="false" outlineLevel="0" collapsed="false">
      <c r="A11" s="21" t="s">
        <v>19</v>
      </c>
      <c r="B11" s="22" t="n">
        <f aca="false">SUM(B12)</f>
        <v>60</v>
      </c>
      <c r="C11" s="22" t="n">
        <f aca="false">SUM(C12)</f>
        <v>2700</v>
      </c>
      <c r="D11" s="23" t="n">
        <f aca="false">SUM(D12)</f>
        <v>1.875</v>
      </c>
      <c r="E11" s="27" t="n">
        <f aca="false">D11/E2</f>
        <v>0.492251595259799</v>
      </c>
      <c r="F11" s="27"/>
      <c r="G11" s="25" t="n">
        <f aca="false">D11/Taux!J5*100</f>
        <v>0.315126050420168</v>
      </c>
    </row>
    <row r="12" customFormat="false" ht="15" hidden="false" customHeight="false" outlineLevel="0" collapsed="false">
      <c r="A12" s="0" t="s">
        <v>53</v>
      </c>
      <c r="B12" s="0" t="n">
        <v>60</v>
      </c>
      <c r="C12" s="0" t="n">
        <f aca="false">B12*Taux!F11</f>
        <v>2700</v>
      </c>
      <c r="D12" s="26" t="n">
        <f aca="false">C12/1440</f>
        <v>1.875</v>
      </c>
      <c r="E12" s="27"/>
      <c r="F12" s="27"/>
      <c r="G12" s="25"/>
    </row>
    <row r="13" customFormat="false" ht="15" hidden="false" customHeight="false" outlineLevel="0" collapsed="false">
      <c r="D13" s="26"/>
      <c r="E13" s="27"/>
      <c r="G13" s="25"/>
    </row>
    <row r="14" customFormat="false" ht="15" hidden="false" customHeight="false" outlineLevel="0" collapsed="false">
      <c r="A14" s="21" t="s">
        <v>80</v>
      </c>
      <c r="B14" s="28" t="n">
        <f aca="false">SUM(B15:B16)</f>
        <v>4</v>
      </c>
      <c r="C14" s="28" t="n">
        <f aca="false">SUM(C15:C16)</f>
        <v>240</v>
      </c>
      <c r="D14" s="36" t="n">
        <f aca="false">SUM(D15:D16)</f>
        <v>0.166666666666667</v>
      </c>
      <c r="E14" s="27" t="n">
        <f aca="false">D14/E2</f>
        <v>0.0437556973564266</v>
      </c>
      <c r="F14" s="27" t="n">
        <f aca="false">D14/F2</f>
        <v>0.0861759425493716</v>
      </c>
      <c r="G14" s="25" t="n">
        <f aca="false">D14/Taux!J5*100</f>
        <v>0.0280112044817927</v>
      </c>
    </row>
    <row r="15" customFormat="false" ht="15" hidden="false" customHeight="false" outlineLevel="0" collapsed="false">
      <c r="A15" s="0" t="s">
        <v>56</v>
      </c>
      <c r="B15" s="0" t="n">
        <v>4</v>
      </c>
      <c r="C15" s="0" t="n">
        <f aca="false">B15*Taux!F13</f>
        <v>240</v>
      </c>
      <c r="D15" s="26" t="n">
        <f aca="false">C15/1440</f>
        <v>0.166666666666667</v>
      </c>
      <c r="G15" s="25"/>
    </row>
    <row r="16" customFormat="false" ht="15" hidden="false" customHeight="false" outlineLevel="0" collapsed="false">
      <c r="A16" s="0" t="s">
        <v>88</v>
      </c>
      <c r="B16" s="0" t="n">
        <v>0</v>
      </c>
      <c r="C16" s="0" t="n">
        <f aca="false">B16*Taux!F14</f>
        <v>0</v>
      </c>
      <c r="D16" s="26" t="n">
        <f aca="false">C16/1440</f>
        <v>0</v>
      </c>
      <c r="E16" s="27"/>
      <c r="G16" s="25"/>
    </row>
    <row r="17" customFormat="false" ht="15" hidden="false" customHeight="false" outlineLevel="0" collapsed="false">
      <c r="D17" s="26"/>
      <c r="G17" s="25"/>
    </row>
    <row r="18" customFormat="false" ht="15" hidden="false" customHeight="false" outlineLevel="0" collapsed="false">
      <c r="A18" s="0" t="s">
        <v>59</v>
      </c>
      <c r="B18" s="0" t="n">
        <f aca="false">SUM(B2,B7,B14)</f>
        <v>93</v>
      </c>
      <c r="C18" s="0" t="n">
        <f aca="false">SUM(C2,C7,C14)</f>
        <v>2785</v>
      </c>
      <c r="D18" s="26" t="n">
        <f aca="false">SUM(D2,D7,D14)</f>
        <v>1.93402777777778</v>
      </c>
      <c r="G18" s="25" t="n">
        <f aca="false">D18/Taux!J5*100</f>
        <v>0.325046685340803</v>
      </c>
    </row>
    <row r="19" customFormat="false" ht="15" hidden="false" customHeight="false" outlineLevel="0" collapsed="false">
      <c r="A19" s="0" t="s">
        <v>60</v>
      </c>
      <c r="B19" s="0" t="n">
        <f aca="false">SUM(B2,B7,B11,B14)</f>
        <v>153</v>
      </c>
      <c r="C19" s="0" t="n">
        <f aca="false">SUM(C2,C7,C11,C14)</f>
        <v>5485</v>
      </c>
      <c r="D19" s="26" t="n">
        <f aca="false">SUM(D2,D7,D11,D14)</f>
        <v>3.80902777777778</v>
      </c>
      <c r="G19" s="25" t="n">
        <f aca="false">SUM(G2,G7,G11,G14)</f>
        <v>0.640172735760971</v>
      </c>
    </row>
    <row r="20" customFormat="false" ht="15" hidden="false" customHeight="false" outlineLevel="0" collapsed="false">
      <c r="D20" s="25"/>
    </row>
    <row r="22" customFormat="false" ht="15" hidden="false" customHeight="false" outlineLevel="0" collapsed="false">
      <c r="F22" s="27"/>
    </row>
    <row r="23" customFormat="false" ht="15" hidden="false" customHeight="false" outlineLevel="0" collapsed="false">
      <c r="A23" s="0" t="s">
        <v>69</v>
      </c>
    </row>
    <row r="25" customFormat="false" ht="15" hidden="false" customHeight="false" outlineLevel="0" collapsed="false">
      <c r="A25" s="0" t="n">
        <v>3</v>
      </c>
    </row>
    <row r="26" customFormat="false" ht="15" hidden="false" customHeight="false" outlineLevel="0" collapsed="false">
      <c r="A26" s="0" t="s">
        <v>89</v>
      </c>
      <c r="B26" s="0" t="n">
        <f aca="false">AVERAGE(A25)</f>
        <v>3</v>
      </c>
    </row>
    <row r="29" customFormat="false" ht="15" hidden="false" customHeight="false" outlineLevel="0" collapsed="false">
      <c r="B29" s="20" t="s">
        <v>90</v>
      </c>
      <c r="C29" s="19"/>
      <c r="D29" s="19"/>
      <c r="E29" s="19"/>
      <c r="F29" s="19"/>
    </row>
    <row r="31" customFormat="false" ht="15" hidden="false" customHeight="false" outlineLevel="0" collapsed="false">
      <c r="A31" s="0" t="s">
        <v>63</v>
      </c>
      <c r="B31" s="25" t="n">
        <f aca="false">(B2/B18)*100</f>
        <v>89.247311827957</v>
      </c>
    </row>
    <row r="32" customFormat="false" ht="15" hidden="false" customHeight="false" outlineLevel="0" collapsed="false">
      <c r="A32" s="0" t="s">
        <v>12</v>
      </c>
      <c r="B32" s="25" t="n">
        <f aca="false">(B7/B18)*100</f>
        <v>6.45161290322581</v>
      </c>
    </row>
    <row r="33" customFormat="false" ht="15" hidden="false" customHeight="false" outlineLevel="0" collapsed="false">
      <c r="A33" s="0" t="s">
        <v>21</v>
      </c>
      <c r="B33" s="25" t="n">
        <f aca="false">(B14/B18)*100</f>
        <v>4.30107526881721</v>
      </c>
    </row>
  </sheetData>
  <printOptions headings="false" gridLines="false" gridLinesSet="true" horizontalCentered="false" verticalCentered="false"/>
  <pageMargins left="0.75" right="0.75" top="1" bottom="1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  <drawing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H12"/>
  <sheetViews>
    <sheetView showFormulas="false" showGridLines="true" showRowColHeaders="true" showZeros="true" rightToLeft="false" tabSelected="false" showOutlineSymbols="true" defaultGridColor="true" view="normal" topLeftCell="A1" colorId="64" zoomScale="130" zoomScaleNormal="130" zoomScalePageLayoutView="100" workbookViewId="0">
      <selection pane="topLeft" activeCell="A1" activeCellId="0" sqref="A1"/>
    </sheetView>
  </sheetViews>
  <sheetFormatPr defaultColWidth="10.484375" defaultRowHeight="15" zeroHeight="false" outlineLevelRow="0" outlineLevelCol="0"/>
  <cols>
    <col collapsed="false" customWidth="true" hidden="false" outlineLevel="0" max="1" min="1" style="0" width="33.33"/>
    <col collapsed="false" customWidth="true" hidden="false" outlineLevel="0" max="4" min="2" style="0" width="10.33"/>
    <col collapsed="false" customWidth="true" hidden="false" outlineLevel="0" max="6" min="6" style="0" width="21.67"/>
    <col collapsed="false" customWidth="true" hidden="false" outlineLevel="0" max="63" min="7" style="0" width="10.33"/>
  </cols>
  <sheetData>
    <row r="1" customFormat="false" ht="15" hidden="false" customHeight="false" outlineLevel="0" collapsed="false">
      <c r="A1" s="37" t="s">
        <v>91</v>
      </c>
      <c r="B1" s="19" t="s">
        <v>43</v>
      </c>
      <c r="C1" s="19" t="s">
        <v>44</v>
      </c>
      <c r="D1" s="19" t="s">
        <v>45</v>
      </c>
      <c r="E1" s="20" t="s">
        <v>46</v>
      </c>
      <c r="F1" s="19" t="s">
        <v>75</v>
      </c>
    </row>
    <row r="2" customFormat="false" ht="15" hidden="false" customHeight="false" outlineLevel="0" collapsed="false">
      <c r="A2" s="37"/>
      <c r="B2" s="19"/>
      <c r="C2" s="19"/>
      <c r="D2" s="19"/>
      <c r="E2" s="24" t="n">
        <f aca="false">SUM(D3:D10)</f>
        <v>1.5</v>
      </c>
      <c r="F2" s="19"/>
    </row>
    <row r="3" customFormat="false" ht="15" hidden="false" customHeight="false" outlineLevel="0" collapsed="false">
      <c r="A3" s="37" t="s">
        <v>92</v>
      </c>
      <c r="B3" s="37" t="n">
        <v>2</v>
      </c>
      <c r="C3" s="8" t="n">
        <f aca="false">B3*Taux!F22</f>
        <v>60</v>
      </c>
      <c r="D3" s="38" t="n">
        <f aca="false">C3/1440</f>
        <v>0.0416666666666667</v>
      </c>
      <c r="E3" s="27" t="n">
        <f aca="false">D3/E2</f>
        <v>0.0277777777777778</v>
      </c>
      <c r="F3" s="39" t="n">
        <f aca="false">D3/Taux!J5*100</f>
        <v>0.00700280112044818</v>
      </c>
    </row>
    <row r="4" customFormat="false" ht="15" hidden="false" customHeight="false" outlineLevel="0" collapsed="false">
      <c r="A4" s="37" t="s">
        <v>93</v>
      </c>
      <c r="B4" s="37" t="n">
        <v>1</v>
      </c>
      <c r="C4" s="8" t="n">
        <f aca="false">B4*Taux!F23</f>
        <v>30</v>
      </c>
      <c r="D4" s="38" t="n">
        <f aca="false">C4/1440</f>
        <v>0.0208333333333333</v>
      </c>
      <c r="E4" s="27" t="n">
        <f aca="false">D4/E2</f>
        <v>0.0138888888888889</v>
      </c>
      <c r="F4" s="39" t="n">
        <f aca="false">D4/Taux!J5*100</f>
        <v>0.00350140056022409</v>
      </c>
    </row>
    <row r="5" customFormat="false" ht="15" hidden="false" customHeight="false" outlineLevel="0" collapsed="false">
      <c r="A5" s="37" t="s">
        <v>94</v>
      </c>
      <c r="B5" s="37" t="n">
        <v>1</v>
      </c>
      <c r="C5" s="8" t="n">
        <f aca="false">B5*Taux!F24</f>
        <v>30</v>
      </c>
      <c r="D5" s="38" t="n">
        <f aca="false">C5/1440</f>
        <v>0.0208333333333333</v>
      </c>
      <c r="E5" s="27" t="n">
        <f aca="false">D5/E2</f>
        <v>0.0138888888888889</v>
      </c>
      <c r="F5" s="39" t="n">
        <f aca="false">D5/Taux!J5*100</f>
        <v>0.00350140056022409</v>
      </c>
    </row>
    <row r="6" customFormat="false" ht="15" hidden="false" customHeight="false" outlineLevel="0" collapsed="false">
      <c r="A6" s="37" t="s">
        <v>95</v>
      </c>
      <c r="B6" s="37" t="n">
        <v>0</v>
      </c>
      <c r="C6" s="8" t="n">
        <f aca="false">B6*Taux!F26</f>
        <v>0</v>
      </c>
      <c r="D6" s="38" t="n">
        <f aca="false">C6/1440</f>
        <v>0</v>
      </c>
      <c r="E6" s="27" t="n">
        <f aca="false">D6/E2</f>
        <v>0</v>
      </c>
      <c r="F6" s="39" t="n">
        <f aca="false">D6/Taux!J5*100</f>
        <v>0</v>
      </c>
    </row>
    <row r="7" customFormat="false" ht="15" hidden="false" customHeight="false" outlineLevel="0" collapsed="false">
      <c r="A7" s="37" t="s">
        <v>96</v>
      </c>
      <c r="B7" s="37" t="n">
        <v>2</v>
      </c>
      <c r="C7" s="8" t="n">
        <f aca="false">B7*Taux!F27</f>
        <v>120</v>
      </c>
      <c r="D7" s="38" t="n">
        <f aca="false">C7/1440</f>
        <v>0.0833333333333333</v>
      </c>
      <c r="E7" s="27" t="n">
        <f aca="false">D7/E2</f>
        <v>0.0555555555555556</v>
      </c>
      <c r="F7" s="39" t="n">
        <f aca="false">D7/Taux!J5*100</f>
        <v>0.0140056022408964</v>
      </c>
    </row>
    <row r="8" customFormat="false" ht="15" hidden="false" customHeight="false" outlineLevel="0" collapsed="false">
      <c r="A8" s="37" t="s">
        <v>97</v>
      </c>
      <c r="B8" s="37" t="n">
        <v>1</v>
      </c>
      <c r="C8" s="8" t="n">
        <f aca="false">B8*Taux!F29</f>
        <v>240</v>
      </c>
      <c r="D8" s="38" t="n">
        <f aca="false">C8/1440</f>
        <v>0.166666666666667</v>
      </c>
      <c r="E8" s="27" t="n">
        <f aca="false">D8/E2</f>
        <v>0.111111111111111</v>
      </c>
      <c r="F8" s="39" t="n">
        <f aca="false">D8/Taux!J5*100</f>
        <v>0.0280112044817927</v>
      </c>
    </row>
    <row r="9" customFormat="false" ht="15" hidden="false" customHeight="false" outlineLevel="0" collapsed="false">
      <c r="A9" s="37" t="s">
        <v>98</v>
      </c>
      <c r="B9" s="37" t="n">
        <v>2</v>
      </c>
      <c r="C9" s="8" t="n">
        <f aca="false">B9*Taux!F30</f>
        <v>840</v>
      </c>
      <c r="D9" s="38" t="n">
        <f aca="false">C9/1440</f>
        <v>0.583333333333333</v>
      </c>
      <c r="E9" s="27" t="n">
        <f aca="false">D9/E2</f>
        <v>0.388888888888889</v>
      </c>
      <c r="F9" s="39" t="n">
        <f aca="false">D9/Taux!J5*100</f>
        <v>0.0980392156862745</v>
      </c>
    </row>
    <row r="10" customFormat="false" ht="15" hidden="false" customHeight="false" outlineLevel="0" collapsed="false">
      <c r="A10" s="37" t="s">
        <v>99</v>
      </c>
      <c r="B10" s="37" t="n">
        <v>2</v>
      </c>
      <c r="C10" s="8" t="n">
        <f aca="false">B10*Taux!F30</f>
        <v>840</v>
      </c>
      <c r="D10" s="38" t="n">
        <f aca="false">C10/1440</f>
        <v>0.583333333333333</v>
      </c>
      <c r="E10" s="27" t="n">
        <f aca="false">D10/E2</f>
        <v>0.388888888888889</v>
      </c>
      <c r="F10" s="39" t="n">
        <f aca="false">D10/Taux!J5*100</f>
        <v>0.0980392156862745</v>
      </c>
    </row>
    <row r="11" customFormat="false" ht="15" hidden="false" customHeight="false" outlineLevel="0" collapsed="false">
      <c r="D11" s="26"/>
      <c r="H11" s="27"/>
    </row>
    <row r="12" customFormat="false" ht="15" hidden="false" customHeight="false" outlineLevel="0" collapsed="false">
      <c r="A12" s="0" t="s">
        <v>60</v>
      </c>
      <c r="B12" s="0" t="n">
        <f aca="false">SUM(B3:B10)</f>
        <v>11</v>
      </c>
      <c r="C12" s="8" t="n">
        <f aca="false">SUM(C3:C10)</f>
        <v>2160</v>
      </c>
      <c r="D12" s="38" t="n">
        <f aca="false">SUM(D3:D10)</f>
        <v>1.5</v>
      </c>
      <c r="F12" s="25" t="n">
        <f aca="false">SUM(F3:F10)</f>
        <v>0.252100840336134</v>
      </c>
      <c r="H12" s="27"/>
    </row>
  </sheetData>
  <printOptions headings="false" gridLines="false" gridLinesSet="true" horizontalCentered="false" verticalCentered="false"/>
  <pageMargins left="0.75" right="0.75" top="1" bottom="1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K85"/>
  <sheetViews>
    <sheetView showFormulas="false" showGridLines="true" showRowColHeaders="true" showZeros="true" rightToLeft="false" tabSelected="false" showOutlineSymbols="true" defaultGridColor="true" view="normal" topLeftCell="B1" colorId="64" zoomScale="130" zoomScaleNormal="130" zoomScalePageLayoutView="100" workbookViewId="0">
      <selection pane="topLeft" activeCell="D36" activeCellId="0" sqref="D36"/>
    </sheetView>
  </sheetViews>
  <sheetFormatPr defaultColWidth="10.3125" defaultRowHeight="15" zeroHeight="false" outlineLevelRow="2" outlineLevelCol="2"/>
  <cols>
    <col collapsed="false" customWidth="true" hidden="false" outlineLevel="0" max="1" min="1" style="0" width="48.83"/>
    <col collapsed="false" customWidth="true" hidden="false" outlineLevel="0" max="2" min="2" style="0" width="19.67"/>
    <col collapsed="false" customWidth="true" hidden="false" outlineLevel="2" max="3" min="3" style="0" width="13.5"/>
    <col collapsed="false" customWidth="true" hidden="false" outlineLevel="1" max="4" min="4" style="0" width="15.33"/>
    <col collapsed="false" customWidth="false" hidden="false" outlineLevel="1" max="5" min="5" style="0" width="10.33"/>
    <col collapsed="false" customWidth="true" hidden="false" outlineLevel="1" max="6" min="6" style="0" width="28.5"/>
    <col collapsed="false" customWidth="true" hidden="false" outlineLevel="1" max="7" min="7" style="0" width="36.5"/>
    <col collapsed="false" customWidth="true" hidden="false" outlineLevel="1" max="8" min="8" style="0" width="40.33"/>
    <col collapsed="false" customWidth="true" hidden="false" outlineLevel="1" max="9" min="9" style="0" width="12.33"/>
    <col collapsed="false" customWidth="false" hidden="false" outlineLevel="1" max="10" min="10" style="0" width="10.33"/>
  </cols>
  <sheetData>
    <row r="1" s="19" customFormat="true" ht="15" hidden="false" customHeight="false" outlineLevel="0" collapsed="false">
      <c r="B1" s="19" t="s">
        <v>43</v>
      </c>
      <c r="C1" s="19" t="s">
        <v>44</v>
      </c>
      <c r="D1" s="30" t="s">
        <v>45</v>
      </c>
      <c r="E1" s="20" t="s">
        <v>46</v>
      </c>
      <c r="F1" s="20" t="s">
        <v>47</v>
      </c>
      <c r="G1" s="19" t="s">
        <v>75</v>
      </c>
    </row>
    <row r="2" customFormat="false" ht="15" hidden="false" customHeight="false" outlineLevel="0" collapsed="false">
      <c r="D2" s="25"/>
      <c r="E2" s="24" t="n">
        <f aca="false">D3+D8+D13+D25+D27+D29+D18+D23</f>
        <v>13.2361111111111</v>
      </c>
      <c r="F2" s="24" t="n">
        <f aca="false">D8+D13+D25+D27+D29+D18+D23</f>
        <v>8.49652777777778</v>
      </c>
    </row>
    <row r="3" customFormat="false" ht="15" hidden="false" customHeight="false" outlineLevel="0" collapsed="false">
      <c r="A3" s="21" t="s">
        <v>100</v>
      </c>
      <c r="B3" s="19" t="n">
        <f aca="false">SUM(B4:B6)</f>
        <v>148</v>
      </c>
      <c r="C3" s="19" t="n">
        <f aca="false">SUM(C4:C6)</f>
        <v>6825</v>
      </c>
      <c r="D3" s="40" t="n">
        <f aca="false">SUM(D4:D6)</f>
        <v>4.73958333333333</v>
      </c>
      <c r="E3" s="27" t="n">
        <f aca="false">D3/E2</f>
        <v>0.358079748163694</v>
      </c>
      <c r="F3" s="27"/>
      <c r="G3" s="30" t="n">
        <f aca="false">D3/Taux!J5*100</f>
        <v>0.79656862745098</v>
      </c>
    </row>
    <row r="4" customFormat="false" ht="15" hidden="true" customHeight="false" outlineLevel="2" collapsed="false">
      <c r="A4" s="37" t="s">
        <v>18</v>
      </c>
      <c r="B4" s="37" t="n">
        <f aca="false">UHR!B10</f>
        <v>55</v>
      </c>
      <c r="C4" s="0" t="n">
        <f aca="false">UHR!$C$10</f>
        <v>2475</v>
      </c>
      <c r="D4" s="26" t="n">
        <f aca="false">C4/1440</f>
        <v>1.71875</v>
      </c>
      <c r="E4" s="27"/>
      <c r="F4" s="27"/>
      <c r="G4" s="25" t="n">
        <f aca="false">D4/Taux!J5*100</f>
        <v>0.288865546218487</v>
      </c>
    </row>
    <row r="5" customFormat="false" ht="15" hidden="true" customHeight="false" outlineLevel="2" collapsed="false">
      <c r="A5" s="37" t="s">
        <v>34</v>
      </c>
      <c r="B5" s="37" t="n">
        <f aca="false">ADJ!B11</f>
        <v>33</v>
      </c>
      <c r="C5" s="0" t="n">
        <f aca="false">ADJ!C11</f>
        <v>1650</v>
      </c>
      <c r="D5" s="26" t="n">
        <f aca="false">C5/1440</f>
        <v>1.14583333333333</v>
      </c>
      <c r="E5" s="27"/>
      <c r="F5" s="27"/>
      <c r="G5" s="25" t="n">
        <f aca="false">D5/Taux!J5*100</f>
        <v>0.192577030812325</v>
      </c>
    </row>
    <row r="6" customFormat="false" ht="15" hidden="true" customHeight="false" outlineLevel="2" collapsed="false">
      <c r="A6" s="37" t="s">
        <v>19</v>
      </c>
      <c r="B6" s="37" t="n">
        <f aca="false">USLD!B11</f>
        <v>60</v>
      </c>
      <c r="C6" s="0" t="n">
        <f aca="false">USLD!C11</f>
        <v>2700</v>
      </c>
      <c r="D6" s="26" t="n">
        <f aca="false">C6/1440</f>
        <v>1.875</v>
      </c>
      <c r="G6" s="25" t="n">
        <f aca="false">D6/Taux!J5*100</f>
        <v>0.315126050420168</v>
      </c>
    </row>
    <row r="7" customFormat="false" ht="15" hidden="false" customHeight="false" outlineLevel="0" collapsed="false">
      <c r="D7" s="26"/>
      <c r="G7" s="25"/>
    </row>
    <row r="8" customFormat="false" ht="15" hidden="false" customHeight="false" outlineLevel="0" collapsed="false">
      <c r="A8" s="21" t="s">
        <v>63</v>
      </c>
      <c r="B8" s="19" t="n">
        <f aca="false">SUM(B9:B11)</f>
        <v>230</v>
      </c>
      <c r="C8" s="19" t="n">
        <f aca="false">SUM(C9:C11)</f>
        <v>5370</v>
      </c>
      <c r="D8" s="40" t="n">
        <f aca="false">SUM(D9:D11)</f>
        <v>3.72916666666667</v>
      </c>
      <c r="E8" s="27" t="n">
        <f aca="false">D8/E2</f>
        <v>0.281741867785939</v>
      </c>
      <c r="F8" s="27" t="n">
        <f aca="false">D8/F2</f>
        <v>0.438904781364937</v>
      </c>
      <c r="G8" s="30" t="n">
        <f aca="false">D8/Taux!J5*100</f>
        <v>0.626750700280112</v>
      </c>
    </row>
    <row r="9" s="19" customFormat="true" ht="15" hidden="false" customHeight="false" outlineLevel="0" collapsed="false">
      <c r="A9" s="37" t="s">
        <v>101</v>
      </c>
      <c r="B9" s="37" t="n">
        <f aca="false">UHR!B2</f>
        <v>124</v>
      </c>
      <c r="C9" s="37" t="n">
        <f aca="false">UHR!$C$2</f>
        <v>2130</v>
      </c>
      <c r="D9" s="38" t="n">
        <f aca="false">C9/1440</f>
        <v>1.47916666666667</v>
      </c>
      <c r="E9" s="27"/>
      <c r="F9" s="27"/>
      <c r="G9" s="39" t="n">
        <f aca="false">D9/Taux!J5*100</f>
        <v>0.24859943977591</v>
      </c>
    </row>
    <row r="10" s="19" customFormat="true" ht="15" hidden="false" customHeight="false" outlineLevel="0" collapsed="false">
      <c r="A10" s="37" t="s">
        <v>102</v>
      </c>
      <c r="B10" s="37" t="n">
        <f aca="false">ADJ!B2</f>
        <v>23</v>
      </c>
      <c r="C10" s="37" t="n">
        <f aca="false">ADJ!C2</f>
        <v>855</v>
      </c>
      <c r="D10" s="38" t="n">
        <f aca="false">C10/1440</f>
        <v>0.59375</v>
      </c>
      <c r="G10" s="39" t="n">
        <f aca="false">D10/Taux!J5*100</f>
        <v>0.0997899159663865</v>
      </c>
    </row>
    <row r="11" s="19" customFormat="true" ht="15" hidden="false" customHeight="false" outlineLevel="0" collapsed="false">
      <c r="A11" s="37" t="s">
        <v>103</v>
      </c>
      <c r="B11" s="37" t="n">
        <f aca="false">USLD!B2</f>
        <v>83</v>
      </c>
      <c r="C11" s="37" t="n">
        <f aca="false">USLD!C2</f>
        <v>2385</v>
      </c>
      <c r="D11" s="38" t="n">
        <f aca="false">C11/1440</f>
        <v>1.65625</v>
      </c>
      <c r="G11" s="39" t="n">
        <f aca="false">D11/Taux!J5*100</f>
        <v>0.278361344537815</v>
      </c>
    </row>
    <row r="12" customFormat="false" ht="15" hidden="false" customHeight="false" outlineLevel="0" collapsed="false">
      <c r="A12" s="37"/>
      <c r="B12" s="37"/>
      <c r="C12" s="37"/>
      <c r="D12" s="38"/>
      <c r="E12" s="27"/>
      <c r="F12" s="27"/>
      <c r="G12" s="39"/>
    </row>
    <row r="13" customFormat="false" ht="15" hidden="false" customHeight="false" outlineLevel="0" collapsed="false">
      <c r="A13" s="21" t="s">
        <v>21</v>
      </c>
      <c r="B13" s="19" t="n">
        <f aca="false">B14+B15+B16</f>
        <v>52</v>
      </c>
      <c r="C13" s="19" t="n">
        <f aca="false">C14+C15</f>
        <v>1050</v>
      </c>
      <c r="D13" s="40" t="n">
        <f aca="false">SUM(D14:D16)</f>
        <v>1.85416666666667</v>
      </c>
      <c r="E13" s="27" t="n">
        <f aca="false">D13/E2</f>
        <v>0.140083945435467</v>
      </c>
      <c r="F13" s="27" t="n">
        <f aca="false">D13/F2</f>
        <v>0.218226399673069</v>
      </c>
      <c r="G13" s="30" t="n">
        <f aca="false">D13/Taux!J5*100</f>
        <v>0.311624649859944</v>
      </c>
    </row>
    <row r="14" customFormat="false" ht="15" hidden="false" customHeight="false" outlineLevel="0" collapsed="false">
      <c r="A14" s="0" t="s">
        <v>0</v>
      </c>
      <c r="B14" s="0" t="n">
        <f aca="false">UHR!B16</f>
        <v>21</v>
      </c>
      <c r="C14" s="0" t="n">
        <f aca="false">UHR!C16</f>
        <v>810</v>
      </c>
      <c r="D14" s="26" t="n">
        <f aca="false">C14/1440</f>
        <v>0.5625</v>
      </c>
      <c r="G14" s="25" t="n">
        <f aca="false">D14/Taux!J5*100</f>
        <v>0.0945378151260504</v>
      </c>
    </row>
    <row r="15" customFormat="false" ht="15" hidden="false" customHeight="false" outlineLevel="0" collapsed="false">
      <c r="A15" s="0" t="s">
        <v>1</v>
      </c>
      <c r="B15" s="0" t="n">
        <f aca="false">USLD!B14</f>
        <v>4</v>
      </c>
      <c r="C15" s="0" t="n">
        <f aca="false">B15*Taux!F13</f>
        <v>240</v>
      </c>
      <c r="D15" s="26" t="n">
        <f aca="false">C15/1440</f>
        <v>0.166666666666667</v>
      </c>
      <c r="G15" s="25" t="n">
        <f aca="false">D15/Taux!J5*100</f>
        <v>0.0280112044817927</v>
      </c>
    </row>
    <row r="16" customFormat="false" ht="15" hidden="false" customHeight="false" outlineLevel="0" collapsed="false">
      <c r="A16" s="0" t="s">
        <v>27</v>
      </c>
      <c r="B16" s="0" t="n">
        <f aca="false">ADJ!B18</f>
        <v>27</v>
      </c>
      <c r="C16" s="0" t="n">
        <f aca="false">B16*Taux!B31</f>
        <v>1620</v>
      </c>
      <c r="D16" s="26" t="n">
        <f aca="false">C16/1440</f>
        <v>1.125</v>
      </c>
      <c r="G16" s="25" t="n">
        <f aca="false">D16/Taux!J5*100</f>
        <v>0.189075630252101</v>
      </c>
    </row>
    <row r="17" customFormat="false" ht="15" hidden="false" customHeight="false" outlineLevel="0" collapsed="false">
      <c r="D17" s="26"/>
      <c r="G17" s="25"/>
    </row>
    <row r="18" customFormat="false" ht="15" hidden="false" customHeight="false" outlineLevel="0" collapsed="false">
      <c r="A18" s="21" t="s">
        <v>104</v>
      </c>
      <c r="B18" s="19" t="n">
        <f aca="false">B19+B21</f>
        <v>17</v>
      </c>
      <c r="C18" s="19" t="n">
        <f aca="false">SUM(C19:C21)</f>
        <v>415</v>
      </c>
      <c r="D18" s="40" t="n">
        <f aca="false">SUM(D19:D21)</f>
        <v>0.288194444444444</v>
      </c>
      <c r="E18" s="27" t="n">
        <f aca="false">D18/E2</f>
        <v>0.0217733473242392</v>
      </c>
      <c r="F18" s="27" t="n">
        <f aca="false">D18/F2</f>
        <v>0.0339190845933796</v>
      </c>
      <c r="G18" s="30" t="n">
        <f aca="false">D18/Taux!J5*100</f>
        <v>0.0484360410830999</v>
      </c>
    </row>
    <row r="19" customFormat="false" ht="15" hidden="false" customHeight="false" outlineLevel="0" collapsed="false">
      <c r="A19" s="0" t="s">
        <v>0</v>
      </c>
      <c r="B19" s="0" t="n">
        <f aca="false">UHR!B6</f>
        <v>11</v>
      </c>
      <c r="C19" s="0" t="n">
        <f aca="false">UHR!C6</f>
        <v>195</v>
      </c>
      <c r="D19" s="26" t="n">
        <f aca="false">C19/1440</f>
        <v>0.135416666666667</v>
      </c>
      <c r="G19" s="25" t="n">
        <f aca="false">D19/Taux!J5*100</f>
        <v>0.0227591036414566</v>
      </c>
      <c r="H19" s="0" t="s">
        <v>105</v>
      </c>
    </row>
    <row r="20" customFormat="false" ht="15" hidden="false" customHeight="false" outlineLevel="0" collapsed="false">
      <c r="A20" s="0" t="s">
        <v>27</v>
      </c>
      <c r="B20" s="0" t="n">
        <f aca="false">ADJ!B6</f>
        <v>2</v>
      </c>
      <c r="C20" s="0" t="n">
        <f aca="false">ADJ!C6</f>
        <v>60</v>
      </c>
      <c r="D20" s="26" t="n">
        <f aca="false">C20/1440</f>
        <v>0.0416666666666667</v>
      </c>
      <c r="G20" s="25" t="n">
        <f aca="false">D20/Taux!J5*100</f>
        <v>0.00700280112044818</v>
      </c>
    </row>
    <row r="21" customFormat="false" ht="15" hidden="false" customHeight="false" outlineLevel="0" collapsed="false">
      <c r="A21" s="0" t="s">
        <v>1</v>
      </c>
      <c r="B21" s="0" t="n">
        <f aca="false">USLD!B7</f>
        <v>6</v>
      </c>
      <c r="C21" s="0" t="n">
        <f aca="false">USLD!C7</f>
        <v>160</v>
      </c>
      <c r="D21" s="26" t="n">
        <f aca="false">C21/1440</f>
        <v>0.111111111111111</v>
      </c>
      <c r="G21" s="25" t="n">
        <f aca="false">D21/Taux!J5*100</f>
        <v>0.0186741363211951</v>
      </c>
    </row>
    <row r="22" customFormat="false" ht="15" hidden="false" customHeight="false" outlineLevel="0" collapsed="false">
      <c r="D22" s="26"/>
      <c r="G22" s="25"/>
    </row>
    <row r="23" customFormat="false" ht="15" hidden="false" customHeight="false" outlineLevel="0" collapsed="false">
      <c r="A23" s="21" t="s">
        <v>91</v>
      </c>
      <c r="B23" s="19" t="n">
        <v>11</v>
      </c>
      <c r="C23" s="19" t="n">
        <f aca="false">'AUTRES SERVICES'!C12</f>
        <v>2160</v>
      </c>
      <c r="D23" s="40" t="n">
        <f aca="false">C23/1440</f>
        <v>1.5</v>
      </c>
      <c r="E23" s="27" t="n">
        <f aca="false">D23/E2</f>
        <v>0.113326337880378</v>
      </c>
      <c r="F23" s="27" t="n">
        <f aca="false">D23/F2</f>
        <v>0.176542705353494</v>
      </c>
      <c r="G23" s="30" t="n">
        <f aca="false">D23/Taux!J5*100</f>
        <v>0.252100840336134</v>
      </c>
      <c r="I23" s="20" t="s">
        <v>106</v>
      </c>
      <c r="J23" s="20" t="s">
        <v>107</v>
      </c>
      <c r="K23" s="33"/>
    </row>
    <row r="24" customFormat="false" ht="15" hidden="false" customHeight="false" outlineLevel="1" collapsed="false">
      <c r="D24" s="26"/>
      <c r="G24" s="25"/>
      <c r="I24" s="33" t="s">
        <v>108</v>
      </c>
      <c r="J24" s="33" t="s">
        <v>109</v>
      </c>
      <c r="K24" s="33" t="n">
        <v>14</v>
      </c>
    </row>
    <row r="25" customFormat="false" ht="15" hidden="false" customHeight="false" outlineLevel="1" collapsed="false">
      <c r="A25" s="21" t="s">
        <v>110</v>
      </c>
      <c r="B25" s="19" t="n">
        <v>66</v>
      </c>
      <c r="C25" s="19" t="n">
        <f aca="false">UHR!C13</f>
        <v>990</v>
      </c>
      <c r="D25" s="40" t="n">
        <f aca="false">C25/1440</f>
        <v>0.6875</v>
      </c>
      <c r="E25" s="27" t="n">
        <f aca="false">D25/E2</f>
        <v>0.0519412381951731</v>
      </c>
      <c r="F25" s="27" t="n">
        <f aca="false">D25/F2</f>
        <v>0.0809154066203515</v>
      </c>
      <c r="G25" s="30" t="n">
        <f aca="false">D25/Taux!J5*100</f>
        <v>0.115546218487395</v>
      </c>
      <c r="I25" s="33" t="s">
        <v>111</v>
      </c>
      <c r="J25" s="41" t="s">
        <v>112</v>
      </c>
      <c r="K25" s="33" t="n">
        <v>14</v>
      </c>
    </row>
    <row r="26" customFormat="false" ht="15" hidden="false" customHeight="false" outlineLevel="1" collapsed="false">
      <c r="A26" s="19"/>
      <c r="D26" s="26"/>
      <c r="E26" s="27"/>
      <c r="F26" s="27"/>
      <c r="G26" s="25"/>
      <c r="I26" s="33" t="s">
        <v>113</v>
      </c>
      <c r="J26" s="33" t="s">
        <v>114</v>
      </c>
      <c r="K26" s="33" t="n">
        <v>17.5</v>
      </c>
    </row>
    <row r="27" customFormat="false" ht="15" hidden="false" customHeight="false" outlineLevel="1" collapsed="false">
      <c r="A27" s="21" t="s">
        <v>115</v>
      </c>
      <c r="B27" s="19" t="n">
        <v>11</v>
      </c>
      <c r="C27" s="19" t="n">
        <f aca="false">ADJ!C22</f>
        <v>330</v>
      </c>
      <c r="D27" s="40" t="n">
        <f aca="false">C27/1440</f>
        <v>0.229166666666667</v>
      </c>
      <c r="E27" s="27" t="n">
        <f aca="false">D27/E2</f>
        <v>0.0173137460650577</v>
      </c>
      <c r="F27" s="27" t="n">
        <f aca="false">D27/F2</f>
        <v>0.0269718022067838</v>
      </c>
      <c r="G27" s="30" t="n">
        <f aca="false">D27/Taux!J5*100</f>
        <v>0.038515406162465</v>
      </c>
      <c r="I27" s="33"/>
      <c r="J27" s="33"/>
      <c r="K27" s="33"/>
    </row>
    <row r="28" customFormat="false" ht="15" hidden="false" customHeight="false" outlineLevel="0" collapsed="false">
      <c r="A28" s="19"/>
      <c r="D28" s="26"/>
      <c r="E28" s="27"/>
      <c r="F28" s="27"/>
      <c r="G28" s="25"/>
      <c r="I28" s="33"/>
      <c r="J28" s="33"/>
      <c r="K28" s="33" t="n">
        <f aca="false">SUM(K24:K27)</f>
        <v>45.5</v>
      </c>
    </row>
    <row r="29" customFormat="false" ht="15" hidden="false" customHeight="false" outlineLevel="0" collapsed="false">
      <c r="A29" s="21" t="s">
        <v>116</v>
      </c>
      <c r="B29" s="19" t="n">
        <v>20</v>
      </c>
      <c r="C29" s="19" t="n">
        <f aca="false">ADJ!C15</f>
        <v>300</v>
      </c>
      <c r="D29" s="40" t="n">
        <f aca="false">C29/1440</f>
        <v>0.208333333333333</v>
      </c>
      <c r="E29" s="27" t="n">
        <f aca="false">D29/E2</f>
        <v>0.0157397691500525</v>
      </c>
      <c r="F29" s="27" t="n">
        <f aca="false">D29/F2</f>
        <v>0.0245198201879853</v>
      </c>
      <c r="G29" s="30" t="n">
        <f aca="false">D29/Taux!J5*100</f>
        <v>0.0350140056022409</v>
      </c>
    </row>
    <row r="30" customFormat="false" ht="15" hidden="false" customHeight="false" outlineLevel="0" collapsed="false">
      <c r="A30" s="19"/>
      <c r="D30" s="26"/>
      <c r="E30" s="27"/>
      <c r="F30" s="25"/>
    </row>
    <row r="31" customFormat="false" ht="15" hidden="false" customHeight="false" outlineLevel="0" collapsed="false">
      <c r="A31" s="42" t="s">
        <v>106</v>
      </c>
      <c r="D31" s="43" t="n">
        <v>0</v>
      </c>
      <c r="E31" s="27"/>
      <c r="F31" s="25"/>
    </row>
    <row r="32" customFormat="false" ht="15" hidden="false" customHeight="false" outlineLevel="0" collapsed="false">
      <c r="A32" s="19"/>
      <c r="D32" s="26"/>
      <c r="E32" s="27"/>
      <c r="F32" s="25"/>
    </row>
    <row r="33" customFormat="false" ht="15" hidden="false" customHeight="false" outlineLevel="0" collapsed="false">
      <c r="A33" s="19" t="s">
        <v>117</v>
      </c>
      <c r="B33" s="19" t="n">
        <f aca="false">SUM(B23,B3,B8,B13,B18)</f>
        <v>458</v>
      </c>
      <c r="C33" s="19" t="n">
        <f aca="false">SUM(C23,C3,C8,C13,C18)</f>
        <v>15820</v>
      </c>
      <c r="D33" s="40" t="n">
        <f aca="false">SUM(D3,D8,D13,D18,D23,D25,D27,D29)</f>
        <v>13.2361111111111</v>
      </c>
      <c r="F33" s="30" t="n">
        <f aca="false">SUM(G23,G3,G8,G13,G18)</f>
        <v>2.03548085901027</v>
      </c>
    </row>
    <row r="34" customFormat="false" ht="15" hidden="false" customHeight="false" outlineLevel="0" collapsed="false">
      <c r="A34" s="19"/>
      <c r="D34" s="25"/>
    </row>
    <row r="35" customFormat="false" ht="15" hidden="false" customHeight="false" outlineLevel="0" collapsed="false">
      <c r="A35" s="20" t="s">
        <v>118</v>
      </c>
      <c r="B35" s="33"/>
      <c r="C35" s="33"/>
    </row>
    <row r="38" customFormat="false" ht="15" hidden="false" customHeight="false" outlineLevel="0" collapsed="false">
      <c r="A38" s="19" t="s">
        <v>119</v>
      </c>
    </row>
    <row r="39" customFormat="false" ht="15" hidden="false" customHeight="false" outlineLevel="0" collapsed="false">
      <c r="A39" s="44" t="s">
        <v>120</v>
      </c>
      <c r="B39" s="45" t="s">
        <v>43</v>
      </c>
      <c r="C39" s="45" t="s">
        <v>63</v>
      </c>
      <c r="D39" s="45" t="s">
        <v>21</v>
      </c>
      <c r="E39" s="45" t="s">
        <v>121</v>
      </c>
      <c r="F39" s="45" t="s">
        <v>122</v>
      </c>
      <c r="G39" s="45" t="s">
        <v>123</v>
      </c>
      <c r="H39" s="45" t="s">
        <v>54</v>
      </c>
      <c r="I39" s="45" t="s">
        <v>42</v>
      </c>
      <c r="J39" s="45" t="s">
        <v>124</v>
      </c>
      <c r="K39" s="45" t="s">
        <v>125</v>
      </c>
    </row>
    <row r="40" customFormat="false" ht="15" hidden="false" customHeight="false" outlineLevel="1" collapsed="false">
      <c r="A40" s="46" t="s">
        <v>0</v>
      </c>
      <c r="B40" s="44" t="n">
        <f aca="false">UHR!B24</f>
        <v>156</v>
      </c>
      <c r="C40" s="44" t="n">
        <f aca="false">B9</f>
        <v>124</v>
      </c>
      <c r="D40" s="44" t="n">
        <f aca="false">B14</f>
        <v>21</v>
      </c>
      <c r="E40" s="44" t="n">
        <f aca="false">B19</f>
        <v>11</v>
      </c>
      <c r="F40" s="44" t="n">
        <v>0</v>
      </c>
      <c r="G40" s="44" t="n">
        <f aca="false">B4</f>
        <v>55</v>
      </c>
      <c r="H40" s="44" t="n">
        <f aca="false">B25</f>
        <v>66</v>
      </c>
      <c r="I40" s="44" t="n">
        <v>0</v>
      </c>
      <c r="J40" s="44" t="n">
        <v>0</v>
      </c>
      <c r="K40" s="44" t="n">
        <f aca="false">SUM(C40:J40)</f>
        <v>277</v>
      </c>
    </row>
    <row r="41" customFormat="false" ht="15" hidden="false" customHeight="false" outlineLevel="1" collapsed="false">
      <c r="A41" s="46" t="s">
        <v>1</v>
      </c>
      <c r="B41" s="44" t="n">
        <f aca="false">USLD!B18</f>
        <v>93</v>
      </c>
      <c r="C41" s="44" t="n">
        <f aca="false">B11</f>
        <v>83</v>
      </c>
      <c r="D41" s="44" t="n">
        <f aca="false">B15</f>
        <v>4</v>
      </c>
      <c r="E41" s="44" t="n">
        <f aca="false">B21</f>
        <v>6</v>
      </c>
      <c r="F41" s="44" t="n">
        <v>0</v>
      </c>
      <c r="G41" s="44" t="n">
        <f aca="false">B6</f>
        <v>60</v>
      </c>
      <c r="H41" s="44" t="n">
        <v>0</v>
      </c>
      <c r="I41" s="44" t="n">
        <v>0</v>
      </c>
      <c r="J41" s="44" t="n">
        <v>0</v>
      </c>
      <c r="K41" s="44" t="n">
        <f aca="false">SUM(C41:J41)</f>
        <v>153</v>
      </c>
    </row>
    <row r="42" customFormat="false" ht="15" hidden="false" customHeight="false" outlineLevel="1" collapsed="false">
      <c r="A42" s="46" t="s">
        <v>27</v>
      </c>
      <c r="B42" s="44" t="n">
        <f aca="false">ADJ!B25</f>
        <v>52</v>
      </c>
      <c r="C42" s="44" t="n">
        <f aca="false">B10</f>
        <v>23</v>
      </c>
      <c r="D42" s="44" t="n">
        <f aca="false">B16</f>
        <v>27</v>
      </c>
      <c r="E42" s="44" t="n">
        <f aca="false">ADJ!B6</f>
        <v>2</v>
      </c>
      <c r="F42" s="44" t="n">
        <v>0</v>
      </c>
      <c r="G42" s="44" t="n">
        <f aca="false">B5</f>
        <v>33</v>
      </c>
      <c r="H42" s="44" t="n">
        <f aca="false">B29</f>
        <v>20</v>
      </c>
      <c r="I42" s="44" t="n">
        <f aca="false">B27</f>
        <v>11</v>
      </c>
      <c r="J42" s="44" t="n">
        <v>0</v>
      </c>
      <c r="K42" s="44" t="n">
        <f aca="false">SUM(C42:J42)</f>
        <v>116</v>
      </c>
    </row>
    <row r="43" customFormat="false" ht="15" hidden="false" customHeight="false" outlineLevel="1" collapsed="false">
      <c r="A43" s="46" t="s">
        <v>28</v>
      </c>
      <c r="B43" s="44" t="n">
        <f aca="false">SUM(C43,F43)</f>
        <v>6</v>
      </c>
      <c r="C43" s="44" t="n">
        <f aca="false">SUM('AUTRES SERVICES'!B3:B5)</f>
        <v>4</v>
      </c>
      <c r="D43" s="44" t="n">
        <v>0</v>
      </c>
      <c r="E43" s="44" t="n">
        <v>0</v>
      </c>
      <c r="F43" s="44" t="n">
        <f aca="false">'AUTRES SERVICES'!B7</f>
        <v>2</v>
      </c>
      <c r="G43" s="44" t="n">
        <v>0</v>
      </c>
      <c r="H43" s="44" t="n">
        <v>0</v>
      </c>
      <c r="I43" s="44" t="n">
        <v>0</v>
      </c>
      <c r="J43" s="44" t="n">
        <f aca="false">SUM('AUTRES SERVICES'!B8+'AUTRES SERVICES'!B9+'AUTRES SERVICES'!B10)</f>
        <v>5</v>
      </c>
      <c r="K43" s="44" t="n">
        <f aca="false">SUM(C43:J43)</f>
        <v>11</v>
      </c>
    </row>
    <row r="45" customFormat="false" ht="15" hidden="false" customHeight="false" outlineLevel="1" collapsed="false">
      <c r="A45" s="19" t="s">
        <v>126</v>
      </c>
      <c r="B45" s="0" t="n">
        <f aca="false">SUM(B40:B43)</f>
        <v>307</v>
      </c>
      <c r="C45" s="0" t="n">
        <f aca="false">SUM(C40:C43)</f>
        <v>234</v>
      </c>
      <c r="D45" s="0" t="n">
        <f aca="false">SUM(D40:D43)</f>
        <v>52</v>
      </c>
      <c r="E45" s="0" t="n">
        <f aca="false">SUM(E40:E43)</f>
        <v>19</v>
      </c>
      <c r="F45" s="0" t="n">
        <f aca="false">SUM(F40:F43)</f>
        <v>2</v>
      </c>
      <c r="G45" s="0" t="n">
        <f aca="false">SUM(G40:G43)</f>
        <v>148</v>
      </c>
      <c r="H45" s="0" t="n">
        <f aca="false">SUM(H40:H43)</f>
        <v>86</v>
      </c>
      <c r="I45" s="0" t="n">
        <f aca="false">SUM(I40:I43)</f>
        <v>11</v>
      </c>
      <c r="J45" s="0" t="n">
        <f aca="false">SUM(J40:J43)</f>
        <v>5</v>
      </c>
      <c r="K45" s="0" t="n">
        <f aca="false">SUM(K40+K41+K42+K43)</f>
        <v>557</v>
      </c>
    </row>
    <row r="48" customFormat="false" ht="15" hidden="false" customHeight="false" outlineLevel="0" collapsed="false">
      <c r="A48" s="19"/>
    </row>
    <row r="49" customFormat="false" ht="15" hidden="false" customHeight="false" outlineLevel="0" collapsed="false">
      <c r="B49" s="0" t="s">
        <v>43</v>
      </c>
      <c r="E49" s="19" t="s">
        <v>127</v>
      </c>
    </row>
    <row r="50" customFormat="false" ht="15" hidden="false" customHeight="false" outlineLevel="0" collapsed="false">
      <c r="A50" s="37" t="s">
        <v>0</v>
      </c>
      <c r="B50" s="0" t="n">
        <f aca="false">B40</f>
        <v>156</v>
      </c>
      <c r="D50" s="0" t="s">
        <v>0</v>
      </c>
      <c r="E50" s="47" t="n">
        <f aca="false">(B50/B54)*100</f>
        <v>50.814332247557</v>
      </c>
    </row>
    <row r="51" customFormat="false" ht="15" hidden="false" customHeight="false" outlineLevel="0" collapsed="false">
      <c r="A51" s="37" t="s">
        <v>1</v>
      </c>
      <c r="B51" s="0" t="n">
        <f aca="false">B41</f>
        <v>93</v>
      </c>
      <c r="D51" s="0" t="s">
        <v>1</v>
      </c>
      <c r="E51" s="47" t="n">
        <f aca="false">(B51/B54)*100</f>
        <v>30.2931596091205</v>
      </c>
    </row>
    <row r="52" customFormat="false" ht="15" hidden="false" customHeight="false" outlineLevel="0" collapsed="false">
      <c r="A52" s="37" t="s">
        <v>27</v>
      </c>
      <c r="B52" s="0" t="n">
        <f aca="false">B42</f>
        <v>52</v>
      </c>
      <c r="D52" s="0" t="s">
        <v>27</v>
      </c>
      <c r="E52" s="47" t="n">
        <f aca="false">(B52/B54)*100</f>
        <v>16.9381107491857</v>
      </c>
    </row>
    <row r="53" customFormat="false" ht="15" hidden="false" customHeight="false" outlineLevel="0" collapsed="false">
      <c r="A53" s="37" t="s">
        <v>28</v>
      </c>
      <c r="B53" s="0" t="n">
        <f aca="false">B43</f>
        <v>6</v>
      </c>
      <c r="D53" s="0" t="s">
        <v>128</v>
      </c>
      <c r="E53" s="47" t="n">
        <f aca="false">(B53/B54)*100</f>
        <v>1.95439739413681</v>
      </c>
    </row>
    <row r="54" customFormat="false" ht="15" hidden="false" customHeight="false" outlineLevel="0" collapsed="false">
      <c r="A54" s="19" t="s">
        <v>129</v>
      </c>
      <c r="B54" s="0" t="n">
        <f aca="false">B45</f>
        <v>307</v>
      </c>
    </row>
    <row r="69" customFormat="false" ht="15" hidden="false" customHeight="false" outlineLevel="0" collapsed="false">
      <c r="A69" s="19" t="s">
        <v>130</v>
      </c>
    </row>
    <row r="70" customFormat="false" ht="15" hidden="false" customHeight="false" outlineLevel="0" collapsed="false">
      <c r="A70" s="44" t="s">
        <v>120</v>
      </c>
      <c r="B70" s="45" t="s">
        <v>131</v>
      </c>
      <c r="C70" s="45" t="s">
        <v>63</v>
      </c>
      <c r="D70" s="45" t="s">
        <v>21</v>
      </c>
      <c r="E70" s="45" t="s">
        <v>121</v>
      </c>
      <c r="F70" s="45" t="s">
        <v>122</v>
      </c>
      <c r="G70" s="45" t="s">
        <v>123</v>
      </c>
      <c r="H70" s="45" t="s">
        <v>54</v>
      </c>
      <c r="I70" s="45" t="s">
        <v>42</v>
      </c>
      <c r="J70" s="45" t="s">
        <v>124</v>
      </c>
      <c r="K70" s="45" t="s">
        <v>125</v>
      </c>
    </row>
    <row r="71" customFormat="false" ht="15" hidden="false" customHeight="false" outlineLevel="1" collapsed="false">
      <c r="A71" s="46" t="s">
        <v>0</v>
      </c>
      <c r="B71" s="48" t="n">
        <f aca="false">SUM(C71,D71,E71,F71,I71,J71)</f>
        <v>0.365896358543417</v>
      </c>
      <c r="C71" s="49" t="n">
        <f aca="false">G9</f>
        <v>0.24859943977591</v>
      </c>
      <c r="D71" s="49" t="n">
        <f aca="false">G14</f>
        <v>0.0945378151260504</v>
      </c>
      <c r="E71" s="49" t="n">
        <f aca="false">G19</f>
        <v>0.0227591036414566</v>
      </c>
      <c r="F71" s="49" t="n">
        <v>0</v>
      </c>
      <c r="G71" s="49" t="n">
        <f aca="false">G4</f>
        <v>0.288865546218487</v>
      </c>
      <c r="H71" s="49" t="n">
        <f aca="false">G25</f>
        <v>0.115546218487395</v>
      </c>
      <c r="I71" s="49" t="n">
        <v>0</v>
      </c>
      <c r="J71" s="49" t="n">
        <v>0</v>
      </c>
      <c r="K71" s="49" t="n">
        <f aca="false">SUM(C71:J71)</f>
        <v>0.7703081232493</v>
      </c>
    </row>
    <row r="72" customFormat="false" ht="15" hidden="false" customHeight="false" outlineLevel="1" collapsed="false">
      <c r="A72" s="46" t="s">
        <v>1</v>
      </c>
      <c r="B72" s="48" t="n">
        <f aca="false">SUM(C72,D72,E72,F72,I72,J72)</f>
        <v>0.325046685340803</v>
      </c>
      <c r="C72" s="48" t="n">
        <f aca="false">G11</f>
        <v>0.278361344537815</v>
      </c>
      <c r="D72" s="49" t="n">
        <f aca="false">G15</f>
        <v>0.0280112044817927</v>
      </c>
      <c r="E72" s="49" t="n">
        <f aca="false">G21</f>
        <v>0.0186741363211951</v>
      </c>
      <c r="F72" s="49" t="n">
        <v>0</v>
      </c>
      <c r="G72" s="49" t="n">
        <f aca="false">G6</f>
        <v>0.315126050420168</v>
      </c>
      <c r="H72" s="49" t="n">
        <v>0</v>
      </c>
      <c r="I72" s="49" t="n">
        <v>0</v>
      </c>
      <c r="J72" s="49" t="n">
        <v>0</v>
      </c>
      <c r="K72" s="49" t="n">
        <f aca="false">SUM(C72:J72)</f>
        <v>0.640172735760971</v>
      </c>
    </row>
    <row r="73" customFormat="false" ht="15" hidden="false" customHeight="false" outlineLevel="1" collapsed="false">
      <c r="A73" s="46" t="s">
        <v>27</v>
      </c>
      <c r="B73" s="48" t="n">
        <f aca="false">SUM(C73,D73,E73,F73,J73)</f>
        <v>0.295868347338935</v>
      </c>
      <c r="C73" s="50" t="n">
        <f aca="false">G10</f>
        <v>0.0997899159663865</v>
      </c>
      <c r="D73" s="49" t="n">
        <f aca="false">G16</f>
        <v>0.189075630252101</v>
      </c>
      <c r="E73" s="49" t="n">
        <f aca="false">G20</f>
        <v>0.00700280112044818</v>
      </c>
      <c r="F73" s="49" t="n">
        <v>0</v>
      </c>
      <c r="G73" s="49" t="n">
        <f aca="false">G5</f>
        <v>0.192577030812325</v>
      </c>
      <c r="H73" s="49" t="n">
        <f aca="false">G29</f>
        <v>0.0350140056022409</v>
      </c>
      <c r="I73" s="49" t="n">
        <f aca="false">G27</f>
        <v>0.038515406162465</v>
      </c>
      <c r="J73" s="49" t="n">
        <v>0</v>
      </c>
      <c r="K73" s="49" t="n">
        <f aca="false">SUM(C73:J73)</f>
        <v>0.561974789915966</v>
      </c>
    </row>
    <row r="74" customFormat="false" ht="15" hidden="false" customHeight="false" outlineLevel="1" collapsed="false">
      <c r="A74" s="46" t="s">
        <v>28</v>
      </c>
      <c r="B74" s="48" t="n">
        <f aca="false">SUM(C74,D74,E74,F74,I74,J74)</f>
        <v>0.0280112044817927</v>
      </c>
      <c r="C74" s="49" t="n">
        <f aca="false">SUM('AUTRES SERVICES'!F3:F5)</f>
        <v>0.0140056022408964</v>
      </c>
      <c r="D74" s="49" t="n">
        <v>0</v>
      </c>
      <c r="E74" s="49" t="n">
        <v>0</v>
      </c>
      <c r="F74" s="49" t="n">
        <f aca="false">'AUTRES SERVICES'!F7</f>
        <v>0.0140056022408964</v>
      </c>
      <c r="G74" s="49" t="n">
        <f aca="false">'AUTRES SERVICES'!F6</f>
        <v>0</v>
      </c>
      <c r="H74" s="49" t="n">
        <v>0</v>
      </c>
      <c r="I74" s="49" t="n">
        <v>0</v>
      </c>
      <c r="J74" s="49" t="n">
        <f aca="false">SUM('AUTRES SERVICES'!B39+'AUTRES SERVICES'!B40+'AUTRES SERVICES'!B41)</f>
        <v>0</v>
      </c>
      <c r="K74" s="49" t="n">
        <f aca="false">SUM(C74:J74)</f>
        <v>0.0280112044817927</v>
      </c>
    </row>
    <row r="75" customFormat="false" ht="15" hidden="false" customHeight="false" outlineLevel="0" collapsed="false">
      <c r="B75" s="25"/>
      <c r="C75" s="25"/>
      <c r="D75" s="25"/>
      <c r="E75" s="25"/>
      <c r="F75" s="25"/>
      <c r="G75" s="25"/>
      <c r="H75" s="25"/>
      <c r="I75" s="25"/>
      <c r="J75" s="25"/>
      <c r="K75" s="25"/>
    </row>
    <row r="76" customFormat="false" ht="15" hidden="false" customHeight="false" outlineLevel="1" collapsed="false">
      <c r="A76" s="19" t="s">
        <v>126</v>
      </c>
      <c r="B76" s="25" t="n">
        <f aca="false">SUM(B71:B74)</f>
        <v>1.01482259570495</v>
      </c>
      <c r="C76" s="25" t="n">
        <f aca="false">SUM(C71:C74)</f>
        <v>0.640756302521008</v>
      </c>
      <c r="D76" s="25" t="n">
        <f aca="false">SUM(D71:D74)</f>
        <v>0.311624649859944</v>
      </c>
      <c r="E76" s="25" t="n">
        <f aca="false">SUM(E71:E74)</f>
        <v>0.0484360410830999</v>
      </c>
      <c r="F76" s="25" t="n">
        <f aca="false">SUM(F71:F74)</f>
        <v>0.0140056022408964</v>
      </c>
      <c r="G76" s="25" t="n">
        <f aca="false">SUM(G71:G74)</f>
        <v>0.79656862745098</v>
      </c>
      <c r="H76" s="25" t="n">
        <f aca="false">SUM(H71:H74)</f>
        <v>0.150560224089636</v>
      </c>
      <c r="I76" s="25" t="n">
        <f aca="false">SUM(I71:I74)</f>
        <v>0.038515406162465</v>
      </c>
      <c r="J76" s="25" t="n">
        <f aca="false">SUM(J71:J74)</f>
        <v>0</v>
      </c>
      <c r="K76" s="25" t="n">
        <f aca="false">SUM(K71+K72+K73+K74)</f>
        <v>2.00046685340803</v>
      </c>
    </row>
    <row r="77" customFormat="false" ht="15" hidden="false" customHeight="false" outlineLevel="0" collapsed="false">
      <c r="B77" s="25"/>
      <c r="C77" s="25"/>
      <c r="D77" s="25"/>
      <c r="E77" s="25"/>
      <c r="F77" s="25"/>
      <c r="G77" s="25"/>
      <c r="H77" s="25"/>
      <c r="I77" s="25"/>
      <c r="J77" s="25"/>
      <c r="K77" s="25"/>
    </row>
    <row r="80" customFormat="false" ht="15" hidden="false" customHeight="false" outlineLevel="0" collapsed="false">
      <c r="B80" s="0" t="s">
        <v>131</v>
      </c>
      <c r="E80" s="0" t="s">
        <v>127</v>
      </c>
    </row>
    <row r="81" customFormat="false" ht="15" hidden="false" customHeight="false" outlineLevel="0" collapsed="false">
      <c r="A81" s="0" t="s">
        <v>0</v>
      </c>
      <c r="B81" s="25" t="n">
        <f aca="false">B71</f>
        <v>0.365896358543417</v>
      </c>
      <c r="D81" s="0" t="s">
        <v>0</v>
      </c>
      <c r="E81" s="25" t="n">
        <f aca="false">(B81/B85)*100</f>
        <v>36.0552041403105</v>
      </c>
    </row>
    <row r="82" customFormat="false" ht="15" hidden="false" customHeight="false" outlineLevel="0" collapsed="false">
      <c r="A82" s="0" t="s">
        <v>1</v>
      </c>
      <c r="B82" s="25" t="n">
        <f aca="false">B72</f>
        <v>0.325046685340803</v>
      </c>
      <c r="D82" s="0" t="s">
        <v>1</v>
      </c>
      <c r="E82" s="25" t="n">
        <f aca="false">(B82/B85)*100</f>
        <v>32.0299022426682</v>
      </c>
    </row>
    <row r="83" customFormat="false" ht="15" hidden="false" customHeight="false" outlineLevel="0" collapsed="false">
      <c r="A83" s="0" t="s">
        <v>27</v>
      </c>
      <c r="B83" s="25" t="n">
        <f aca="false">B73</f>
        <v>0.295868347338935</v>
      </c>
      <c r="D83" s="0" t="s">
        <v>27</v>
      </c>
      <c r="E83" s="25" t="n">
        <f aca="false">(B83/B85)*100</f>
        <v>29.1546866014951</v>
      </c>
    </row>
    <row r="84" customFormat="false" ht="15" hidden="false" customHeight="false" outlineLevel="0" collapsed="false">
      <c r="A84" s="0" t="s">
        <v>28</v>
      </c>
      <c r="B84" s="25" t="n">
        <f aca="false">B74</f>
        <v>0.0280112044817927</v>
      </c>
      <c r="D84" s="0" t="s">
        <v>128</v>
      </c>
      <c r="E84" s="25" t="n">
        <f aca="false">(B84/B85)*100</f>
        <v>2.76020701552616</v>
      </c>
    </row>
    <row r="85" customFormat="false" ht="15" hidden="false" customHeight="false" outlineLevel="0" collapsed="false">
      <c r="A85" s="0" t="s">
        <v>129</v>
      </c>
      <c r="B85" s="25" t="n">
        <f aca="false">B76</f>
        <v>1.01482259570495</v>
      </c>
    </row>
  </sheetData>
  <printOptions headings="false" gridLines="false" gridLinesSet="true" horizontalCentered="false" verticalCentered="false"/>
  <pageMargins left="0.75" right="0.75" top="1" bottom="1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  <drawing r:id="rId2"/>
  <legacyDrawing r:id="rId3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K26"/>
  <sheetViews>
    <sheetView showFormulas="false" showGridLines="true" showRowColHeaders="true" showZeros="true" rightToLeft="false" tabSelected="false" showOutlineSymbols="true" defaultGridColor="true" view="normal" topLeftCell="B1" colorId="64" zoomScale="130" zoomScaleNormal="130" zoomScalePageLayoutView="100" workbookViewId="0">
      <selection pane="topLeft" activeCell="L9" activeCellId="0" sqref="L9"/>
    </sheetView>
  </sheetViews>
  <sheetFormatPr defaultColWidth="10.484375" defaultRowHeight="15" zeroHeight="false" outlineLevelRow="0" outlineLevelCol="0"/>
  <cols>
    <col collapsed="false" customWidth="true" hidden="false" outlineLevel="0" max="1" min="1" style="0" width="19.5"/>
    <col collapsed="false" customWidth="true" hidden="false" outlineLevel="0" max="7" min="7" style="0" width="13.16"/>
    <col collapsed="false" customWidth="true" hidden="false" outlineLevel="0" max="8" min="8" style="0" width="9.5"/>
  </cols>
  <sheetData>
    <row r="1" customFormat="false" ht="15" hidden="false" customHeight="false" outlineLevel="0" collapsed="false">
      <c r="A1" s="51" t="s">
        <v>132</v>
      </c>
      <c r="B1" s="51"/>
      <c r="C1" s="51"/>
      <c r="D1" s="51"/>
      <c r="E1" s="51"/>
      <c r="F1" s="51"/>
      <c r="G1" s="52" t="s">
        <v>133</v>
      </c>
      <c r="H1" s="52"/>
      <c r="I1" s="52"/>
      <c r="J1" s="52"/>
    </row>
    <row r="2" customFormat="false" ht="15" hidden="false" customHeight="false" outlineLevel="0" collapsed="false">
      <c r="B2" s="19"/>
      <c r="C2" s="19"/>
      <c r="D2" s="19"/>
      <c r="G2" s="53"/>
    </row>
    <row r="3" customFormat="false" ht="15" hidden="false" customHeight="false" outlineLevel="0" collapsed="false">
      <c r="B3" s="19" t="s">
        <v>43</v>
      </c>
      <c r="C3" s="19" t="s">
        <v>44</v>
      </c>
      <c r="D3" s="19" t="s">
        <v>45</v>
      </c>
      <c r="G3" s="53" t="s">
        <v>134</v>
      </c>
      <c r="H3" s="9" t="n">
        <v>17.5</v>
      </c>
      <c r="I3" s="54" t="s">
        <v>135</v>
      </c>
      <c r="J3" s="33" t="n">
        <f aca="false">D4+D8+D13+D16</f>
        <v>17.25</v>
      </c>
    </row>
    <row r="4" customFormat="false" ht="15" hidden="false" customHeight="false" outlineLevel="0" collapsed="false">
      <c r="A4" s="21" t="s">
        <v>49</v>
      </c>
      <c r="B4" s="22" t="n">
        <f aca="false">B5+B6</f>
        <v>20</v>
      </c>
      <c r="C4" s="22" t="n">
        <f aca="false">C5+C6</f>
        <v>300</v>
      </c>
      <c r="D4" s="55" t="n">
        <f aca="false">C4/60</f>
        <v>5</v>
      </c>
      <c r="G4" s="53" t="s">
        <v>136</v>
      </c>
      <c r="J4" s="56" t="n">
        <f aca="false">D4/J3</f>
        <v>0.289855072463768</v>
      </c>
    </row>
    <row r="5" customFormat="false" ht="15" hidden="false" customHeight="false" outlineLevel="0" collapsed="false">
      <c r="A5" s="0" t="s">
        <v>50</v>
      </c>
      <c r="B5" s="0" t="n">
        <v>20</v>
      </c>
      <c r="C5" s="0" t="n">
        <f aca="false">B5*Taux!B4</f>
        <v>300</v>
      </c>
      <c r="D5" s="25" t="n">
        <f aca="false">C5/60</f>
        <v>5</v>
      </c>
      <c r="G5" s="53"/>
    </row>
    <row r="6" customFormat="false" ht="15" hidden="false" customHeight="false" outlineLevel="0" collapsed="false">
      <c r="A6" s="0" t="s">
        <v>51</v>
      </c>
      <c r="B6" s="0" t="n">
        <v>0</v>
      </c>
      <c r="C6" s="0" t="n">
        <f aca="false">B6*Taux!B5</f>
        <v>0</v>
      </c>
      <c r="D6" s="25" t="n">
        <f aca="false">C6/60</f>
        <v>0</v>
      </c>
      <c r="G6" s="53"/>
      <c r="K6" s="27"/>
    </row>
    <row r="7" customFormat="false" ht="15" hidden="false" customHeight="false" outlineLevel="0" collapsed="false">
      <c r="D7" s="25"/>
      <c r="G7" s="53"/>
      <c r="K7" s="27"/>
    </row>
    <row r="8" customFormat="false" ht="15" hidden="false" customHeight="false" outlineLevel="0" collapsed="false">
      <c r="A8" s="21" t="s">
        <v>52</v>
      </c>
      <c r="B8" s="22" t="n">
        <f aca="false">B9+B10</f>
        <v>4</v>
      </c>
      <c r="C8" s="22" t="n">
        <f aca="false">C9+C10</f>
        <v>75</v>
      </c>
      <c r="D8" s="55" t="n">
        <f aca="false">C8/60</f>
        <v>1.25</v>
      </c>
      <c r="G8" s="53" t="s">
        <v>137</v>
      </c>
      <c r="J8" s="56" t="n">
        <f aca="false">D8/J3</f>
        <v>0.072463768115942</v>
      </c>
      <c r="K8" s="27"/>
    </row>
    <row r="9" customFormat="false" ht="15" hidden="false" customHeight="false" outlineLevel="0" collapsed="false">
      <c r="A9" s="0" t="s">
        <v>13</v>
      </c>
      <c r="B9" s="0" t="n">
        <v>1</v>
      </c>
      <c r="C9" s="0" t="n">
        <f aca="false">B9*Taux!B8</f>
        <v>30</v>
      </c>
      <c r="D9" s="25" t="n">
        <f aca="false">C9/60</f>
        <v>0.5</v>
      </c>
      <c r="G9" s="53"/>
      <c r="J9" s="57"/>
      <c r="K9" s="27"/>
    </row>
    <row r="10" customFormat="false" ht="15" hidden="false" customHeight="false" outlineLevel="0" collapsed="false">
      <c r="A10" s="0" t="s">
        <v>16</v>
      </c>
      <c r="B10" s="0" t="n">
        <v>3</v>
      </c>
      <c r="C10" s="0" t="n">
        <f aca="false">B10*Taux!B9</f>
        <v>45</v>
      </c>
      <c r="D10" s="25" t="n">
        <f aca="false">C10/60</f>
        <v>0.75</v>
      </c>
      <c r="G10" s="53"/>
      <c r="K10" s="27"/>
    </row>
    <row r="11" customFormat="false" ht="15" hidden="false" customHeight="false" outlineLevel="0" collapsed="false">
      <c r="D11" s="25"/>
      <c r="G11" s="53"/>
      <c r="K11" s="27"/>
    </row>
    <row r="12" customFormat="false" ht="15" hidden="false" customHeight="false" outlineLevel="0" collapsed="false">
      <c r="D12" s="25"/>
      <c r="G12" s="53"/>
      <c r="K12" s="27"/>
    </row>
    <row r="13" customFormat="false" ht="15" hidden="false" customHeight="false" outlineLevel="0" collapsed="false">
      <c r="A13" s="21" t="s">
        <v>18</v>
      </c>
      <c r="B13" s="22" t="n">
        <v>4</v>
      </c>
      <c r="C13" s="22" t="n">
        <f aca="false">B13*Taux!B11</f>
        <v>180</v>
      </c>
      <c r="D13" s="55" t="n">
        <f aca="false">C13/60</f>
        <v>3</v>
      </c>
      <c r="G13" s="53" t="s">
        <v>138</v>
      </c>
      <c r="J13" s="56" t="n">
        <f aca="false">D13/J3</f>
        <v>0.173913043478261</v>
      </c>
      <c r="K13" s="27"/>
    </row>
    <row r="14" customFormat="false" ht="15" hidden="false" customHeight="false" outlineLevel="0" collapsed="false">
      <c r="D14" s="25"/>
      <c r="G14" s="53"/>
      <c r="K14" s="27"/>
    </row>
    <row r="15" customFormat="false" ht="15" hidden="false" customHeight="false" outlineLevel="0" collapsed="false">
      <c r="D15" s="25"/>
      <c r="G15" s="53"/>
      <c r="K15" s="27"/>
    </row>
    <row r="16" customFormat="false" ht="15" hidden="false" customHeight="false" outlineLevel="0" collapsed="false">
      <c r="A16" s="21" t="s">
        <v>54</v>
      </c>
      <c r="B16" s="22" t="n">
        <v>16</v>
      </c>
      <c r="C16" s="22" t="n">
        <f aca="false">B16*Taux!B13</f>
        <v>480</v>
      </c>
      <c r="D16" s="55" t="n">
        <f aca="false">C16/60</f>
        <v>8</v>
      </c>
      <c r="G16" s="53" t="s">
        <v>139</v>
      </c>
      <c r="J16" s="56" t="n">
        <f aca="false">D16/J3</f>
        <v>0.463768115942029</v>
      </c>
      <c r="K16" s="27"/>
    </row>
    <row r="17" customFormat="false" ht="15" hidden="false" customHeight="false" outlineLevel="0" collapsed="false">
      <c r="D17" s="25"/>
      <c r="G17" s="53"/>
      <c r="K17" s="27"/>
    </row>
    <row r="18" customFormat="false" ht="15" hidden="false" customHeight="false" outlineLevel="0" collapsed="false">
      <c r="A18" s="21" t="s">
        <v>56</v>
      </c>
      <c r="B18" s="22"/>
      <c r="C18" s="22"/>
      <c r="D18" s="55"/>
      <c r="G18" s="53"/>
      <c r="J18" s="58" t="n">
        <f aca="false">SUM(J4:J16)</f>
        <v>1</v>
      </c>
    </row>
    <row r="19" customFormat="false" ht="15" hidden="false" customHeight="false" outlineLevel="0" collapsed="false">
      <c r="A19" s="0" t="s">
        <v>22</v>
      </c>
      <c r="D19" s="25"/>
      <c r="G19" s="53"/>
    </row>
    <row r="20" customFormat="false" ht="15" hidden="false" customHeight="false" outlineLevel="0" collapsed="false">
      <c r="A20" s="0" t="s">
        <v>57</v>
      </c>
      <c r="D20" s="25"/>
      <c r="G20" s="53"/>
    </row>
    <row r="21" customFormat="false" ht="15" hidden="false" customHeight="false" outlineLevel="0" collapsed="false">
      <c r="G21" s="53"/>
    </row>
    <row r="22" customFormat="false" ht="15" hidden="false" customHeight="false" outlineLevel="0" collapsed="false">
      <c r="G22" s="53"/>
    </row>
    <row r="23" customFormat="false" ht="15" hidden="false" customHeight="false" outlineLevel="0" collapsed="false">
      <c r="G23" s="53"/>
    </row>
    <row r="25" customFormat="false" ht="15" hidden="false" customHeight="false" outlineLevel="0" collapsed="false">
      <c r="A25" s="0" t="s">
        <v>140</v>
      </c>
      <c r="B25" s="0" t="n">
        <f aca="false">UHR!E2+ADJ!E2+USLD!E2</f>
        <v>11.7361111111111</v>
      </c>
      <c r="C25" s="54" t="s">
        <v>141</v>
      </c>
      <c r="D25" s="59" t="n">
        <f aca="false">B25/70</f>
        <v>0.16765873015873</v>
      </c>
      <c r="E25" s="0" t="s">
        <v>142</v>
      </c>
    </row>
    <row r="26" customFormat="false" ht="15" hidden="false" customHeight="false" outlineLevel="0" collapsed="false">
      <c r="A26" s="0" t="s">
        <v>143</v>
      </c>
    </row>
  </sheetData>
  <mergeCells count="2">
    <mergeCell ref="A1:F1"/>
    <mergeCell ref="G1:J1"/>
  </mergeCells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>&amp;C&amp;"Times New Roman,Normal"&amp;A</oddHeader>
    <oddFooter>&amp;C&amp;"Times New Roman,Normal"Page &amp;P</oddFooter>
  </headerFooter>
  <legacy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E32"/>
  <sheetViews>
    <sheetView showFormulas="false" showGridLines="true" showRowColHeaders="true" showZeros="true" rightToLeft="false" tabSelected="false" showOutlineSymbols="true" defaultGridColor="true" view="normal" topLeftCell="A1" colorId="64" zoomScale="130" zoomScaleNormal="130" zoomScalePageLayoutView="100" workbookViewId="0">
      <selection pane="topLeft" activeCell="C31" activeCellId="0" sqref="C31"/>
    </sheetView>
  </sheetViews>
  <sheetFormatPr defaultColWidth="10.484375" defaultRowHeight="15" zeroHeight="false" outlineLevelRow="0" outlineLevelCol="0"/>
  <cols>
    <col collapsed="false" customWidth="true" hidden="false" outlineLevel="0" max="1" min="1" style="0" width="46.5"/>
    <col collapsed="false" customWidth="true" hidden="false" outlineLevel="0" max="5" min="5" style="8" width="12.33"/>
  </cols>
  <sheetData>
    <row r="1" customFormat="false" ht="15" hidden="false" customHeight="false" outlineLevel="0" collapsed="false">
      <c r="B1" s="19" t="s">
        <v>43</v>
      </c>
      <c r="C1" s="60" t="s">
        <v>44</v>
      </c>
      <c r="D1" s="60" t="s">
        <v>45</v>
      </c>
      <c r="E1" s="61" t="s">
        <v>144</v>
      </c>
    </row>
    <row r="2" customFormat="false" ht="15" hidden="false" customHeight="false" outlineLevel="0" collapsed="false">
      <c r="A2" s="21" t="s">
        <v>145</v>
      </c>
      <c r="B2" s="22" t="n">
        <f aca="false">B3+B4</f>
        <v>124</v>
      </c>
      <c r="C2" s="62" t="n">
        <f aca="false">C3+C4</f>
        <v>2130</v>
      </c>
      <c r="D2" s="63" t="n">
        <f aca="false">SUM(D3+D4)</f>
        <v>35.5</v>
      </c>
      <c r="E2" s="64" t="n">
        <f aca="false">D2/D23</f>
        <v>0.316258351893096</v>
      </c>
    </row>
    <row r="3" customFormat="false" ht="15" hidden="false" customHeight="false" outlineLevel="0" collapsed="false">
      <c r="A3" s="0" t="s">
        <v>50</v>
      </c>
      <c r="B3" s="0" t="n">
        <v>115</v>
      </c>
      <c r="C3" s="65" t="n">
        <f aca="false">B3*Taux!B4</f>
        <v>1725</v>
      </c>
      <c r="D3" s="66" t="n">
        <f aca="false">C3/60</f>
        <v>28.75</v>
      </c>
      <c r="E3" s="67"/>
    </row>
    <row r="4" customFormat="false" ht="15" hidden="false" customHeight="false" outlineLevel="0" collapsed="false">
      <c r="A4" s="0" t="s">
        <v>51</v>
      </c>
      <c r="B4" s="0" t="n">
        <v>9</v>
      </c>
      <c r="C4" s="65" t="n">
        <f aca="false">B4*Taux!B5</f>
        <v>405</v>
      </c>
      <c r="D4" s="66" t="n">
        <f aca="false">C4/60</f>
        <v>6.75</v>
      </c>
      <c r="E4" s="67"/>
    </row>
    <row r="5" customFormat="false" ht="15" hidden="false" customHeight="false" outlineLevel="0" collapsed="false">
      <c r="C5" s="65"/>
      <c r="D5" s="66"/>
      <c r="E5" s="67"/>
    </row>
    <row r="6" customFormat="false" ht="15" hidden="false" customHeight="false" outlineLevel="0" collapsed="false">
      <c r="A6" s="21" t="s">
        <v>146</v>
      </c>
      <c r="B6" s="22" t="n">
        <f aca="false">B7+B8</f>
        <v>11</v>
      </c>
      <c r="C6" s="62" t="n">
        <f aca="false">C7+C8</f>
        <v>195</v>
      </c>
      <c r="D6" s="63" t="n">
        <f aca="false">SUM(D7+D8)</f>
        <v>3.25</v>
      </c>
      <c r="E6" s="64" t="n">
        <f aca="false">D6/D23</f>
        <v>0.0289532293986637</v>
      </c>
    </row>
    <row r="7" customFormat="false" ht="15" hidden="false" customHeight="false" outlineLevel="0" collapsed="false">
      <c r="A7" s="0" t="s">
        <v>13</v>
      </c>
      <c r="B7" s="0" t="n">
        <v>2</v>
      </c>
      <c r="C7" s="65" t="n">
        <f aca="false">B7*Taux!B8</f>
        <v>60</v>
      </c>
      <c r="D7" s="66" t="n">
        <f aca="false">C7/60</f>
        <v>1</v>
      </c>
      <c r="E7" s="67"/>
    </row>
    <row r="8" customFormat="false" ht="15" hidden="false" customHeight="false" outlineLevel="0" collapsed="false">
      <c r="A8" s="0" t="s">
        <v>16</v>
      </c>
      <c r="B8" s="0" t="n">
        <v>9</v>
      </c>
      <c r="C8" s="65" t="n">
        <f aca="false">B8*Taux!B9</f>
        <v>135</v>
      </c>
      <c r="D8" s="66" t="n">
        <f aca="false">C8/60</f>
        <v>2.25</v>
      </c>
      <c r="E8" s="67"/>
    </row>
    <row r="9" customFormat="false" ht="15" hidden="false" customHeight="false" outlineLevel="0" collapsed="false">
      <c r="C9" s="65"/>
      <c r="D9" s="66"/>
      <c r="E9" s="67"/>
    </row>
    <row r="10" customFormat="false" ht="15" hidden="false" customHeight="false" outlineLevel="0" collapsed="false">
      <c r="A10" s="21" t="s">
        <v>147</v>
      </c>
      <c r="B10" s="28" t="n">
        <v>55</v>
      </c>
      <c r="C10" s="62" t="n">
        <f aca="false">B10*Taux!B11</f>
        <v>2475</v>
      </c>
      <c r="D10" s="63" t="n">
        <f aca="false">C10/60</f>
        <v>41.25</v>
      </c>
      <c r="E10" s="64" t="n">
        <f aca="false">D10/D23</f>
        <v>0.367483296213808</v>
      </c>
    </row>
    <row r="11" customFormat="false" ht="15" hidden="false" customHeight="false" outlineLevel="0" collapsed="false">
      <c r="A11" s="0" t="s">
        <v>53</v>
      </c>
      <c r="B11" s="0" t="n">
        <v>55</v>
      </c>
      <c r="C11" s="65" t="n">
        <f aca="false">B11*Taux!B11</f>
        <v>2475</v>
      </c>
      <c r="D11" s="66" t="n">
        <f aca="false">C11/60</f>
        <v>41.25</v>
      </c>
      <c r="E11" s="67"/>
    </row>
    <row r="12" customFormat="false" ht="15" hidden="false" customHeight="false" outlineLevel="0" collapsed="false">
      <c r="C12" s="65"/>
      <c r="D12" s="66"/>
      <c r="E12" s="67"/>
    </row>
    <row r="13" customFormat="false" ht="15" hidden="false" customHeight="false" outlineLevel="0" collapsed="false">
      <c r="A13" s="21" t="s">
        <v>148</v>
      </c>
      <c r="B13" s="22" t="n">
        <v>66</v>
      </c>
      <c r="C13" s="62" t="n">
        <f aca="false">B13*Taux!B16</f>
        <v>990</v>
      </c>
      <c r="D13" s="63" t="n">
        <f aca="false">C13/60</f>
        <v>16.5</v>
      </c>
      <c r="E13" s="64" t="n">
        <f aca="false">D13/D23</f>
        <v>0.146993318485523</v>
      </c>
    </row>
    <row r="14" customFormat="false" ht="15" hidden="false" customHeight="false" outlineLevel="0" collapsed="false">
      <c r="A14" s="19" t="s">
        <v>55</v>
      </c>
      <c r="B14" s="0" t="n">
        <v>66</v>
      </c>
      <c r="C14" s="65" t="n">
        <f aca="false">B14*Taux!B16</f>
        <v>990</v>
      </c>
      <c r="D14" s="66" t="n">
        <f aca="false">C14/60</f>
        <v>16.5</v>
      </c>
      <c r="E14" s="67"/>
    </row>
    <row r="15" customFormat="false" ht="15" hidden="false" customHeight="false" outlineLevel="0" collapsed="false">
      <c r="A15" s="19"/>
      <c r="C15" s="65"/>
      <c r="D15" s="66"/>
      <c r="E15" s="67"/>
    </row>
    <row r="16" customFormat="false" ht="15" hidden="false" customHeight="false" outlineLevel="0" collapsed="false">
      <c r="A16" s="21" t="s">
        <v>149</v>
      </c>
      <c r="B16" s="22" t="n">
        <f aca="false">SUM(B17,B18)</f>
        <v>21</v>
      </c>
      <c r="C16" s="62" t="n">
        <f aca="false">SUM(C17+C18)</f>
        <v>810</v>
      </c>
      <c r="D16" s="63" t="n">
        <f aca="false">SUM(D17+D18)</f>
        <v>13.5</v>
      </c>
      <c r="E16" s="64" t="n">
        <f aca="false">D16/D23</f>
        <v>0.120267260579065</v>
      </c>
    </row>
    <row r="17" customFormat="false" ht="15" hidden="false" customHeight="false" outlineLevel="0" collapsed="false">
      <c r="A17" s="0" t="s">
        <v>22</v>
      </c>
      <c r="B17" s="0" t="n">
        <v>9</v>
      </c>
      <c r="C17" s="65" t="n">
        <f aca="false">B17*Taux!B13</f>
        <v>270</v>
      </c>
      <c r="D17" s="66" t="n">
        <f aca="false">C17/60</f>
        <v>4.5</v>
      </c>
      <c r="E17" s="67"/>
    </row>
    <row r="18" customFormat="false" ht="15" hidden="false" customHeight="false" outlineLevel="0" collapsed="false">
      <c r="A18" s="0" t="s">
        <v>57</v>
      </c>
      <c r="B18" s="0" t="n">
        <v>12</v>
      </c>
      <c r="C18" s="65" t="n">
        <f aca="false">B18*Taux!B14</f>
        <v>540</v>
      </c>
      <c r="D18" s="66" t="n">
        <f aca="false">C18/60</f>
        <v>9</v>
      </c>
      <c r="E18" s="67"/>
    </row>
    <row r="19" customFormat="false" ht="15" hidden="false" customHeight="false" outlineLevel="0" collapsed="false">
      <c r="C19" s="65"/>
      <c r="D19" s="66"/>
      <c r="E19" s="67"/>
    </row>
    <row r="20" customFormat="false" ht="15" hidden="false" customHeight="false" outlineLevel="0" collapsed="false">
      <c r="A20" s="21" t="s">
        <v>150</v>
      </c>
      <c r="B20" s="22" t="n">
        <v>3</v>
      </c>
      <c r="C20" s="62" t="n">
        <f aca="false">SUM(C21)</f>
        <v>135</v>
      </c>
      <c r="D20" s="63" t="n">
        <f aca="false">SUM(D21)</f>
        <v>2.25</v>
      </c>
      <c r="E20" s="64" t="n">
        <f aca="false">D20/D23</f>
        <v>0.0200445434298441</v>
      </c>
    </row>
    <row r="21" customFormat="false" ht="15" hidden="false" customHeight="false" outlineLevel="0" collapsed="false">
      <c r="A21" s="0" t="s">
        <v>58</v>
      </c>
      <c r="B21" s="0" t="n">
        <v>3</v>
      </c>
      <c r="C21" s="65" t="n">
        <f aca="false">B21*Taux!B14</f>
        <v>135</v>
      </c>
      <c r="D21" s="66" t="n">
        <f aca="false">C21/60</f>
        <v>2.25</v>
      </c>
      <c r="E21" s="67"/>
    </row>
    <row r="22" customFormat="false" ht="15" hidden="false" customHeight="false" outlineLevel="0" collapsed="false">
      <c r="C22" s="65"/>
      <c r="D22" s="66"/>
      <c r="E22" s="68"/>
    </row>
    <row r="23" customFormat="false" ht="15" hidden="false" customHeight="false" outlineLevel="0" collapsed="false">
      <c r="A23" s="69" t="s">
        <v>151</v>
      </c>
      <c r="B23" s="70"/>
      <c r="C23" s="71"/>
      <c r="D23" s="72" t="n">
        <f aca="false">SUM(D2,D6,D10,D13,D16,D20)</f>
        <v>112.25</v>
      </c>
      <c r="E23" s="73" t="n">
        <f aca="false">SUM(E2:E20)</f>
        <v>1</v>
      </c>
    </row>
    <row r="24" customFormat="false" ht="15" hidden="false" customHeight="false" outlineLevel="0" collapsed="false">
      <c r="C24" s="74"/>
      <c r="D24" s="75"/>
    </row>
    <row r="25" customFormat="false" ht="15" hidden="false" customHeight="false" outlineLevel="0" collapsed="false">
      <c r="A25" s="0" t="s">
        <v>152</v>
      </c>
      <c r="C25" s="74"/>
      <c r="D25" s="75"/>
    </row>
    <row r="26" customFormat="false" ht="15" hidden="false" customHeight="false" outlineLevel="0" collapsed="false">
      <c r="A26" s="0" t="s">
        <v>153</v>
      </c>
      <c r="B26" s="19" t="n">
        <f aca="false">SUM(B2,B6,B10,B13,B16,B20)</f>
        <v>280</v>
      </c>
      <c r="C26" s="74"/>
      <c r="D26" s="75"/>
    </row>
    <row r="27" customFormat="false" ht="15" hidden="false" customHeight="false" outlineLevel="0" collapsed="false">
      <c r="A27" s="0" t="s">
        <v>154</v>
      </c>
      <c r="C27" s="74"/>
      <c r="D27" s="75"/>
    </row>
    <row r="28" customFormat="false" ht="15" hidden="false" customHeight="false" outlineLevel="0" collapsed="false">
      <c r="A28" s="0" t="s">
        <v>155</v>
      </c>
      <c r="B28" s="19" t="n">
        <f aca="false">SUM(B2,B6,B16,B20)</f>
        <v>159</v>
      </c>
      <c r="C28" s="74"/>
      <c r="D28" s="75"/>
    </row>
    <row r="29" customFormat="false" ht="15" hidden="false" customHeight="false" outlineLevel="0" collapsed="false">
      <c r="C29" s="74"/>
      <c r="D29" s="75"/>
    </row>
    <row r="30" customFormat="false" ht="15" hidden="false" customHeight="false" outlineLevel="0" collapsed="false">
      <c r="C30" s="74"/>
      <c r="D30" s="75"/>
    </row>
    <row r="31" customFormat="false" ht="15" hidden="false" customHeight="false" outlineLevel="0" collapsed="false">
      <c r="A31" s="0" t="s">
        <v>59</v>
      </c>
      <c r="B31" s="0" t="n">
        <f aca="false">SUM(B2,B6,B16)</f>
        <v>156</v>
      </c>
      <c r="C31" s="74" t="n">
        <f aca="false">SUM(C2,C6,C16)</f>
        <v>3135</v>
      </c>
      <c r="D31" s="75" t="n">
        <f aca="false">C31/60</f>
        <v>52.25</v>
      </c>
    </row>
    <row r="32" customFormat="false" ht="15" hidden="false" customHeight="false" outlineLevel="0" collapsed="false">
      <c r="A32" s="0" t="s">
        <v>60</v>
      </c>
      <c r="B32" s="0" t="n">
        <f aca="false">SUM(B2,B6,B10,B13,B16)</f>
        <v>277</v>
      </c>
      <c r="C32" s="74" t="n">
        <f aca="false">SUM(C2,C6,C10,C13,C16)</f>
        <v>6600</v>
      </c>
      <c r="D32" s="75" t="n">
        <f aca="false">C32/60</f>
        <v>110</v>
      </c>
    </row>
  </sheetData>
  <conditionalFormatting sqref="D23">
    <cfRule type="colorScale" priority="2">
      <colorScale>
        <cfvo type="min" val="0"/>
        <cfvo type="percentile" val="50"/>
        <cfvo type="max" val="0"/>
        <color rgb="FFFF0000"/>
        <color rgb="FFFFFF00"/>
        <color rgb="FF00A933"/>
      </colorScale>
    </cfRule>
  </conditionalFormatting>
  <conditionalFormatting sqref="E23">
    <cfRule type="cellIs" priority="3" operator="notEqual" aboveAverage="0" equalAverage="0" bottom="0" percent="0" rank="0" text="" dxfId="0">
      <formula>100%</formula>
    </cfRule>
    <cfRule type="cellIs" priority="4" operator="equal" aboveAverage="0" equalAverage="0" bottom="0" percent="0" rank="0" text="" dxfId="1">
      <formula>100%</formula>
    </cfRule>
  </conditionalFormatting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>&amp;C&amp;"Times New Roman,Normal"&amp;A</oddHeader>
    <oddFooter>&amp;C&amp;"Times New Roman,Normal"Page &amp;P</oddFoot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2:AI1048576"/>
  <sheetViews>
    <sheetView showFormulas="false" showGridLines="true" showRowColHeaders="true" showZeros="true" rightToLeft="false" tabSelected="false" showOutlineSymbols="true" defaultGridColor="true" view="normal" topLeftCell="C1" colorId="64" zoomScale="130" zoomScaleNormal="130" zoomScalePageLayoutView="100" workbookViewId="0">
      <selection pane="topLeft" activeCell="D2" activeCellId="0" sqref="D2"/>
    </sheetView>
  </sheetViews>
  <sheetFormatPr defaultColWidth="10.484375" defaultRowHeight="15" zeroHeight="false" outlineLevelRow="0" outlineLevelCol="0"/>
  <cols>
    <col collapsed="false" customWidth="true" hidden="false" outlineLevel="0" max="1" min="1" style="0" width="5"/>
    <col collapsed="false" customWidth="true" hidden="false" outlineLevel="0" max="2" min="2" style="0" width="40.16"/>
    <col collapsed="false" customWidth="true" hidden="false" outlineLevel="0" max="3" min="3" style="0" width="4.4"/>
    <col collapsed="false" customWidth="true" hidden="false" outlineLevel="0" max="6" min="4" style="0" width="3.33"/>
    <col collapsed="false" customWidth="true" hidden="false" outlineLevel="0" max="7" min="7" style="0" width="3.28"/>
    <col collapsed="false" customWidth="true" hidden="false" outlineLevel="0" max="34" min="8" style="0" width="3.33"/>
  </cols>
  <sheetData>
    <row r="2" customFormat="false" ht="38.5" hidden="false" customHeight="false" outlineLevel="0" collapsed="false">
      <c r="D2" s="76" t="n">
        <v>44197</v>
      </c>
      <c r="E2" s="76" t="n">
        <v>44198</v>
      </c>
      <c r="F2" s="76" t="n">
        <v>44199</v>
      </c>
      <c r="G2" s="77" t="n">
        <v>44200</v>
      </c>
      <c r="H2" s="77" t="n">
        <v>44201</v>
      </c>
      <c r="I2" s="77" t="n">
        <v>44202</v>
      </c>
      <c r="J2" s="77" t="n">
        <v>44203</v>
      </c>
      <c r="K2" s="77" t="n">
        <v>44204</v>
      </c>
      <c r="L2" s="76" t="n">
        <v>44205</v>
      </c>
      <c r="M2" s="76" t="n">
        <v>44206</v>
      </c>
      <c r="N2" s="77" t="n">
        <v>44207</v>
      </c>
      <c r="O2" s="77" t="n">
        <v>44208</v>
      </c>
      <c r="P2" s="77" t="n">
        <v>44209</v>
      </c>
      <c r="Q2" s="77" t="n">
        <v>44210</v>
      </c>
      <c r="R2" s="77" t="n">
        <v>44211</v>
      </c>
      <c r="S2" s="76" t="n">
        <v>44212</v>
      </c>
      <c r="T2" s="76" t="n">
        <v>44213</v>
      </c>
      <c r="U2" s="77" t="n">
        <v>44214</v>
      </c>
      <c r="V2" s="77" t="n">
        <v>44215</v>
      </c>
      <c r="W2" s="77" t="n">
        <v>44216</v>
      </c>
      <c r="X2" s="77" t="n">
        <v>44217</v>
      </c>
      <c r="Y2" s="77" t="n">
        <v>44218</v>
      </c>
      <c r="Z2" s="77" t="n">
        <v>44219</v>
      </c>
      <c r="AA2" s="77" t="n">
        <v>44220</v>
      </c>
      <c r="AB2" s="77" t="n">
        <v>44221</v>
      </c>
      <c r="AC2" s="77" t="n">
        <v>44222</v>
      </c>
      <c r="AD2" s="77" t="n">
        <v>44223</v>
      </c>
      <c r="AE2" s="77" t="n">
        <v>44224</v>
      </c>
      <c r="AF2" s="77" t="n">
        <v>44225</v>
      </c>
      <c r="AG2" s="77" t="n">
        <v>44226</v>
      </c>
      <c r="AH2" s="77" t="n">
        <v>44227</v>
      </c>
      <c r="AI2" s="78" t="s">
        <v>156</v>
      </c>
    </row>
    <row r="3" customFormat="false" ht="15" hidden="false" customHeight="false" outlineLevel="0" collapsed="false">
      <c r="A3" s="79" t="s">
        <v>0</v>
      </c>
      <c r="B3" s="80" t="s">
        <v>49</v>
      </c>
      <c r="C3" s="80"/>
      <c r="D3" s="81"/>
      <c r="E3" s="81"/>
      <c r="F3" s="81"/>
      <c r="G3" s="81"/>
      <c r="H3" s="81"/>
      <c r="I3" s="81"/>
      <c r="J3" s="81"/>
      <c r="K3" s="81"/>
      <c r="L3" s="81"/>
      <c r="M3" s="81"/>
      <c r="N3" s="81"/>
      <c r="O3" s="81"/>
      <c r="P3" s="81"/>
      <c r="Q3" s="81"/>
      <c r="R3" s="81"/>
      <c r="S3" s="81"/>
      <c r="T3" s="81"/>
      <c r="U3" s="81"/>
      <c r="V3" s="81"/>
      <c r="W3" s="81"/>
      <c r="X3" s="81"/>
      <c r="Y3" s="81"/>
      <c r="Z3" s="81"/>
      <c r="AA3" s="81"/>
      <c r="AB3" s="81"/>
      <c r="AC3" s="81"/>
      <c r="AD3" s="81"/>
      <c r="AE3" s="81"/>
      <c r="AF3" s="81"/>
      <c r="AG3" s="81"/>
      <c r="AH3" s="81"/>
    </row>
    <row r="4" customFormat="false" ht="15" hidden="false" customHeight="false" outlineLevel="0" collapsed="false">
      <c r="A4" s="79"/>
      <c r="B4" s="0" t="s">
        <v>50</v>
      </c>
      <c r="C4" s="0" t="n">
        <v>0.25</v>
      </c>
      <c r="D4" s="82"/>
      <c r="E4" s="82"/>
      <c r="F4" s="82"/>
      <c r="G4" s="8" t="n">
        <v>4</v>
      </c>
      <c r="H4" s="8"/>
      <c r="I4" s="8"/>
      <c r="J4" s="8"/>
      <c r="K4" s="8"/>
      <c r="L4" s="82"/>
      <c r="M4" s="82"/>
      <c r="N4" s="8" t="n">
        <v>5</v>
      </c>
      <c r="O4" s="8"/>
      <c r="P4" s="8"/>
      <c r="Q4" s="8" t="n">
        <v>2</v>
      </c>
      <c r="R4" s="8"/>
      <c r="S4" s="82"/>
      <c r="T4" s="82"/>
      <c r="U4" s="8" t="n">
        <v>5</v>
      </c>
      <c r="V4" s="8"/>
      <c r="W4" s="8"/>
      <c r="X4" s="8" t="n">
        <v>2</v>
      </c>
      <c r="Y4" s="8"/>
      <c r="Z4" s="82"/>
      <c r="AA4" s="82"/>
      <c r="AB4" s="8"/>
      <c r="AC4" s="8"/>
      <c r="AD4" s="8"/>
      <c r="AE4" s="8" t="n">
        <v>3</v>
      </c>
      <c r="AF4" s="8"/>
      <c r="AG4" s="82"/>
      <c r="AH4" s="82"/>
      <c r="AI4" s="8"/>
    </row>
    <row r="5" customFormat="false" ht="15" hidden="false" customHeight="false" outlineLevel="0" collapsed="false">
      <c r="A5" s="79"/>
      <c r="B5" s="0" t="s">
        <v>51</v>
      </c>
      <c r="C5" s="0" t="n">
        <v>0.75</v>
      </c>
      <c r="D5" s="82"/>
      <c r="E5" s="82"/>
      <c r="F5" s="82"/>
      <c r="G5" s="8"/>
      <c r="H5" s="8"/>
      <c r="I5" s="8"/>
      <c r="J5" s="8"/>
      <c r="K5" s="8"/>
      <c r="L5" s="82"/>
      <c r="M5" s="82"/>
      <c r="N5" s="8"/>
      <c r="O5" s="8"/>
      <c r="P5" s="8"/>
      <c r="Q5" s="8"/>
      <c r="R5" s="8"/>
      <c r="S5" s="82"/>
      <c r="T5" s="82"/>
      <c r="U5" s="8"/>
      <c r="V5" s="8"/>
      <c r="W5" s="8"/>
      <c r="X5" s="8"/>
      <c r="Y5" s="8"/>
      <c r="Z5" s="82"/>
      <c r="AA5" s="82"/>
      <c r="AB5" s="8"/>
      <c r="AC5" s="8"/>
      <c r="AD5" s="8"/>
      <c r="AE5" s="8"/>
      <c r="AF5" s="8"/>
      <c r="AG5" s="82"/>
      <c r="AH5" s="82"/>
      <c r="AI5" s="8"/>
    </row>
    <row r="6" customFormat="false" ht="15" hidden="false" customHeight="false" outlineLevel="0" collapsed="false">
      <c r="A6" s="79"/>
      <c r="D6" s="82"/>
      <c r="E6" s="82"/>
      <c r="F6" s="82"/>
      <c r="G6" s="8"/>
      <c r="H6" s="8"/>
      <c r="I6" s="8"/>
      <c r="J6" s="8"/>
      <c r="K6" s="8"/>
      <c r="L6" s="82"/>
      <c r="M6" s="82"/>
      <c r="N6" s="8"/>
      <c r="O6" s="8"/>
      <c r="P6" s="8"/>
      <c r="Q6" s="8"/>
      <c r="R6" s="8"/>
      <c r="S6" s="82"/>
      <c r="T6" s="82"/>
      <c r="U6" s="8"/>
      <c r="V6" s="8"/>
      <c r="W6" s="8"/>
      <c r="X6" s="8"/>
      <c r="Y6" s="8"/>
      <c r="Z6" s="82"/>
      <c r="AA6" s="82"/>
      <c r="AB6" s="8"/>
      <c r="AC6" s="8"/>
      <c r="AD6" s="8"/>
      <c r="AE6" s="8"/>
      <c r="AF6" s="8"/>
      <c r="AG6" s="82"/>
      <c r="AH6" s="82"/>
      <c r="AI6" s="8"/>
    </row>
    <row r="7" customFormat="false" ht="15" hidden="false" customHeight="false" outlineLevel="0" collapsed="false">
      <c r="A7" s="79"/>
      <c r="B7" s="19" t="s">
        <v>52</v>
      </c>
      <c r="C7" s="19"/>
      <c r="D7" s="82"/>
      <c r="E7" s="82"/>
      <c r="F7" s="82"/>
      <c r="G7" s="8"/>
      <c r="H7" s="8"/>
      <c r="I7" s="8"/>
      <c r="J7" s="8"/>
      <c r="K7" s="8"/>
      <c r="L7" s="82"/>
      <c r="M7" s="82"/>
      <c r="N7" s="8"/>
      <c r="O7" s="8"/>
      <c r="P7" s="8"/>
      <c r="Q7" s="8"/>
      <c r="R7" s="8"/>
      <c r="S7" s="82"/>
      <c r="T7" s="82"/>
      <c r="U7" s="8"/>
      <c r="V7" s="8"/>
      <c r="W7" s="8"/>
      <c r="X7" s="8"/>
      <c r="Y7" s="8"/>
      <c r="Z7" s="82"/>
      <c r="AA7" s="82"/>
      <c r="AB7" s="8"/>
      <c r="AC7" s="8"/>
      <c r="AD7" s="8"/>
      <c r="AE7" s="8"/>
      <c r="AF7" s="8"/>
      <c r="AG7" s="82"/>
      <c r="AH7" s="82"/>
      <c r="AI7" s="8"/>
    </row>
    <row r="8" customFormat="false" ht="15" hidden="false" customHeight="false" outlineLevel="0" collapsed="false">
      <c r="A8" s="79"/>
      <c r="B8" s="0" t="s">
        <v>13</v>
      </c>
      <c r="C8" s="25" t="n">
        <v>0.5</v>
      </c>
      <c r="D8" s="82"/>
      <c r="E8" s="82"/>
      <c r="F8" s="82"/>
      <c r="G8" s="8"/>
      <c r="H8" s="8"/>
      <c r="I8" s="8"/>
      <c r="J8" s="8"/>
      <c r="K8" s="8"/>
      <c r="L8" s="82"/>
      <c r="M8" s="82"/>
      <c r="N8" s="8"/>
      <c r="O8" s="8"/>
      <c r="P8" s="8"/>
      <c r="Q8" s="8"/>
      <c r="R8" s="8"/>
      <c r="S8" s="82"/>
      <c r="T8" s="82"/>
      <c r="U8" s="8" t="n">
        <v>2</v>
      </c>
      <c r="V8" s="8"/>
      <c r="W8" s="8"/>
      <c r="X8" s="8"/>
      <c r="Y8" s="8"/>
      <c r="Z8" s="82"/>
      <c r="AA8" s="82"/>
      <c r="AB8" s="8" t="n">
        <v>1</v>
      </c>
      <c r="AC8" s="8"/>
      <c r="AD8" s="8"/>
      <c r="AE8" s="8"/>
      <c r="AF8" s="8"/>
      <c r="AG8" s="82"/>
      <c r="AH8" s="82"/>
      <c r="AI8" s="8"/>
    </row>
    <row r="9" customFormat="false" ht="15" hidden="false" customHeight="false" outlineLevel="0" collapsed="false">
      <c r="A9" s="79"/>
      <c r="B9" s="0" t="s">
        <v>16</v>
      </c>
      <c r="C9" s="0" t="n">
        <v>0.25</v>
      </c>
      <c r="D9" s="82"/>
      <c r="E9" s="82"/>
      <c r="F9" s="82"/>
      <c r="G9" s="8"/>
      <c r="H9" s="8"/>
      <c r="I9" s="8"/>
      <c r="J9" s="8" t="n">
        <v>1</v>
      </c>
      <c r="K9" s="8"/>
      <c r="L9" s="82"/>
      <c r="M9" s="82"/>
      <c r="N9" s="8"/>
      <c r="O9" s="8"/>
      <c r="P9" s="8"/>
      <c r="Q9" s="8" t="n">
        <v>1</v>
      </c>
      <c r="R9" s="8"/>
      <c r="S9" s="82"/>
      <c r="T9" s="82"/>
      <c r="U9" s="8"/>
      <c r="V9" s="8"/>
      <c r="W9" s="8"/>
      <c r="X9" s="8" t="n">
        <v>1</v>
      </c>
      <c r="Y9" s="8"/>
      <c r="Z9" s="82"/>
      <c r="AA9" s="82"/>
      <c r="AB9" s="8"/>
      <c r="AC9" s="8"/>
      <c r="AD9" s="8"/>
      <c r="AE9" s="8"/>
      <c r="AF9" s="8"/>
      <c r="AG9" s="82"/>
      <c r="AH9" s="82"/>
      <c r="AI9" s="8"/>
    </row>
    <row r="10" customFormat="false" ht="15" hidden="false" customHeight="false" outlineLevel="0" collapsed="false">
      <c r="A10" s="79"/>
      <c r="D10" s="82"/>
      <c r="E10" s="82"/>
      <c r="F10" s="82"/>
      <c r="G10" s="8"/>
      <c r="H10" s="8"/>
      <c r="I10" s="8"/>
      <c r="J10" s="8"/>
      <c r="K10" s="8"/>
      <c r="L10" s="82"/>
      <c r="M10" s="82"/>
      <c r="N10" s="8"/>
      <c r="O10" s="8"/>
      <c r="P10" s="8"/>
      <c r="Q10" s="8"/>
      <c r="R10" s="8"/>
      <c r="S10" s="82"/>
      <c r="T10" s="82"/>
      <c r="U10" s="8"/>
      <c r="V10" s="8"/>
      <c r="W10" s="8"/>
      <c r="X10" s="8"/>
      <c r="Y10" s="8"/>
      <c r="Z10" s="82"/>
      <c r="AA10" s="82"/>
      <c r="AB10" s="8"/>
      <c r="AC10" s="8"/>
      <c r="AD10" s="8"/>
      <c r="AE10" s="8"/>
      <c r="AF10" s="8"/>
      <c r="AG10" s="82"/>
      <c r="AH10" s="82"/>
      <c r="AI10" s="8"/>
    </row>
    <row r="11" customFormat="false" ht="15" hidden="false" customHeight="false" outlineLevel="0" collapsed="false">
      <c r="A11" s="79"/>
      <c r="B11" s="19" t="s">
        <v>18</v>
      </c>
      <c r="C11" s="19"/>
      <c r="D11" s="82"/>
      <c r="E11" s="82"/>
      <c r="F11" s="82"/>
      <c r="G11" s="8"/>
      <c r="H11" s="8"/>
      <c r="I11" s="8"/>
      <c r="J11" s="8"/>
      <c r="K11" s="8"/>
      <c r="L11" s="82"/>
      <c r="M11" s="82"/>
      <c r="N11" s="8"/>
      <c r="O11" s="8"/>
      <c r="P11" s="8"/>
      <c r="Q11" s="8"/>
      <c r="R11" s="8"/>
      <c r="S11" s="82"/>
      <c r="T11" s="82"/>
      <c r="U11" s="8"/>
      <c r="V11" s="8"/>
      <c r="W11" s="8"/>
      <c r="X11" s="8"/>
      <c r="Y11" s="8"/>
      <c r="Z11" s="82"/>
      <c r="AA11" s="82"/>
      <c r="AB11" s="8"/>
      <c r="AC11" s="8"/>
      <c r="AD11" s="8"/>
      <c r="AE11" s="8"/>
      <c r="AF11" s="8"/>
      <c r="AG11" s="82"/>
      <c r="AH11" s="82"/>
      <c r="AI11" s="8"/>
    </row>
    <row r="12" customFormat="false" ht="15" hidden="false" customHeight="false" outlineLevel="0" collapsed="false">
      <c r="A12" s="79"/>
      <c r="B12" s="0" t="s">
        <v>53</v>
      </c>
      <c r="C12" s="0" t="n">
        <v>0.75</v>
      </c>
      <c r="D12" s="82"/>
      <c r="E12" s="82"/>
      <c r="F12" s="82"/>
      <c r="G12" s="8" t="n">
        <v>1</v>
      </c>
      <c r="H12" s="8"/>
      <c r="I12" s="8"/>
      <c r="J12" s="8"/>
      <c r="K12" s="8"/>
      <c r="L12" s="82"/>
      <c r="M12" s="82"/>
      <c r="N12" s="8" t="n">
        <v>1</v>
      </c>
      <c r="O12" s="8"/>
      <c r="P12" s="8"/>
      <c r="Q12" s="8"/>
      <c r="R12" s="8"/>
      <c r="S12" s="82"/>
      <c r="T12" s="82"/>
      <c r="U12" s="8" t="n">
        <v>1</v>
      </c>
      <c r="V12" s="8"/>
      <c r="W12" s="8"/>
      <c r="X12" s="8"/>
      <c r="Y12" s="8"/>
      <c r="Z12" s="82"/>
      <c r="AA12" s="82"/>
      <c r="AB12" s="8" t="n">
        <v>1</v>
      </c>
      <c r="AC12" s="8"/>
      <c r="AD12" s="8"/>
      <c r="AE12" s="8"/>
      <c r="AF12" s="8"/>
      <c r="AG12" s="82"/>
      <c r="AH12" s="82"/>
      <c r="AI12" s="8"/>
    </row>
    <row r="13" customFormat="false" ht="15" hidden="false" customHeight="false" outlineLevel="0" collapsed="false">
      <c r="A13" s="79"/>
      <c r="D13" s="82"/>
      <c r="E13" s="82"/>
      <c r="F13" s="82"/>
      <c r="G13" s="8"/>
      <c r="H13" s="8"/>
      <c r="I13" s="8"/>
      <c r="J13" s="8"/>
      <c r="K13" s="8"/>
      <c r="L13" s="82"/>
      <c r="M13" s="82"/>
      <c r="N13" s="8"/>
      <c r="O13" s="8"/>
      <c r="P13" s="8"/>
      <c r="Q13" s="8"/>
      <c r="R13" s="8"/>
      <c r="S13" s="82"/>
      <c r="T13" s="82"/>
      <c r="U13" s="8"/>
      <c r="V13" s="8"/>
      <c r="W13" s="8"/>
      <c r="X13" s="8"/>
      <c r="Y13" s="8"/>
      <c r="Z13" s="82"/>
      <c r="AA13" s="82"/>
      <c r="AB13" s="8"/>
      <c r="AC13" s="8"/>
      <c r="AD13" s="8"/>
      <c r="AE13" s="8"/>
      <c r="AF13" s="8"/>
      <c r="AG13" s="82"/>
      <c r="AH13" s="82"/>
      <c r="AI13" s="8"/>
    </row>
    <row r="14" customFormat="false" ht="15" hidden="false" customHeight="false" outlineLevel="0" collapsed="false">
      <c r="A14" s="79"/>
      <c r="B14" s="19" t="s">
        <v>157</v>
      </c>
      <c r="C14" s="19"/>
      <c r="D14" s="82"/>
      <c r="E14" s="82"/>
      <c r="F14" s="82"/>
      <c r="G14" s="8"/>
      <c r="H14" s="8"/>
      <c r="I14" s="8"/>
      <c r="J14" s="8"/>
      <c r="K14" s="8"/>
      <c r="L14" s="82"/>
      <c r="M14" s="82"/>
      <c r="N14" s="8"/>
      <c r="O14" s="8"/>
      <c r="P14" s="8"/>
      <c r="Q14" s="8"/>
      <c r="R14" s="8"/>
      <c r="S14" s="82"/>
      <c r="T14" s="82"/>
      <c r="U14" s="8"/>
      <c r="V14" s="8"/>
      <c r="W14" s="8"/>
      <c r="X14" s="8"/>
      <c r="Y14" s="8"/>
      <c r="Z14" s="82"/>
      <c r="AA14" s="82"/>
      <c r="AB14" s="8"/>
      <c r="AC14" s="8"/>
      <c r="AD14" s="8"/>
      <c r="AE14" s="8"/>
      <c r="AF14" s="8"/>
      <c r="AG14" s="82"/>
      <c r="AH14" s="82"/>
      <c r="AI14" s="8"/>
    </row>
    <row r="15" customFormat="false" ht="15" hidden="false" customHeight="false" outlineLevel="0" collapsed="false">
      <c r="A15" s="79"/>
      <c r="B15" s="37" t="s">
        <v>55</v>
      </c>
      <c r="C15" s="37" t="n">
        <v>0.25</v>
      </c>
      <c r="D15" s="83"/>
      <c r="E15" s="83"/>
      <c r="F15" s="82"/>
      <c r="G15" s="8" t="n">
        <v>4</v>
      </c>
      <c r="H15" s="8"/>
      <c r="I15" s="8"/>
      <c r="J15" s="8"/>
      <c r="K15" s="8"/>
      <c r="L15" s="82"/>
      <c r="M15" s="82"/>
      <c r="N15" s="8" t="n">
        <v>4</v>
      </c>
      <c r="O15" s="8"/>
      <c r="P15" s="8"/>
      <c r="Q15" s="8"/>
      <c r="R15" s="8"/>
      <c r="S15" s="82"/>
      <c r="T15" s="82"/>
      <c r="U15" s="8" t="n">
        <v>4</v>
      </c>
      <c r="V15" s="8"/>
      <c r="W15" s="8"/>
      <c r="X15" s="8"/>
      <c r="Y15" s="8"/>
      <c r="Z15" s="82"/>
      <c r="AA15" s="82"/>
      <c r="AB15" s="8" t="n">
        <v>4</v>
      </c>
      <c r="AC15" s="8"/>
      <c r="AD15" s="8"/>
      <c r="AE15" s="8"/>
      <c r="AF15" s="8"/>
      <c r="AG15" s="82"/>
      <c r="AH15" s="82"/>
      <c r="AI15" s="8"/>
    </row>
    <row r="16" customFormat="false" ht="15" hidden="false" customHeight="false" outlineLevel="0" collapsed="false">
      <c r="A16" s="79"/>
      <c r="B16" s="19"/>
      <c r="C16" s="19"/>
      <c r="D16" s="82"/>
      <c r="E16" s="82"/>
      <c r="F16" s="82"/>
      <c r="G16" s="8"/>
      <c r="H16" s="8"/>
      <c r="I16" s="8"/>
      <c r="J16" s="8"/>
      <c r="K16" s="8"/>
      <c r="L16" s="82"/>
      <c r="M16" s="82"/>
      <c r="N16" s="8"/>
      <c r="O16" s="8"/>
      <c r="P16" s="8"/>
      <c r="Q16" s="8"/>
      <c r="R16" s="8"/>
      <c r="S16" s="82"/>
      <c r="T16" s="82"/>
      <c r="U16" s="8"/>
      <c r="V16" s="8"/>
      <c r="W16" s="8"/>
      <c r="X16" s="8"/>
      <c r="Y16" s="8"/>
      <c r="Z16" s="82"/>
      <c r="AA16" s="82"/>
      <c r="AB16" s="8"/>
      <c r="AC16" s="8"/>
      <c r="AD16" s="8"/>
      <c r="AE16" s="8"/>
      <c r="AF16" s="8"/>
      <c r="AG16" s="82"/>
      <c r="AH16" s="82"/>
      <c r="AI16" s="8"/>
    </row>
    <row r="17" customFormat="false" ht="15" hidden="false" customHeight="false" outlineLevel="0" collapsed="false">
      <c r="A17" s="79"/>
      <c r="B17" s="19" t="s">
        <v>56</v>
      </c>
      <c r="C17" s="19"/>
      <c r="D17" s="82"/>
      <c r="E17" s="82"/>
      <c r="F17" s="82"/>
      <c r="G17" s="8"/>
      <c r="H17" s="8"/>
      <c r="I17" s="8"/>
      <c r="J17" s="8"/>
      <c r="K17" s="8"/>
      <c r="L17" s="82"/>
      <c r="M17" s="82"/>
      <c r="N17" s="8"/>
      <c r="O17" s="8"/>
      <c r="P17" s="8"/>
      <c r="Q17" s="8"/>
      <c r="R17" s="8"/>
      <c r="S17" s="82"/>
      <c r="T17" s="82"/>
      <c r="U17" s="8"/>
      <c r="V17" s="8"/>
      <c r="W17" s="8"/>
      <c r="X17" s="8"/>
      <c r="Y17" s="8"/>
      <c r="Z17" s="82"/>
      <c r="AA17" s="82"/>
      <c r="AB17" s="8"/>
      <c r="AC17" s="8"/>
      <c r="AD17" s="8"/>
      <c r="AE17" s="8"/>
      <c r="AF17" s="8"/>
      <c r="AG17" s="82"/>
      <c r="AH17" s="82"/>
      <c r="AI17" s="8"/>
    </row>
    <row r="18" customFormat="false" ht="15" hidden="false" customHeight="false" outlineLevel="0" collapsed="false">
      <c r="A18" s="79"/>
      <c r="B18" s="0" t="s">
        <v>22</v>
      </c>
      <c r="C18" s="25" t="n">
        <v>0.5</v>
      </c>
      <c r="D18" s="82"/>
      <c r="E18" s="82"/>
      <c r="F18" s="82"/>
      <c r="G18" s="8"/>
      <c r="H18" s="8"/>
      <c r="I18" s="8"/>
      <c r="J18" s="8"/>
      <c r="K18" s="8"/>
      <c r="L18" s="82"/>
      <c r="M18" s="82"/>
      <c r="N18" s="8"/>
      <c r="O18" s="8"/>
      <c r="P18" s="8"/>
      <c r="Q18" s="8"/>
      <c r="R18" s="8"/>
      <c r="S18" s="82"/>
      <c r="T18" s="82"/>
      <c r="U18" s="8"/>
      <c r="V18" s="8"/>
      <c r="W18" s="8"/>
      <c r="X18" s="8"/>
      <c r="Y18" s="8"/>
      <c r="Z18" s="82"/>
      <c r="AA18" s="82"/>
      <c r="AB18" s="8"/>
      <c r="AC18" s="8"/>
      <c r="AD18" s="8"/>
      <c r="AE18" s="8"/>
      <c r="AF18" s="8"/>
      <c r="AG18" s="82"/>
      <c r="AH18" s="82"/>
      <c r="AI18" s="8"/>
    </row>
    <row r="19" customFormat="false" ht="15" hidden="false" customHeight="false" outlineLevel="0" collapsed="false">
      <c r="A19" s="79"/>
      <c r="B19" s="0" t="s">
        <v>57</v>
      </c>
      <c r="C19" s="0" t="n">
        <v>0.75</v>
      </c>
      <c r="D19" s="82"/>
      <c r="E19" s="82"/>
      <c r="F19" s="82"/>
      <c r="G19" s="8" t="n">
        <v>1</v>
      </c>
      <c r="H19" s="8"/>
      <c r="I19" s="8"/>
      <c r="J19" s="8"/>
      <c r="K19" s="8"/>
      <c r="L19" s="82"/>
      <c r="M19" s="82"/>
      <c r="N19" s="8" t="n">
        <v>1</v>
      </c>
      <c r="O19" s="8"/>
      <c r="P19" s="8"/>
      <c r="Q19" s="8"/>
      <c r="R19" s="8"/>
      <c r="S19" s="82"/>
      <c r="T19" s="82"/>
      <c r="U19" s="8" t="n">
        <v>1</v>
      </c>
      <c r="V19" s="8"/>
      <c r="W19" s="8"/>
      <c r="X19" s="8"/>
      <c r="Y19" s="8"/>
      <c r="Z19" s="82"/>
      <c r="AA19" s="82"/>
      <c r="AB19" s="8" t="n">
        <v>1</v>
      </c>
      <c r="AC19" s="8"/>
      <c r="AD19" s="8"/>
      <c r="AE19" s="8"/>
      <c r="AF19" s="8"/>
      <c r="AG19" s="82"/>
      <c r="AH19" s="82"/>
      <c r="AI19" s="8"/>
    </row>
    <row r="20" customFormat="false" ht="15" hidden="false" customHeight="false" outlineLevel="0" collapsed="false">
      <c r="A20" s="79"/>
      <c r="D20" s="82"/>
      <c r="E20" s="82"/>
      <c r="F20" s="82"/>
      <c r="G20" s="8"/>
      <c r="H20" s="8"/>
      <c r="I20" s="8"/>
      <c r="J20" s="8"/>
      <c r="K20" s="8"/>
      <c r="L20" s="82"/>
      <c r="M20" s="82"/>
      <c r="N20" s="8"/>
      <c r="O20" s="8"/>
      <c r="P20" s="8"/>
      <c r="Q20" s="8"/>
      <c r="R20" s="8"/>
      <c r="S20" s="82"/>
      <c r="T20" s="82"/>
      <c r="U20" s="8"/>
      <c r="V20" s="8"/>
      <c r="W20" s="8"/>
      <c r="X20" s="8"/>
      <c r="Y20" s="8"/>
      <c r="Z20" s="82"/>
      <c r="AA20" s="82"/>
      <c r="AB20" s="8"/>
      <c r="AC20" s="8"/>
      <c r="AD20" s="8"/>
      <c r="AE20" s="8"/>
      <c r="AF20" s="8"/>
      <c r="AG20" s="82"/>
      <c r="AH20" s="82"/>
      <c r="AI20" s="8"/>
    </row>
    <row r="21" customFormat="false" ht="15" hidden="false" customHeight="false" outlineLevel="0" collapsed="false">
      <c r="A21" s="79"/>
      <c r="B21" s="19" t="s">
        <v>58</v>
      </c>
      <c r="C21" s="19"/>
      <c r="D21" s="82"/>
      <c r="E21" s="82"/>
      <c r="F21" s="82"/>
      <c r="G21" s="8"/>
      <c r="H21" s="8"/>
      <c r="I21" s="8"/>
      <c r="J21" s="8"/>
      <c r="K21" s="8"/>
      <c r="L21" s="82"/>
      <c r="M21" s="82"/>
      <c r="N21" s="8"/>
      <c r="O21" s="8"/>
      <c r="P21" s="8"/>
      <c r="Q21" s="8"/>
      <c r="R21" s="8"/>
      <c r="S21" s="82"/>
      <c r="T21" s="82"/>
      <c r="U21" s="8"/>
      <c r="V21" s="8"/>
      <c r="W21" s="8"/>
      <c r="X21" s="8"/>
      <c r="Y21" s="8"/>
      <c r="Z21" s="82"/>
      <c r="AA21" s="82"/>
      <c r="AB21" s="8"/>
      <c r="AC21" s="8"/>
      <c r="AD21" s="8"/>
      <c r="AE21" s="8"/>
      <c r="AF21" s="8"/>
      <c r="AG21" s="82"/>
      <c r="AH21" s="82"/>
      <c r="AI21" s="8"/>
    </row>
    <row r="22" customFormat="false" ht="15" hidden="false" customHeight="false" outlineLevel="0" collapsed="false">
      <c r="A22" s="79"/>
      <c r="B22" s="0" t="s">
        <v>58</v>
      </c>
      <c r="D22" s="82"/>
      <c r="E22" s="82"/>
      <c r="F22" s="82"/>
      <c r="G22" s="8"/>
      <c r="H22" s="8"/>
      <c r="I22" s="8"/>
      <c r="J22" s="8"/>
      <c r="K22" s="8"/>
      <c r="L22" s="82"/>
      <c r="M22" s="82"/>
      <c r="N22" s="8"/>
      <c r="O22" s="8"/>
      <c r="P22" s="8"/>
      <c r="Q22" s="8"/>
      <c r="R22" s="8"/>
      <c r="S22" s="82"/>
      <c r="T22" s="82"/>
      <c r="U22" s="8"/>
      <c r="V22" s="8"/>
      <c r="W22" s="8"/>
      <c r="X22" s="8"/>
      <c r="Y22" s="8"/>
      <c r="Z22" s="82"/>
      <c r="AA22" s="82"/>
      <c r="AB22" s="8"/>
      <c r="AC22" s="8"/>
      <c r="AD22" s="8"/>
      <c r="AE22" s="8"/>
      <c r="AF22" s="8"/>
      <c r="AG22" s="82"/>
      <c r="AH22" s="82"/>
      <c r="AI22" s="8"/>
    </row>
    <row r="23" customFormat="false" ht="15" hidden="false" customHeight="false" outlineLevel="0" collapsed="false">
      <c r="D23" s="82"/>
      <c r="E23" s="82"/>
      <c r="F23" s="82"/>
      <c r="G23" s="8"/>
      <c r="H23" s="8"/>
      <c r="I23" s="8"/>
      <c r="J23" s="8"/>
      <c r="K23" s="8"/>
      <c r="L23" s="82"/>
      <c r="M23" s="82"/>
      <c r="N23" s="8"/>
      <c r="O23" s="8"/>
      <c r="P23" s="8"/>
      <c r="Q23" s="8"/>
      <c r="R23" s="8"/>
      <c r="S23" s="82"/>
      <c r="T23" s="82"/>
      <c r="U23" s="8"/>
      <c r="V23" s="8"/>
      <c r="W23" s="8"/>
      <c r="X23" s="8"/>
      <c r="Y23" s="8"/>
      <c r="Z23" s="82"/>
      <c r="AA23" s="82"/>
      <c r="AB23" s="8"/>
      <c r="AC23" s="8"/>
      <c r="AD23" s="8"/>
      <c r="AE23" s="8"/>
      <c r="AF23" s="8"/>
      <c r="AG23" s="82"/>
      <c r="AH23" s="82"/>
      <c r="AI23" s="8"/>
    </row>
    <row r="24" customFormat="false" ht="15" hidden="false" customHeight="false" outlineLevel="0" collapsed="false">
      <c r="D24" s="82"/>
      <c r="E24" s="82"/>
      <c r="F24" s="82"/>
      <c r="G24" s="8"/>
      <c r="H24" s="8"/>
      <c r="I24" s="8"/>
      <c r="J24" s="8"/>
      <c r="K24" s="8"/>
      <c r="L24" s="82"/>
      <c r="M24" s="82"/>
      <c r="N24" s="8"/>
      <c r="O24" s="8"/>
      <c r="P24" s="8"/>
      <c r="Q24" s="8"/>
      <c r="R24" s="8"/>
      <c r="S24" s="82"/>
      <c r="T24" s="82"/>
      <c r="U24" s="8"/>
      <c r="V24" s="8"/>
      <c r="W24" s="8"/>
      <c r="X24" s="8"/>
      <c r="Y24" s="8"/>
      <c r="Z24" s="82"/>
      <c r="AA24" s="82"/>
      <c r="AB24" s="8"/>
      <c r="AC24" s="8"/>
      <c r="AD24" s="8"/>
      <c r="AE24" s="8"/>
      <c r="AF24" s="8"/>
      <c r="AG24" s="82"/>
      <c r="AH24" s="82"/>
      <c r="AI24" s="8"/>
    </row>
    <row r="25" customFormat="false" ht="15" hidden="false" customHeight="false" outlineLevel="0" collapsed="false">
      <c r="A25" s="84" t="s">
        <v>27</v>
      </c>
      <c r="B25" s="85" t="s">
        <v>49</v>
      </c>
      <c r="C25" s="85"/>
      <c r="D25" s="86"/>
      <c r="E25" s="86"/>
      <c r="F25" s="86"/>
      <c r="G25" s="86"/>
      <c r="H25" s="86"/>
      <c r="I25" s="86"/>
      <c r="J25" s="86"/>
      <c r="K25" s="86"/>
      <c r="L25" s="86"/>
      <c r="M25" s="86"/>
      <c r="N25" s="86"/>
      <c r="O25" s="86"/>
      <c r="P25" s="86"/>
      <c r="Q25" s="86"/>
      <c r="R25" s="86"/>
      <c r="S25" s="86"/>
      <c r="T25" s="86"/>
      <c r="U25" s="86"/>
      <c r="V25" s="86"/>
      <c r="W25" s="86"/>
      <c r="X25" s="86"/>
      <c r="Y25" s="86"/>
      <c r="Z25" s="86"/>
      <c r="AA25" s="86"/>
      <c r="AB25" s="86"/>
      <c r="AC25" s="86"/>
      <c r="AD25" s="86"/>
      <c r="AE25" s="86"/>
      <c r="AF25" s="86"/>
      <c r="AG25" s="86"/>
      <c r="AH25" s="86"/>
      <c r="AI25" s="8"/>
    </row>
    <row r="26" customFormat="false" ht="15" hidden="false" customHeight="false" outlineLevel="0" collapsed="false">
      <c r="A26" s="84"/>
      <c r="B26" s="0" t="s">
        <v>50</v>
      </c>
      <c r="C26" s="25" t="n">
        <v>0.5</v>
      </c>
      <c r="D26" s="82"/>
      <c r="E26" s="82"/>
      <c r="F26" s="82"/>
      <c r="G26" s="8"/>
      <c r="H26" s="8"/>
      <c r="I26" s="8"/>
      <c r="J26" s="8"/>
      <c r="K26" s="8"/>
      <c r="L26" s="82"/>
      <c r="M26" s="82"/>
      <c r="N26" s="8"/>
      <c r="O26" s="8"/>
      <c r="P26" s="8"/>
      <c r="Q26" s="8"/>
      <c r="R26" s="8"/>
      <c r="S26" s="82"/>
      <c r="T26" s="82"/>
      <c r="U26" s="8"/>
      <c r="V26" s="8"/>
      <c r="W26" s="8"/>
      <c r="X26" s="8" t="n">
        <v>1</v>
      </c>
      <c r="Y26" s="8"/>
      <c r="Z26" s="82"/>
      <c r="AA26" s="82"/>
      <c r="AB26" s="8"/>
      <c r="AC26" s="8"/>
      <c r="AD26" s="8"/>
      <c r="AE26" s="8"/>
      <c r="AF26" s="8"/>
      <c r="AG26" s="82"/>
      <c r="AH26" s="82"/>
      <c r="AI26" s="8"/>
    </row>
    <row r="27" customFormat="false" ht="15" hidden="false" customHeight="false" outlineLevel="0" collapsed="false">
      <c r="A27" s="84"/>
      <c r="B27" s="0" t="s">
        <v>51</v>
      </c>
      <c r="C27" s="0" t="n">
        <v>0.75</v>
      </c>
      <c r="D27" s="82"/>
      <c r="E27" s="82"/>
      <c r="F27" s="82"/>
      <c r="G27" s="8"/>
      <c r="H27" s="8"/>
      <c r="I27" s="8"/>
      <c r="J27" s="8"/>
      <c r="K27" s="8"/>
      <c r="L27" s="82"/>
      <c r="M27" s="82"/>
      <c r="N27" s="8"/>
      <c r="O27" s="8"/>
      <c r="P27" s="8"/>
      <c r="Q27" s="8"/>
      <c r="R27" s="8"/>
      <c r="S27" s="82"/>
      <c r="T27" s="82"/>
      <c r="U27" s="8"/>
      <c r="V27" s="8"/>
      <c r="W27" s="8"/>
      <c r="X27" s="8"/>
      <c r="Y27" s="8"/>
      <c r="Z27" s="82"/>
      <c r="AA27" s="82"/>
      <c r="AB27" s="8"/>
      <c r="AC27" s="8"/>
      <c r="AD27" s="8"/>
      <c r="AE27" s="8"/>
      <c r="AF27" s="8"/>
      <c r="AG27" s="82"/>
      <c r="AH27" s="82"/>
      <c r="AI27" s="8"/>
    </row>
    <row r="28" customFormat="false" ht="15" hidden="false" customHeight="false" outlineLevel="0" collapsed="false">
      <c r="A28" s="84"/>
      <c r="D28" s="82"/>
      <c r="E28" s="82"/>
      <c r="F28" s="82"/>
      <c r="G28" s="8"/>
      <c r="H28" s="8"/>
      <c r="I28" s="8"/>
      <c r="J28" s="8"/>
      <c r="K28" s="8"/>
      <c r="L28" s="82"/>
      <c r="M28" s="82"/>
      <c r="N28" s="8"/>
      <c r="O28" s="8"/>
      <c r="P28" s="8"/>
      <c r="Q28" s="8"/>
      <c r="R28" s="8"/>
      <c r="S28" s="82"/>
      <c r="T28" s="82"/>
      <c r="U28" s="8"/>
      <c r="V28" s="8"/>
      <c r="W28" s="8"/>
      <c r="X28" s="8"/>
      <c r="Y28" s="8"/>
      <c r="Z28" s="82"/>
      <c r="AA28" s="82"/>
      <c r="AB28" s="8"/>
      <c r="AC28" s="8"/>
      <c r="AD28" s="8"/>
      <c r="AE28" s="8"/>
      <c r="AF28" s="8"/>
      <c r="AG28" s="82"/>
      <c r="AH28" s="82"/>
      <c r="AI28" s="8"/>
    </row>
    <row r="29" customFormat="false" ht="15" hidden="false" customHeight="false" outlineLevel="0" collapsed="false">
      <c r="A29" s="84"/>
      <c r="B29" s="19" t="s">
        <v>52</v>
      </c>
      <c r="C29" s="19"/>
      <c r="D29" s="82"/>
      <c r="E29" s="82"/>
      <c r="F29" s="82"/>
      <c r="G29" s="8"/>
      <c r="H29" s="8"/>
      <c r="I29" s="8"/>
      <c r="J29" s="8"/>
      <c r="K29" s="8"/>
      <c r="L29" s="82"/>
      <c r="M29" s="82"/>
      <c r="N29" s="8"/>
      <c r="O29" s="8"/>
      <c r="P29" s="8"/>
      <c r="Q29" s="8"/>
      <c r="R29" s="8"/>
      <c r="S29" s="82"/>
      <c r="T29" s="82"/>
      <c r="U29" s="8"/>
      <c r="V29" s="8"/>
      <c r="W29" s="8"/>
      <c r="X29" s="8"/>
      <c r="Y29" s="8"/>
      <c r="Z29" s="82"/>
      <c r="AA29" s="82"/>
      <c r="AB29" s="8"/>
      <c r="AC29" s="8"/>
      <c r="AD29" s="8"/>
      <c r="AE29" s="8"/>
      <c r="AF29" s="8"/>
      <c r="AG29" s="82"/>
      <c r="AH29" s="82"/>
      <c r="AI29" s="8"/>
    </row>
    <row r="30" customFormat="false" ht="15" hidden="false" customHeight="false" outlineLevel="0" collapsed="false">
      <c r="A30" s="84"/>
      <c r="B30" s="0" t="s">
        <v>13</v>
      </c>
      <c r="C30" s="25" t="n">
        <v>0.5</v>
      </c>
      <c r="D30" s="82"/>
      <c r="E30" s="82"/>
      <c r="F30" s="82"/>
      <c r="G30" s="8"/>
      <c r="H30" s="8"/>
      <c r="I30" s="8"/>
      <c r="J30" s="8"/>
      <c r="K30" s="8"/>
      <c r="L30" s="82"/>
      <c r="M30" s="82"/>
      <c r="N30" s="8"/>
      <c r="O30" s="8"/>
      <c r="P30" s="8"/>
      <c r="Q30" s="8"/>
      <c r="R30" s="8"/>
      <c r="S30" s="82"/>
      <c r="T30" s="82"/>
      <c r="U30" s="8"/>
      <c r="V30" s="8"/>
      <c r="W30" s="8"/>
      <c r="X30" s="8"/>
      <c r="Y30" s="8"/>
      <c r="Z30" s="82"/>
      <c r="AA30" s="82"/>
      <c r="AB30" s="8"/>
      <c r="AC30" s="8"/>
      <c r="AD30" s="8"/>
      <c r="AE30" s="8"/>
      <c r="AF30" s="8"/>
      <c r="AG30" s="82"/>
      <c r="AH30" s="82"/>
      <c r="AI30" s="8"/>
    </row>
    <row r="31" customFormat="false" ht="15" hidden="false" customHeight="false" outlineLevel="0" collapsed="false">
      <c r="A31" s="84"/>
      <c r="B31" s="0" t="s">
        <v>78</v>
      </c>
      <c r="C31" s="0" t="n">
        <v>0.25</v>
      </c>
      <c r="D31" s="82"/>
      <c r="E31" s="82"/>
      <c r="F31" s="82"/>
      <c r="G31" s="8"/>
      <c r="H31" s="8"/>
      <c r="I31" s="8"/>
      <c r="J31" s="8"/>
      <c r="K31" s="8"/>
      <c r="L31" s="82"/>
      <c r="M31" s="82"/>
      <c r="N31" s="8"/>
      <c r="O31" s="8"/>
      <c r="P31" s="8"/>
      <c r="Q31" s="8"/>
      <c r="R31" s="8"/>
      <c r="S31" s="82"/>
      <c r="T31" s="82"/>
      <c r="U31" s="8"/>
      <c r="V31" s="8"/>
      <c r="W31" s="8"/>
      <c r="X31" s="8"/>
      <c r="Y31" s="8"/>
      <c r="Z31" s="82"/>
      <c r="AA31" s="82"/>
      <c r="AB31" s="8"/>
      <c r="AC31" s="8"/>
      <c r="AD31" s="8"/>
      <c r="AE31" s="8"/>
      <c r="AF31" s="8"/>
      <c r="AG31" s="82"/>
      <c r="AH31" s="82"/>
      <c r="AI31" s="8"/>
    </row>
    <row r="32" customFormat="false" ht="15" hidden="false" customHeight="false" outlineLevel="0" collapsed="false">
      <c r="A32" s="84"/>
      <c r="D32" s="82"/>
      <c r="E32" s="82"/>
      <c r="F32" s="82"/>
      <c r="G32" s="8"/>
      <c r="H32" s="8"/>
      <c r="I32" s="8"/>
      <c r="J32" s="8"/>
      <c r="K32" s="8"/>
      <c r="L32" s="82"/>
      <c r="M32" s="82"/>
      <c r="N32" s="8"/>
      <c r="O32" s="8"/>
      <c r="P32" s="8"/>
      <c r="Q32" s="8"/>
      <c r="R32" s="8"/>
      <c r="S32" s="82"/>
      <c r="T32" s="82"/>
      <c r="U32" s="8"/>
      <c r="V32" s="8"/>
      <c r="W32" s="8"/>
      <c r="X32" s="8"/>
      <c r="Y32" s="8"/>
      <c r="Z32" s="82"/>
      <c r="AA32" s="82"/>
      <c r="AB32" s="8"/>
      <c r="AC32" s="8"/>
      <c r="AD32" s="8"/>
      <c r="AE32" s="8"/>
      <c r="AF32" s="8"/>
      <c r="AG32" s="82"/>
      <c r="AH32" s="82"/>
      <c r="AI32" s="8"/>
    </row>
    <row r="33" customFormat="false" ht="15" hidden="false" customHeight="false" outlineLevel="0" collapsed="false">
      <c r="A33" s="84"/>
      <c r="D33" s="82"/>
      <c r="E33" s="82"/>
      <c r="F33" s="82"/>
      <c r="G33" s="8"/>
      <c r="H33" s="8"/>
      <c r="I33" s="8"/>
      <c r="J33" s="8"/>
      <c r="K33" s="8"/>
      <c r="L33" s="82"/>
      <c r="M33" s="82"/>
      <c r="N33" s="8"/>
      <c r="O33" s="8"/>
      <c r="P33" s="8"/>
      <c r="Q33" s="8"/>
      <c r="R33" s="8"/>
      <c r="S33" s="82"/>
      <c r="T33" s="82"/>
      <c r="U33" s="8"/>
      <c r="V33" s="8"/>
      <c r="W33" s="8"/>
      <c r="X33" s="8"/>
      <c r="Y33" s="8"/>
      <c r="Z33" s="82"/>
      <c r="AA33" s="82"/>
      <c r="AB33" s="8"/>
      <c r="AC33" s="8"/>
      <c r="AD33" s="8"/>
      <c r="AE33" s="8"/>
      <c r="AF33" s="8"/>
      <c r="AG33" s="82"/>
      <c r="AH33" s="82"/>
      <c r="AI33" s="8"/>
    </row>
    <row r="34" customFormat="false" ht="15" hidden="false" customHeight="false" outlineLevel="0" collapsed="false">
      <c r="A34" s="84"/>
      <c r="B34" s="19" t="s">
        <v>34</v>
      </c>
      <c r="C34" s="19"/>
      <c r="D34" s="82"/>
      <c r="E34" s="82"/>
      <c r="F34" s="82"/>
      <c r="G34" s="8"/>
      <c r="H34" s="8"/>
      <c r="I34" s="8"/>
      <c r="J34" s="8"/>
      <c r="K34" s="8"/>
      <c r="L34" s="82"/>
      <c r="M34" s="82"/>
      <c r="N34" s="8"/>
      <c r="O34" s="8"/>
      <c r="P34" s="8"/>
      <c r="Q34" s="8"/>
      <c r="R34" s="8"/>
      <c r="S34" s="82"/>
      <c r="T34" s="82"/>
      <c r="U34" s="8"/>
      <c r="V34" s="8"/>
      <c r="W34" s="8"/>
      <c r="X34" s="8"/>
      <c r="Y34" s="8"/>
      <c r="Z34" s="82"/>
      <c r="AA34" s="82"/>
      <c r="AB34" s="8"/>
      <c r="AC34" s="8"/>
      <c r="AD34" s="8"/>
      <c r="AE34" s="8"/>
      <c r="AF34" s="8"/>
      <c r="AG34" s="82"/>
      <c r="AH34" s="82"/>
      <c r="AI34" s="8"/>
    </row>
    <row r="35" customFormat="false" ht="15" hidden="false" customHeight="false" outlineLevel="0" collapsed="false">
      <c r="A35" s="84"/>
      <c r="B35" s="0" t="s">
        <v>53</v>
      </c>
      <c r="C35" s="25" t="n">
        <v>1</v>
      </c>
      <c r="D35" s="82"/>
      <c r="E35" s="82"/>
      <c r="F35" s="82"/>
      <c r="G35" s="8"/>
      <c r="H35" s="8"/>
      <c r="I35" s="8"/>
      <c r="J35" s="8" t="n">
        <v>1</v>
      </c>
      <c r="K35" s="8"/>
      <c r="L35" s="82"/>
      <c r="M35" s="82"/>
      <c r="N35" s="8"/>
      <c r="O35" s="8"/>
      <c r="P35" s="8"/>
      <c r="Q35" s="8" t="n">
        <v>1</v>
      </c>
      <c r="R35" s="8"/>
      <c r="S35" s="82"/>
      <c r="T35" s="82"/>
      <c r="U35" s="8"/>
      <c r="V35" s="8"/>
      <c r="W35" s="8"/>
      <c r="X35" s="8" t="n">
        <v>1</v>
      </c>
      <c r="Y35" s="8"/>
      <c r="Z35" s="82"/>
      <c r="AA35" s="82"/>
      <c r="AB35" s="8"/>
      <c r="AC35" s="8"/>
      <c r="AD35" s="8"/>
      <c r="AE35" s="8" t="n">
        <v>1</v>
      </c>
      <c r="AF35" s="8"/>
      <c r="AG35" s="82"/>
      <c r="AH35" s="82"/>
      <c r="AI35" s="8"/>
    </row>
    <row r="36" customFormat="false" ht="15" hidden="false" customHeight="false" outlineLevel="0" collapsed="false">
      <c r="A36" s="84"/>
      <c r="B36" s="0" t="s">
        <v>79</v>
      </c>
      <c r="C36" s="25" t="n">
        <v>0.5</v>
      </c>
      <c r="D36" s="82"/>
      <c r="E36" s="82"/>
      <c r="F36" s="82"/>
      <c r="G36" s="8" t="n">
        <v>1</v>
      </c>
      <c r="H36" s="8"/>
      <c r="I36" s="8"/>
      <c r="J36" s="8"/>
      <c r="K36" s="8"/>
      <c r="L36" s="82"/>
      <c r="M36" s="82"/>
      <c r="N36" s="8" t="n">
        <v>1</v>
      </c>
      <c r="O36" s="8"/>
      <c r="P36" s="8"/>
      <c r="Q36" s="8"/>
      <c r="R36" s="8"/>
      <c r="S36" s="82"/>
      <c r="T36" s="82"/>
      <c r="U36" s="8"/>
      <c r="V36" s="8"/>
      <c r="W36" s="8"/>
      <c r="X36" s="8"/>
      <c r="Y36" s="8"/>
      <c r="Z36" s="82"/>
      <c r="AA36" s="82"/>
      <c r="AB36" s="8" t="n">
        <v>1</v>
      </c>
      <c r="AC36" s="8"/>
      <c r="AD36" s="8"/>
      <c r="AE36" s="8"/>
      <c r="AF36" s="8"/>
      <c r="AG36" s="82"/>
      <c r="AH36" s="82"/>
      <c r="AI36" s="8"/>
    </row>
    <row r="37" customFormat="false" ht="15" hidden="false" customHeight="false" outlineLevel="0" collapsed="false">
      <c r="A37" s="84"/>
      <c r="D37" s="82"/>
      <c r="E37" s="82"/>
      <c r="F37" s="82"/>
      <c r="G37" s="8"/>
      <c r="H37" s="8"/>
      <c r="I37" s="8"/>
      <c r="J37" s="8"/>
      <c r="K37" s="8"/>
      <c r="L37" s="82"/>
      <c r="M37" s="82"/>
      <c r="N37" s="8"/>
      <c r="O37" s="8"/>
      <c r="P37" s="8"/>
      <c r="Q37" s="8"/>
      <c r="R37" s="8"/>
      <c r="S37" s="82"/>
      <c r="T37" s="82"/>
      <c r="U37" s="8"/>
      <c r="V37" s="8"/>
      <c r="W37" s="8"/>
      <c r="X37" s="8"/>
      <c r="Y37" s="8"/>
      <c r="Z37" s="82"/>
      <c r="AA37" s="82"/>
      <c r="AB37" s="8"/>
      <c r="AC37" s="8"/>
      <c r="AD37" s="8"/>
      <c r="AE37" s="8"/>
      <c r="AF37" s="8"/>
      <c r="AG37" s="82"/>
      <c r="AH37" s="82"/>
      <c r="AI37" s="8"/>
    </row>
    <row r="38" customFormat="false" ht="15" hidden="false" customHeight="false" outlineLevel="0" collapsed="false">
      <c r="A38" s="84"/>
      <c r="B38" s="19" t="s">
        <v>54</v>
      </c>
      <c r="C38" s="19"/>
      <c r="D38" s="82"/>
      <c r="E38" s="82"/>
      <c r="F38" s="82"/>
      <c r="H38" s="8"/>
      <c r="I38" s="8"/>
      <c r="K38" s="8"/>
      <c r="L38" s="82"/>
      <c r="M38" s="82"/>
      <c r="N38" s="8"/>
      <c r="O38" s="8"/>
      <c r="P38" s="8"/>
      <c r="Q38" s="8"/>
      <c r="R38" s="8"/>
      <c r="S38" s="82"/>
      <c r="T38" s="82"/>
      <c r="Y38" s="8"/>
      <c r="Z38" s="82"/>
      <c r="AA38" s="82"/>
      <c r="AF38" s="8"/>
      <c r="AG38" s="82"/>
      <c r="AH38" s="82"/>
      <c r="AI38" s="8"/>
    </row>
    <row r="39" customFormat="false" ht="15" hidden="false" customHeight="false" outlineLevel="0" collapsed="false">
      <c r="A39" s="84"/>
      <c r="B39" s="37" t="s">
        <v>55</v>
      </c>
      <c r="C39" s="37" t="n">
        <v>0.25</v>
      </c>
      <c r="D39" s="83"/>
      <c r="E39" s="83"/>
      <c r="F39" s="82"/>
      <c r="G39" s="8" t="n">
        <v>2</v>
      </c>
      <c r="H39" s="8"/>
      <c r="I39" s="8"/>
      <c r="J39" s="8" t="n">
        <v>3</v>
      </c>
      <c r="K39" s="8"/>
      <c r="L39" s="82"/>
      <c r="M39" s="82"/>
      <c r="N39" s="8"/>
      <c r="O39" s="8"/>
      <c r="P39" s="8" t="n">
        <v>3</v>
      </c>
      <c r="Q39" s="8" t="n">
        <v>2</v>
      </c>
      <c r="R39" s="8"/>
      <c r="S39" s="82"/>
      <c r="T39" s="82"/>
      <c r="U39" s="8" t="n">
        <v>1</v>
      </c>
      <c r="V39" s="8"/>
      <c r="W39" s="8"/>
      <c r="X39" s="8" t="n">
        <v>3</v>
      </c>
      <c r="Y39" s="8"/>
      <c r="Z39" s="82"/>
      <c r="AA39" s="82"/>
      <c r="AB39" s="8" t="n">
        <v>2</v>
      </c>
      <c r="AC39" s="8"/>
      <c r="AD39" s="8" t="n">
        <v>2</v>
      </c>
      <c r="AE39" s="8" t="n">
        <v>2</v>
      </c>
      <c r="AF39" s="8"/>
      <c r="AG39" s="82"/>
      <c r="AH39" s="82"/>
      <c r="AI39" s="8"/>
    </row>
    <row r="40" customFormat="false" ht="15" hidden="false" customHeight="false" outlineLevel="0" collapsed="false">
      <c r="A40" s="84"/>
      <c r="D40" s="82"/>
      <c r="E40" s="82"/>
      <c r="F40" s="82"/>
      <c r="G40" s="8"/>
      <c r="H40" s="8"/>
      <c r="I40" s="8"/>
      <c r="J40" s="8"/>
      <c r="K40" s="8"/>
      <c r="L40" s="82"/>
      <c r="M40" s="82"/>
      <c r="N40" s="8"/>
      <c r="O40" s="8"/>
      <c r="P40" s="8"/>
      <c r="Q40" s="8"/>
      <c r="R40" s="8"/>
      <c r="S40" s="82"/>
      <c r="T40" s="82"/>
      <c r="U40" s="8"/>
      <c r="V40" s="8"/>
      <c r="W40" s="8"/>
      <c r="X40" s="8"/>
      <c r="Y40" s="8"/>
      <c r="Z40" s="82"/>
      <c r="AA40" s="82"/>
      <c r="AB40" s="8"/>
      <c r="AC40" s="8"/>
      <c r="AD40" s="8"/>
      <c r="AE40" s="8"/>
      <c r="AF40" s="8"/>
      <c r="AG40" s="82"/>
      <c r="AH40" s="82"/>
      <c r="AI40" s="8"/>
    </row>
    <row r="41" customFormat="false" ht="15" hidden="false" customHeight="false" outlineLevel="0" collapsed="false">
      <c r="A41" s="84"/>
      <c r="B41" s="19" t="s">
        <v>80</v>
      </c>
      <c r="C41" s="19"/>
      <c r="D41" s="82"/>
      <c r="E41" s="82"/>
      <c r="F41" s="82"/>
      <c r="G41" s="8"/>
      <c r="H41" s="8"/>
      <c r="I41" s="8"/>
      <c r="J41" s="8"/>
      <c r="K41" s="8"/>
      <c r="L41" s="82"/>
      <c r="M41" s="82"/>
      <c r="N41" s="8"/>
      <c r="O41" s="8"/>
      <c r="P41" s="8"/>
      <c r="Q41" s="8"/>
      <c r="R41" s="8"/>
      <c r="S41" s="82"/>
      <c r="T41" s="82"/>
      <c r="U41" s="8"/>
      <c r="V41" s="8"/>
      <c r="W41" s="8"/>
      <c r="X41" s="8"/>
      <c r="Y41" s="8"/>
      <c r="Z41" s="82"/>
      <c r="AA41" s="82"/>
      <c r="AB41" s="8"/>
      <c r="AC41" s="8"/>
      <c r="AD41" s="8"/>
      <c r="AE41" s="8"/>
      <c r="AF41" s="8"/>
      <c r="AG41" s="82"/>
      <c r="AH41" s="82"/>
      <c r="AI41" s="8"/>
    </row>
    <row r="42" customFormat="false" ht="15" hidden="false" customHeight="false" outlineLevel="0" collapsed="false">
      <c r="A42" s="84"/>
      <c r="B42" s="0" t="s">
        <v>23</v>
      </c>
      <c r="C42" s="25" t="n">
        <v>1</v>
      </c>
      <c r="D42" s="82"/>
      <c r="E42" s="82"/>
      <c r="F42" s="82"/>
      <c r="G42" s="8"/>
      <c r="H42" s="8"/>
      <c r="I42" s="8" t="n">
        <v>4</v>
      </c>
      <c r="J42" s="8"/>
      <c r="K42" s="8"/>
      <c r="L42" s="82"/>
      <c r="M42" s="82"/>
      <c r="N42" s="8"/>
      <c r="O42" s="8"/>
      <c r="P42" s="8"/>
      <c r="Q42" s="8"/>
      <c r="R42" s="8"/>
      <c r="S42" s="82"/>
      <c r="T42" s="82"/>
      <c r="U42" s="8"/>
      <c r="V42" s="8"/>
      <c r="W42" s="8" t="n">
        <v>4</v>
      </c>
      <c r="X42" s="8"/>
      <c r="Y42" s="8"/>
      <c r="Z42" s="82"/>
      <c r="AA42" s="82"/>
      <c r="AB42" s="8"/>
      <c r="AC42" s="8"/>
      <c r="AD42" s="8"/>
      <c r="AE42" s="8"/>
      <c r="AF42" s="8"/>
      <c r="AG42" s="82"/>
      <c r="AH42" s="82"/>
      <c r="AI42" s="8"/>
    </row>
    <row r="43" customFormat="false" ht="15" hidden="false" customHeight="false" outlineLevel="0" collapsed="false">
      <c r="A43" s="84"/>
      <c r="B43" s="0" t="s">
        <v>81</v>
      </c>
      <c r="C43" s="25" t="n">
        <v>1</v>
      </c>
      <c r="D43" s="82"/>
      <c r="E43" s="82"/>
      <c r="F43" s="82"/>
      <c r="G43" s="8"/>
      <c r="H43" s="8"/>
      <c r="I43" s="8"/>
      <c r="J43" s="8"/>
      <c r="K43" s="8"/>
      <c r="L43" s="82"/>
      <c r="M43" s="82"/>
      <c r="N43" s="8"/>
      <c r="O43" s="8"/>
      <c r="P43" s="8"/>
      <c r="Q43" s="8"/>
      <c r="R43" s="8"/>
      <c r="S43" s="82"/>
      <c r="T43" s="82"/>
      <c r="U43" s="8"/>
      <c r="V43" s="8"/>
      <c r="W43" s="8"/>
      <c r="X43" s="8"/>
      <c r="Y43" s="8"/>
      <c r="Z43" s="82"/>
      <c r="AA43" s="82"/>
      <c r="AB43" s="8"/>
      <c r="AC43" s="8"/>
      <c r="AD43" s="8"/>
      <c r="AE43" s="8"/>
      <c r="AF43" s="8"/>
      <c r="AG43" s="82"/>
      <c r="AH43" s="82"/>
      <c r="AI43" s="8"/>
    </row>
    <row r="44" customFormat="false" ht="15" hidden="false" customHeight="false" outlineLevel="0" collapsed="false">
      <c r="A44" s="84"/>
      <c r="D44" s="82"/>
      <c r="E44" s="82"/>
      <c r="F44" s="82"/>
      <c r="G44" s="8"/>
      <c r="H44" s="8"/>
      <c r="I44" s="8"/>
      <c r="J44" s="8"/>
      <c r="K44" s="8"/>
      <c r="L44" s="82"/>
      <c r="M44" s="82"/>
      <c r="N44" s="8"/>
      <c r="O44" s="8"/>
      <c r="P44" s="8"/>
      <c r="Q44" s="8"/>
      <c r="R44" s="8"/>
      <c r="S44" s="82"/>
      <c r="T44" s="82"/>
      <c r="U44" s="8"/>
      <c r="V44" s="8"/>
      <c r="W44" s="8"/>
      <c r="X44" s="8"/>
      <c r="Y44" s="8"/>
      <c r="Z44" s="82"/>
      <c r="AA44" s="82"/>
      <c r="AB44" s="8"/>
      <c r="AC44" s="8"/>
      <c r="AD44" s="8"/>
      <c r="AE44" s="8"/>
      <c r="AF44" s="8"/>
      <c r="AG44" s="82"/>
      <c r="AH44" s="82"/>
      <c r="AI44" s="8"/>
    </row>
    <row r="45" customFormat="false" ht="15" hidden="false" customHeight="false" outlineLevel="0" collapsed="false">
      <c r="A45" s="84"/>
      <c r="B45" s="19" t="s">
        <v>42</v>
      </c>
      <c r="C45" s="19"/>
      <c r="D45" s="82"/>
      <c r="E45" s="82"/>
      <c r="F45" s="82"/>
      <c r="G45" s="8"/>
      <c r="H45" s="8"/>
      <c r="I45" s="8"/>
      <c r="J45" s="8"/>
      <c r="K45" s="8"/>
      <c r="L45" s="82"/>
      <c r="M45" s="82"/>
      <c r="N45" s="8"/>
      <c r="O45" s="8"/>
      <c r="P45" s="8"/>
      <c r="Q45" s="8"/>
      <c r="R45" s="8"/>
      <c r="S45" s="82"/>
      <c r="T45" s="82"/>
      <c r="U45" s="8"/>
      <c r="V45" s="8"/>
      <c r="W45" s="8"/>
      <c r="X45" s="8"/>
      <c r="Y45" s="8"/>
      <c r="Z45" s="82"/>
      <c r="AA45" s="82"/>
      <c r="AB45" s="8"/>
      <c r="AC45" s="8"/>
      <c r="AD45" s="8"/>
      <c r="AE45" s="8"/>
      <c r="AF45" s="8"/>
      <c r="AG45" s="82"/>
      <c r="AH45" s="82"/>
      <c r="AI45" s="8"/>
    </row>
    <row r="46" customFormat="false" ht="15" hidden="false" customHeight="false" outlineLevel="0" collapsed="false">
      <c r="A46" s="84"/>
      <c r="B46" s="0" t="s">
        <v>82</v>
      </c>
      <c r="C46" s="25" t="n">
        <v>0.5</v>
      </c>
      <c r="D46" s="82"/>
      <c r="E46" s="82"/>
      <c r="F46" s="82"/>
      <c r="G46" s="8"/>
      <c r="H46" s="8"/>
      <c r="I46" s="8"/>
      <c r="J46" s="8"/>
      <c r="K46" s="8"/>
      <c r="L46" s="82"/>
      <c r="M46" s="82"/>
      <c r="N46" s="8"/>
      <c r="O46" s="8"/>
      <c r="P46" s="8"/>
      <c r="Q46" s="8"/>
      <c r="R46" s="8"/>
      <c r="S46" s="82"/>
      <c r="T46" s="82"/>
      <c r="U46" s="8"/>
      <c r="V46" s="8"/>
      <c r="W46" s="8"/>
      <c r="X46" s="8"/>
      <c r="Y46" s="8"/>
      <c r="Z46" s="82"/>
      <c r="AA46" s="82"/>
      <c r="AB46" s="8"/>
      <c r="AC46" s="8"/>
      <c r="AD46" s="8"/>
      <c r="AE46" s="8"/>
      <c r="AF46" s="8"/>
      <c r="AG46" s="82"/>
      <c r="AH46" s="82"/>
      <c r="AI46" s="8"/>
    </row>
    <row r="47" customFormat="false" ht="15" hidden="false" customHeight="false" outlineLevel="0" collapsed="false"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8"/>
      <c r="AB47" s="8"/>
      <c r="AC47" s="8"/>
      <c r="AD47" s="8"/>
      <c r="AE47" s="8"/>
      <c r="AF47" s="8"/>
      <c r="AG47" s="8"/>
      <c r="AH47" s="8"/>
      <c r="AI47" s="8"/>
    </row>
    <row r="48" customFormat="false" ht="15" hidden="false" customHeight="false" outlineLevel="0" collapsed="false"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  <c r="AI48" s="8"/>
    </row>
    <row r="49" customFormat="false" ht="15" hidden="false" customHeight="false" outlineLevel="0" collapsed="false">
      <c r="A49" s="87" t="s">
        <v>1</v>
      </c>
      <c r="B49" s="88" t="s">
        <v>49</v>
      </c>
      <c r="C49" s="88"/>
      <c r="D49" s="89"/>
      <c r="E49" s="89"/>
      <c r="F49" s="89"/>
      <c r="G49" s="89"/>
      <c r="H49" s="89"/>
      <c r="I49" s="89"/>
      <c r="J49" s="89"/>
      <c r="K49" s="89"/>
      <c r="L49" s="89"/>
      <c r="M49" s="89"/>
      <c r="N49" s="89"/>
      <c r="O49" s="89"/>
      <c r="P49" s="89"/>
      <c r="Q49" s="89"/>
      <c r="R49" s="89"/>
      <c r="S49" s="89"/>
      <c r="T49" s="89"/>
      <c r="U49" s="89"/>
      <c r="V49" s="89"/>
      <c r="W49" s="89"/>
      <c r="X49" s="89"/>
      <c r="Y49" s="89"/>
      <c r="Z49" s="89"/>
      <c r="AA49" s="89"/>
      <c r="AB49" s="89"/>
      <c r="AC49" s="89"/>
      <c r="AD49" s="89"/>
      <c r="AE49" s="89"/>
      <c r="AF49" s="89"/>
      <c r="AG49" s="89"/>
      <c r="AH49" s="89"/>
      <c r="AI49" s="8"/>
    </row>
    <row r="50" customFormat="false" ht="15" hidden="false" customHeight="false" outlineLevel="0" collapsed="false">
      <c r="A50" s="87"/>
      <c r="B50" s="0" t="s">
        <v>50</v>
      </c>
      <c r="C50" s="25" t="n">
        <v>0.5</v>
      </c>
      <c r="D50" s="82"/>
      <c r="E50" s="82"/>
      <c r="F50" s="82"/>
      <c r="G50" s="8"/>
      <c r="H50" s="8"/>
      <c r="I50" s="8"/>
      <c r="J50" s="8"/>
      <c r="K50" s="8"/>
      <c r="L50" s="82"/>
      <c r="M50" s="82"/>
      <c r="N50" s="8"/>
      <c r="O50" s="8"/>
      <c r="P50" s="8"/>
      <c r="Q50" s="8" t="n">
        <v>3</v>
      </c>
      <c r="R50" s="8"/>
      <c r="S50" s="82"/>
      <c r="T50" s="82"/>
      <c r="U50" s="8"/>
      <c r="V50" s="8"/>
      <c r="W50" s="8"/>
      <c r="X50" s="8" t="n">
        <v>3</v>
      </c>
      <c r="Y50" s="8"/>
      <c r="Z50" s="82"/>
      <c r="AA50" s="82"/>
      <c r="AB50" s="8"/>
      <c r="AC50" s="8"/>
      <c r="AD50" s="8"/>
      <c r="AE50" s="8" t="n">
        <v>1</v>
      </c>
      <c r="AF50" s="8"/>
      <c r="AG50" s="82"/>
      <c r="AH50" s="82"/>
      <c r="AI50" s="8"/>
    </row>
    <row r="51" customFormat="false" ht="15" hidden="false" customHeight="false" outlineLevel="0" collapsed="false">
      <c r="A51" s="87"/>
      <c r="B51" s="0" t="s">
        <v>51</v>
      </c>
      <c r="C51" s="0" t="n">
        <v>0.75</v>
      </c>
      <c r="D51" s="82"/>
      <c r="E51" s="82"/>
      <c r="F51" s="82"/>
      <c r="G51" s="8"/>
      <c r="H51" s="8"/>
      <c r="I51" s="8"/>
      <c r="J51" s="8"/>
      <c r="K51" s="8"/>
      <c r="L51" s="82"/>
      <c r="M51" s="82"/>
      <c r="N51" s="8"/>
      <c r="O51" s="8"/>
      <c r="P51" s="8"/>
      <c r="Q51" s="8"/>
      <c r="R51" s="8"/>
      <c r="S51" s="82"/>
      <c r="T51" s="82"/>
      <c r="U51" s="8"/>
      <c r="V51" s="8"/>
      <c r="W51" s="8"/>
      <c r="X51" s="8" t="n">
        <v>1</v>
      </c>
      <c r="Y51" s="8"/>
      <c r="Z51" s="82"/>
      <c r="AA51" s="82"/>
      <c r="AB51" s="8"/>
      <c r="AC51" s="8"/>
      <c r="AD51" s="8"/>
      <c r="AE51" s="8" t="n">
        <v>1</v>
      </c>
      <c r="AF51" s="8"/>
      <c r="AG51" s="82"/>
      <c r="AH51" s="82"/>
      <c r="AI51" s="8"/>
    </row>
    <row r="52" customFormat="false" ht="15" hidden="false" customHeight="false" outlineLevel="0" collapsed="false">
      <c r="A52" s="87"/>
      <c r="B52" s="0" t="s">
        <v>11</v>
      </c>
      <c r="C52" s="0" t="n">
        <v>0.33</v>
      </c>
      <c r="D52" s="82"/>
      <c r="E52" s="82"/>
      <c r="F52" s="82"/>
      <c r="G52" s="8"/>
      <c r="H52" s="8"/>
      <c r="I52" s="8"/>
      <c r="J52" s="8"/>
      <c r="K52" s="8"/>
      <c r="L52" s="82"/>
      <c r="M52" s="82"/>
      <c r="N52" s="8"/>
      <c r="O52" s="8"/>
      <c r="P52" s="8"/>
      <c r="Q52" s="8" t="n">
        <v>2</v>
      </c>
      <c r="R52" s="8"/>
      <c r="S52" s="82"/>
      <c r="T52" s="82"/>
      <c r="U52" s="8"/>
      <c r="V52" s="8"/>
      <c r="W52" s="8"/>
      <c r="X52" s="8" t="n">
        <v>1</v>
      </c>
      <c r="Y52" s="8"/>
      <c r="Z52" s="82"/>
      <c r="AA52" s="82"/>
      <c r="AB52" s="8"/>
      <c r="AC52" s="8"/>
      <c r="AD52" s="8"/>
      <c r="AE52" s="8"/>
      <c r="AF52" s="8"/>
      <c r="AG52" s="82"/>
      <c r="AH52" s="82"/>
      <c r="AI52" s="8"/>
    </row>
    <row r="53" customFormat="false" ht="15" hidden="false" customHeight="false" outlineLevel="0" collapsed="false">
      <c r="A53" s="87"/>
      <c r="D53" s="82"/>
      <c r="E53" s="82"/>
      <c r="F53" s="82"/>
      <c r="G53" s="8"/>
      <c r="H53" s="8"/>
      <c r="I53" s="8"/>
      <c r="J53" s="8"/>
      <c r="K53" s="8"/>
      <c r="L53" s="82"/>
      <c r="M53" s="82"/>
      <c r="N53" s="8"/>
      <c r="O53" s="8"/>
      <c r="P53" s="8"/>
      <c r="Q53" s="8"/>
      <c r="R53" s="8"/>
      <c r="S53" s="82"/>
      <c r="T53" s="82"/>
      <c r="U53" s="8"/>
      <c r="V53" s="8"/>
      <c r="W53" s="8"/>
      <c r="X53" s="8"/>
      <c r="Y53" s="8"/>
      <c r="Z53" s="82"/>
      <c r="AA53" s="82"/>
      <c r="AB53" s="8"/>
      <c r="AC53" s="8"/>
      <c r="AD53" s="8"/>
      <c r="AE53" s="8"/>
      <c r="AF53" s="8"/>
      <c r="AG53" s="82"/>
      <c r="AH53" s="82"/>
      <c r="AI53" s="8"/>
    </row>
    <row r="54" customFormat="false" ht="15" hidden="false" customHeight="false" outlineLevel="0" collapsed="false">
      <c r="A54" s="87"/>
      <c r="B54" s="19" t="s">
        <v>52</v>
      </c>
      <c r="C54" s="19"/>
      <c r="D54" s="82"/>
      <c r="E54" s="82"/>
      <c r="F54" s="82"/>
      <c r="G54" s="8"/>
      <c r="H54" s="8"/>
      <c r="I54" s="8"/>
      <c r="J54" s="8"/>
      <c r="K54" s="8"/>
      <c r="L54" s="82"/>
      <c r="M54" s="82"/>
      <c r="N54" s="8"/>
      <c r="O54" s="8"/>
      <c r="P54" s="8"/>
      <c r="Q54" s="8"/>
      <c r="R54" s="8"/>
      <c r="S54" s="82"/>
      <c r="T54" s="82"/>
      <c r="U54" s="8"/>
      <c r="V54" s="8"/>
      <c r="W54" s="8"/>
      <c r="X54" s="8"/>
      <c r="Y54" s="8"/>
      <c r="Z54" s="82"/>
      <c r="AA54" s="82"/>
      <c r="AB54" s="8"/>
      <c r="AC54" s="8"/>
      <c r="AD54" s="8"/>
      <c r="AE54" s="8"/>
      <c r="AF54" s="8"/>
      <c r="AG54" s="82"/>
      <c r="AH54" s="82"/>
      <c r="AI54" s="8"/>
    </row>
    <row r="55" customFormat="false" ht="15" hidden="false" customHeight="false" outlineLevel="0" collapsed="false">
      <c r="A55" s="87"/>
      <c r="B55" s="0" t="s">
        <v>13</v>
      </c>
      <c r="C55" s="25" t="n">
        <v>0.5</v>
      </c>
      <c r="D55" s="82"/>
      <c r="E55" s="82"/>
      <c r="F55" s="82"/>
      <c r="G55" s="8"/>
      <c r="H55" s="8"/>
      <c r="I55" s="8"/>
      <c r="J55" s="8"/>
      <c r="K55" s="8"/>
      <c r="L55" s="82"/>
      <c r="M55" s="82"/>
      <c r="N55" s="8"/>
      <c r="O55" s="8"/>
      <c r="P55" s="8"/>
      <c r="Q55" s="8"/>
      <c r="R55" s="8"/>
      <c r="S55" s="82"/>
      <c r="T55" s="82"/>
      <c r="U55" s="8"/>
      <c r="V55" s="8"/>
      <c r="W55" s="8"/>
      <c r="X55" s="8"/>
      <c r="Y55" s="8"/>
      <c r="Z55" s="82"/>
      <c r="AA55" s="82"/>
      <c r="AB55" s="8"/>
      <c r="AC55" s="8"/>
      <c r="AD55" s="8"/>
      <c r="AE55" s="8"/>
      <c r="AF55" s="8"/>
      <c r="AG55" s="82"/>
      <c r="AH55" s="82"/>
      <c r="AI55" s="8"/>
    </row>
    <row r="56" customFormat="false" ht="15" hidden="false" customHeight="false" outlineLevel="0" collapsed="false">
      <c r="A56" s="87"/>
      <c r="B56" s="0" t="s">
        <v>78</v>
      </c>
      <c r="C56" s="0" t="n">
        <v>0.33</v>
      </c>
      <c r="D56" s="82"/>
      <c r="E56" s="82"/>
      <c r="F56" s="82"/>
      <c r="G56" s="8"/>
      <c r="H56" s="8"/>
      <c r="I56" s="8"/>
      <c r="J56" s="8"/>
      <c r="K56" s="8"/>
      <c r="L56" s="82"/>
      <c r="M56" s="82"/>
      <c r="N56" s="8"/>
      <c r="O56" s="8"/>
      <c r="P56" s="8"/>
      <c r="Q56" s="8"/>
      <c r="R56" s="8"/>
      <c r="S56" s="82"/>
      <c r="T56" s="82"/>
      <c r="U56" s="8"/>
      <c r="V56" s="8"/>
      <c r="W56" s="8"/>
      <c r="X56" s="8"/>
      <c r="Y56" s="8"/>
      <c r="Z56" s="82"/>
      <c r="AA56" s="82"/>
      <c r="AB56" s="8"/>
      <c r="AC56" s="8"/>
      <c r="AD56" s="8"/>
      <c r="AE56" s="8"/>
      <c r="AF56" s="8"/>
      <c r="AG56" s="82"/>
      <c r="AH56" s="82"/>
      <c r="AI56" s="8"/>
    </row>
    <row r="57" customFormat="false" ht="15" hidden="false" customHeight="false" outlineLevel="0" collapsed="false">
      <c r="A57" s="87"/>
      <c r="D57" s="82"/>
      <c r="E57" s="82"/>
      <c r="F57" s="82"/>
      <c r="G57" s="8"/>
      <c r="H57" s="8"/>
      <c r="I57" s="8"/>
      <c r="J57" s="8"/>
      <c r="K57" s="8"/>
      <c r="L57" s="82"/>
      <c r="M57" s="82"/>
      <c r="N57" s="8"/>
      <c r="O57" s="8"/>
      <c r="P57" s="8"/>
      <c r="Q57" s="8"/>
      <c r="R57" s="8"/>
      <c r="S57" s="82"/>
      <c r="T57" s="82"/>
      <c r="U57" s="8"/>
      <c r="V57" s="8"/>
      <c r="W57" s="8"/>
      <c r="X57" s="8"/>
      <c r="Y57" s="8"/>
      <c r="Z57" s="82"/>
      <c r="AA57" s="82"/>
      <c r="AB57" s="8"/>
      <c r="AC57" s="8"/>
      <c r="AD57" s="8"/>
      <c r="AE57" s="8"/>
      <c r="AF57" s="8"/>
      <c r="AG57" s="82"/>
      <c r="AH57" s="82"/>
      <c r="AI57" s="8"/>
    </row>
    <row r="58" customFormat="false" ht="15" hidden="false" customHeight="false" outlineLevel="0" collapsed="false">
      <c r="A58" s="87"/>
      <c r="B58" s="19" t="s">
        <v>19</v>
      </c>
      <c r="C58" s="19"/>
      <c r="D58" s="82"/>
      <c r="E58" s="82"/>
      <c r="F58" s="82"/>
      <c r="G58" s="8"/>
      <c r="H58" s="8"/>
      <c r="I58" s="8"/>
      <c r="J58" s="8"/>
      <c r="K58" s="8"/>
      <c r="L58" s="82"/>
      <c r="M58" s="82"/>
      <c r="N58" s="8"/>
      <c r="O58" s="8"/>
      <c r="P58" s="8"/>
      <c r="Q58" s="8"/>
      <c r="R58" s="8"/>
      <c r="S58" s="82"/>
      <c r="T58" s="82"/>
      <c r="U58" s="8"/>
      <c r="V58" s="8"/>
      <c r="W58" s="8"/>
      <c r="X58" s="8"/>
      <c r="Y58" s="8"/>
      <c r="Z58" s="82"/>
      <c r="AA58" s="82"/>
      <c r="AB58" s="8"/>
      <c r="AC58" s="8"/>
      <c r="AD58" s="8"/>
      <c r="AE58" s="8"/>
      <c r="AF58" s="8"/>
      <c r="AG58" s="82"/>
      <c r="AH58" s="82"/>
      <c r="AI58" s="8"/>
    </row>
    <row r="59" customFormat="false" ht="15" hidden="false" customHeight="false" outlineLevel="0" collapsed="false">
      <c r="A59" s="87"/>
      <c r="B59" s="0" t="s">
        <v>53</v>
      </c>
      <c r="C59" s="0" t="n">
        <v>0.75</v>
      </c>
      <c r="D59" s="82"/>
      <c r="E59" s="82"/>
      <c r="F59" s="82"/>
      <c r="G59" s="8"/>
      <c r="H59" s="8"/>
      <c r="I59" s="8"/>
      <c r="J59" s="8" t="n">
        <v>1</v>
      </c>
      <c r="K59" s="8"/>
      <c r="L59" s="82"/>
      <c r="M59" s="82"/>
      <c r="N59" s="8"/>
      <c r="O59" s="8"/>
      <c r="P59" s="8"/>
      <c r="Q59" s="8" t="n">
        <v>1</v>
      </c>
      <c r="R59" s="8"/>
      <c r="S59" s="82"/>
      <c r="T59" s="82"/>
      <c r="U59" s="8"/>
      <c r="V59" s="8"/>
      <c r="W59" s="8"/>
      <c r="X59" s="8" t="n">
        <v>1</v>
      </c>
      <c r="Y59" s="8"/>
      <c r="Z59" s="82"/>
      <c r="AA59" s="82"/>
      <c r="AB59" s="8"/>
      <c r="AC59" s="8"/>
      <c r="AD59" s="8"/>
      <c r="AE59" s="8" t="n">
        <v>1</v>
      </c>
      <c r="AF59" s="8"/>
      <c r="AG59" s="82"/>
      <c r="AH59" s="82"/>
      <c r="AI59" s="8"/>
    </row>
    <row r="60" customFormat="false" ht="15" hidden="false" customHeight="false" outlineLevel="0" collapsed="false">
      <c r="A60" s="87"/>
      <c r="D60" s="82"/>
      <c r="E60" s="82"/>
      <c r="F60" s="82"/>
      <c r="G60" s="8"/>
      <c r="H60" s="8"/>
      <c r="I60" s="8"/>
      <c r="J60" s="8"/>
      <c r="K60" s="8"/>
      <c r="L60" s="82"/>
      <c r="M60" s="82"/>
      <c r="N60" s="8"/>
      <c r="O60" s="8"/>
      <c r="P60" s="8"/>
      <c r="Q60" s="8"/>
      <c r="R60" s="8"/>
      <c r="S60" s="82"/>
      <c r="T60" s="82"/>
      <c r="U60" s="8"/>
      <c r="V60" s="8"/>
      <c r="W60" s="8"/>
      <c r="X60" s="8"/>
      <c r="Y60" s="8"/>
      <c r="Z60" s="82"/>
      <c r="AA60" s="82"/>
      <c r="AB60" s="8"/>
      <c r="AC60" s="8"/>
      <c r="AD60" s="8"/>
      <c r="AE60" s="8"/>
      <c r="AF60" s="8"/>
      <c r="AG60" s="82"/>
      <c r="AH60" s="82"/>
      <c r="AI60" s="8"/>
    </row>
    <row r="61" customFormat="false" ht="15" hidden="false" customHeight="false" outlineLevel="0" collapsed="false">
      <c r="A61" s="87"/>
      <c r="B61" s="19" t="s">
        <v>80</v>
      </c>
      <c r="C61" s="19"/>
      <c r="D61" s="82"/>
      <c r="E61" s="82"/>
      <c r="F61" s="82"/>
      <c r="G61" s="8"/>
      <c r="H61" s="8"/>
      <c r="I61" s="8"/>
      <c r="J61" s="8"/>
      <c r="K61" s="8"/>
      <c r="L61" s="82"/>
      <c r="M61" s="82"/>
      <c r="N61" s="8"/>
      <c r="O61" s="8"/>
      <c r="P61" s="8"/>
      <c r="Q61" s="8"/>
      <c r="R61" s="8"/>
      <c r="S61" s="82"/>
      <c r="T61" s="82"/>
      <c r="U61" s="8"/>
      <c r="V61" s="8"/>
      <c r="W61" s="8"/>
      <c r="X61" s="8"/>
      <c r="Y61" s="8"/>
      <c r="Z61" s="82"/>
      <c r="AA61" s="82"/>
      <c r="AB61" s="8"/>
      <c r="AC61" s="8"/>
      <c r="AD61" s="8"/>
      <c r="AE61" s="8"/>
      <c r="AF61" s="8"/>
      <c r="AG61" s="82"/>
      <c r="AH61" s="82"/>
      <c r="AI61" s="8"/>
    </row>
    <row r="62" customFormat="false" ht="15" hidden="false" customHeight="false" outlineLevel="0" collapsed="false">
      <c r="A62" s="87"/>
      <c r="B62" s="0" t="s">
        <v>56</v>
      </c>
      <c r="C62" s="25" t="n">
        <v>1</v>
      </c>
      <c r="D62" s="82"/>
      <c r="E62" s="82"/>
      <c r="F62" s="82"/>
      <c r="G62" s="8"/>
      <c r="H62" s="8"/>
      <c r="I62" s="8"/>
      <c r="J62" s="8"/>
      <c r="K62" s="8"/>
      <c r="L62" s="82"/>
      <c r="M62" s="82"/>
      <c r="N62" s="8"/>
      <c r="O62" s="8"/>
      <c r="P62" s="8"/>
      <c r="Q62" s="8"/>
      <c r="R62" s="8"/>
      <c r="S62" s="82"/>
      <c r="T62" s="82"/>
      <c r="U62" s="8"/>
      <c r="V62" s="8"/>
      <c r="W62" s="8"/>
      <c r="X62" s="8"/>
      <c r="Y62" s="8"/>
      <c r="Z62" s="82"/>
      <c r="AA62" s="82"/>
      <c r="AB62" s="8"/>
      <c r="AC62" s="8"/>
      <c r="AD62" s="8"/>
      <c r="AE62" s="8"/>
      <c r="AF62" s="8"/>
      <c r="AG62" s="82"/>
      <c r="AH62" s="82"/>
      <c r="AI62" s="8"/>
    </row>
    <row r="63" customFormat="false" ht="15" hidden="false" customHeight="false" outlineLevel="0" collapsed="false">
      <c r="A63" s="87"/>
      <c r="B63" s="0" t="s">
        <v>88</v>
      </c>
      <c r="C63" s="0" t="n">
        <v>0.75</v>
      </c>
      <c r="D63" s="82"/>
      <c r="E63" s="82"/>
      <c r="F63" s="82"/>
      <c r="G63" s="8"/>
      <c r="H63" s="8"/>
      <c r="I63" s="8"/>
      <c r="J63" s="8"/>
      <c r="K63" s="8"/>
      <c r="L63" s="82"/>
      <c r="M63" s="82"/>
      <c r="N63" s="8"/>
      <c r="O63" s="8"/>
      <c r="P63" s="8"/>
      <c r="Q63" s="8"/>
      <c r="R63" s="8"/>
      <c r="S63" s="82"/>
      <c r="T63" s="82"/>
      <c r="U63" s="8"/>
      <c r="V63" s="8"/>
      <c r="W63" s="8"/>
      <c r="X63" s="8"/>
      <c r="Y63" s="8"/>
      <c r="Z63" s="82"/>
      <c r="AA63" s="82"/>
      <c r="AB63" s="8"/>
      <c r="AC63" s="8"/>
      <c r="AD63" s="8"/>
      <c r="AE63" s="8"/>
      <c r="AF63" s="8"/>
      <c r="AG63" s="82"/>
      <c r="AH63" s="82"/>
      <c r="AI63" s="8"/>
    </row>
    <row r="64" customFormat="false" ht="15" hidden="false" customHeight="false" outlineLevel="0" collapsed="false">
      <c r="D64" s="8"/>
      <c r="E64" s="8"/>
      <c r="F64" s="8"/>
      <c r="G64" s="8"/>
      <c r="H64" s="8"/>
      <c r="I64" s="8"/>
      <c r="J64" s="8"/>
      <c r="K64" s="8"/>
      <c r="L64" s="8"/>
      <c r="M64" s="8"/>
      <c r="N64" s="8"/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  <c r="AB64" s="8"/>
      <c r="AC64" s="8"/>
      <c r="AD64" s="8"/>
      <c r="AE64" s="8"/>
      <c r="AF64" s="8"/>
      <c r="AG64" s="8"/>
      <c r="AH64" s="8"/>
      <c r="AI64" s="8"/>
    </row>
    <row r="65" customFormat="false" ht="15" hidden="false" customHeight="false" outlineLevel="0" collapsed="false">
      <c r="D65" s="8"/>
      <c r="E65" s="8"/>
      <c r="F65" s="8"/>
      <c r="G65" s="8"/>
      <c r="H65" s="8"/>
      <c r="I65" s="8"/>
      <c r="J65" s="8"/>
      <c r="K65" s="8"/>
      <c r="L65" s="8"/>
      <c r="M65" s="8"/>
      <c r="N65" s="8"/>
      <c r="O65" s="8"/>
      <c r="P65" s="8"/>
      <c r="Q65" s="8"/>
      <c r="R65" s="8"/>
      <c r="S65" s="8"/>
      <c r="T65" s="8"/>
      <c r="U65" s="8"/>
      <c r="V65" s="8"/>
      <c r="W65" s="8"/>
      <c r="X65" s="8"/>
      <c r="Y65" s="8"/>
      <c r="Z65" s="8"/>
      <c r="AA65" s="8"/>
      <c r="AB65" s="8"/>
      <c r="AC65" s="8"/>
      <c r="AD65" s="8"/>
      <c r="AE65" s="8"/>
      <c r="AF65" s="8"/>
      <c r="AG65" s="8"/>
      <c r="AH65" s="8"/>
      <c r="AI65" s="8"/>
    </row>
    <row r="66" customFormat="false" ht="15" hidden="false" customHeight="false" outlineLevel="0" collapsed="false">
      <c r="A66" s="90"/>
      <c r="B66" s="91"/>
      <c r="C66" s="91"/>
      <c r="D66" s="92"/>
      <c r="E66" s="92"/>
      <c r="F66" s="92"/>
      <c r="G66" s="92"/>
      <c r="H66" s="92"/>
      <c r="I66" s="92"/>
      <c r="J66" s="92"/>
      <c r="K66" s="92"/>
      <c r="L66" s="92"/>
      <c r="M66" s="92"/>
      <c r="N66" s="92"/>
      <c r="O66" s="92"/>
      <c r="P66" s="92"/>
      <c r="Q66" s="92"/>
      <c r="R66" s="92"/>
      <c r="S66" s="92"/>
      <c r="T66" s="92"/>
      <c r="U66" s="92"/>
      <c r="V66" s="92"/>
      <c r="W66" s="92"/>
      <c r="X66" s="92"/>
      <c r="Y66" s="92"/>
      <c r="Z66" s="92"/>
      <c r="AA66" s="92"/>
      <c r="AB66" s="92"/>
      <c r="AC66" s="92"/>
      <c r="AD66" s="92"/>
      <c r="AE66" s="92"/>
      <c r="AF66" s="92"/>
      <c r="AG66" s="92"/>
      <c r="AH66" s="92"/>
      <c r="AI66" s="8"/>
    </row>
    <row r="67" customFormat="false" ht="15" hidden="false" customHeight="false" outlineLevel="0" collapsed="false">
      <c r="A67" s="93" t="s">
        <v>28</v>
      </c>
      <c r="B67" s="37" t="s">
        <v>92</v>
      </c>
      <c r="C67" s="39" t="n">
        <v>0.5</v>
      </c>
      <c r="D67" s="82"/>
      <c r="E67" s="82"/>
      <c r="F67" s="82"/>
      <c r="G67" s="8"/>
      <c r="H67" s="8"/>
      <c r="I67" s="8"/>
      <c r="J67" s="8"/>
      <c r="K67" s="8"/>
      <c r="L67" s="82"/>
      <c r="M67" s="82"/>
      <c r="N67" s="8"/>
      <c r="O67" s="8"/>
      <c r="P67" s="8"/>
      <c r="Q67" s="8"/>
      <c r="R67" s="8"/>
      <c r="S67" s="82"/>
      <c r="T67" s="82"/>
      <c r="U67" s="8"/>
      <c r="V67" s="8"/>
      <c r="W67" s="8"/>
      <c r="X67" s="8"/>
      <c r="Y67" s="8"/>
      <c r="Z67" s="82"/>
      <c r="AA67" s="82"/>
      <c r="AB67" s="8"/>
      <c r="AC67" s="8"/>
      <c r="AD67" s="8"/>
      <c r="AE67" s="8"/>
      <c r="AF67" s="8"/>
      <c r="AG67" s="82"/>
      <c r="AH67" s="82"/>
      <c r="AI67" s="8"/>
    </row>
    <row r="68" customFormat="false" ht="15" hidden="false" customHeight="false" outlineLevel="0" collapsed="false">
      <c r="A68" s="93"/>
      <c r="B68" s="37" t="s">
        <v>93</v>
      </c>
      <c r="C68" s="39" t="n">
        <v>0.5</v>
      </c>
      <c r="D68" s="82"/>
      <c r="E68" s="82"/>
      <c r="F68" s="82"/>
      <c r="G68" s="8"/>
      <c r="H68" s="8"/>
      <c r="I68" s="8"/>
      <c r="J68" s="8"/>
      <c r="K68" s="8"/>
      <c r="L68" s="82"/>
      <c r="M68" s="82"/>
      <c r="N68" s="8"/>
      <c r="O68" s="8"/>
      <c r="P68" s="8"/>
      <c r="Q68" s="8"/>
      <c r="R68" s="8"/>
      <c r="S68" s="82"/>
      <c r="T68" s="82"/>
      <c r="U68" s="8"/>
      <c r="V68" s="8"/>
      <c r="W68" s="8"/>
      <c r="X68" s="8"/>
      <c r="Y68" s="8"/>
      <c r="Z68" s="82"/>
      <c r="AA68" s="82"/>
      <c r="AB68" s="8"/>
      <c r="AC68" s="8"/>
      <c r="AD68" s="8"/>
      <c r="AE68" s="8"/>
      <c r="AF68" s="8"/>
      <c r="AG68" s="82"/>
      <c r="AH68" s="82"/>
      <c r="AI68" s="8"/>
    </row>
    <row r="69" customFormat="false" ht="15" hidden="false" customHeight="false" outlineLevel="0" collapsed="false">
      <c r="A69" s="93"/>
      <c r="B69" s="37" t="s">
        <v>94</v>
      </c>
      <c r="C69" s="39" t="n">
        <v>0.5</v>
      </c>
      <c r="D69" s="82"/>
      <c r="E69" s="82"/>
      <c r="F69" s="82"/>
      <c r="G69" s="8"/>
      <c r="H69" s="8"/>
      <c r="I69" s="8"/>
      <c r="J69" s="8"/>
      <c r="K69" s="8"/>
      <c r="L69" s="82"/>
      <c r="M69" s="82"/>
      <c r="N69" s="8"/>
      <c r="O69" s="8"/>
      <c r="P69" s="8"/>
      <c r="Q69" s="8"/>
      <c r="R69" s="8"/>
      <c r="S69" s="82"/>
      <c r="T69" s="82"/>
      <c r="U69" s="8"/>
      <c r="V69" s="8"/>
      <c r="W69" s="8"/>
      <c r="X69" s="8"/>
      <c r="Y69" s="8"/>
      <c r="Z69" s="82"/>
      <c r="AA69" s="82"/>
      <c r="AB69" s="8"/>
      <c r="AC69" s="8"/>
      <c r="AD69" s="8"/>
      <c r="AE69" s="8"/>
      <c r="AF69" s="8"/>
      <c r="AG69" s="82"/>
      <c r="AH69" s="82"/>
      <c r="AI69" s="8"/>
    </row>
    <row r="70" customFormat="false" ht="15" hidden="false" customHeight="false" outlineLevel="0" collapsed="false">
      <c r="A70" s="93"/>
      <c r="B70" s="37" t="s">
        <v>96</v>
      </c>
      <c r="C70" s="94" t="n">
        <v>1</v>
      </c>
      <c r="D70" s="82"/>
      <c r="E70" s="82"/>
      <c r="F70" s="82"/>
      <c r="G70" s="8"/>
      <c r="H70" s="8"/>
      <c r="I70" s="8"/>
      <c r="J70" s="8" t="n">
        <v>1</v>
      </c>
      <c r="K70" s="8"/>
      <c r="L70" s="82"/>
      <c r="M70" s="82"/>
      <c r="N70" s="8"/>
      <c r="O70" s="8"/>
      <c r="P70" s="8"/>
      <c r="Q70" s="8"/>
      <c r="R70" s="8"/>
      <c r="S70" s="82"/>
      <c r="T70" s="82"/>
      <c r="U70" s="8"/>
      <c r="V70" s="8"/>
      <c r="W70" s="8"/>
      <c r="X70" s="8"/>
      <c r="Y70" s="8"/>
      <c r="Z70" s="82"/>
      <c r="AA70" s="82"/>
      <c r="AB70" s="8"/>
      <c r="AC70" s="8"/>
      <c r="AD70" s="8"/>
      <c r="AE70" s="8"/>
      <c r="AF70" s="8"/>
      <c r="AG70" s="82"/>
      <c r="AH70" s="82"/>
      <c r="AI70" s="8"/>
    </row>
    <row r="71" customFormat="false" ht="15" hidden="false" customHeight="false" outlineLevel="0" collapsed="false">
      <c r="A71" s="93"/>
      <c r="D71" s="82"/>
      <c r="E71" s="82"/>
      <c r="F71" s="82"/>
      <c r="G71" s="8"/>
      <c r="H71" s="8"/>
      <c r="I71" s="8"/>
      <c r="J71" s="8"/>
      <c r="K71" s="8"/>
      <c r="L71" s="82"/>
      <c r="M71" s="82"/>
      <c r="N71" s="8"/>
      <c r="O71" s="8"/>
      <c r="P71" s="8"/>
      <c r="Q71" s="8"/>
      <c r="R71" s="8"/>
      <c r="S71" s="82"/>
      <c r="T71" s="82"/>
      <c r="U71" s="8"/>
      <c r="V71" s="8"/>
      <c r="W71" s="8"/>
      <c r="X71" s="8"/>
      <c r="Y71" s="8"/>
      <c r="Z71" s="82"/>
      <c r="AA71" s="82"/>
      <c r="AB71" s="8"/>
      <c r="AC71" s="8"/>
      <c r="AD71" s="8"/>
      <c r="AE71" s="8"/>
      <c r="AF71" s="8"/>
      <c r="AG71" s="82"/>
      <c r="AH71" s="82"/>
      <c r="AI71" s="8"/>
    </row>
    <row r="72" customFormat="false" ht="15" hidden="false" customHeight="false" outlineLevel="0" collapsed="false">
      <c r="A72" s="93"/>
      <c r="D72" s="82"/>
      <c r="E72" s="82"/>
      <c r="F72" s="82"/>
      <c r="G72" s="8"/>
      <c r="H72" s="8"/>
      <c r="I72" s="8"/>
      <c r="J72" s="8"/>
      <c r="K72" s="8"/>
      <c r="L72" s="82"/>
      <c r="M72" s="82"/>
      <c r="N72" s="8"/>
      <c r="O72" s="8"/>
      <c r="P72" s="8"/>
      <c r="Q72" s="8"/>
      <c r="R72" s="8"/>
      <c r="S72" s="82"/>
      <c r="T72" s="82"/>
      <c r="U72" s="8"/>
      <c r="V72" s="8"/>
      <c r="W72" s="8"/>
      <c r="X72" s="8"/>
      <c r="Y72" s="8"/>
      <c r="Z72" s="82"/>
      <c r="AA72" s="82"/>
      <c r="AB72" s="8"/>
      <c r="AC72" s="8"/>
      <c r="AD72" s="8"/>
      <c r="AE72" s="8"/>
      <c r="AF72" s="8"/>
      <c r="AG72" s="82"/>
      <c r="AH72" s="82"/>
      <c r="AI72" s="8"/>
    </row>
    <row r="73" customFormat="false" ht="15" hidden="false" customHeight="false" outlineLevel="0" collapsed="false">
      <c r="A73" s="93"/>
      <c r="D73" s="82"/>
      <c r="E73" s="82"/>
      <c r="F73" s="82"/>
      <c r="G73" s="8"/>
      <c r="H73" s="8"/>
      <c r="I73" s="8"/>
      <c r="J73" s="8"/>
      <c r="K73" s="8"/>
      <c r="L73" s="82"/>
      <c r="M73" s="82"/>
      <c r="N73" s="8"/>
      <c r="O73" s="8"/>
      <c r="P73" s="8"/>
      <c r="Q73" s="8"/>
      <c r="R73" s="8"/>
      <c r="S73" s="82"/>
      <c r="T73" s="82"/>
      <c r="U73" s="8"/>
      <c r="V73" s="8"/>
      <c r="W73" s="8"/>
      <c r="X73" s="8"/>
      <c r="Y73" s="8"/>
      <c r="Z73" s="82"/>
      <c r="AA73" s="82"/>
      <c r="AB73" s="8"/>
      <c r="AC73" s="8"/>
      <c r="AD73" s="8"/>
      <c r="AE73" s="8"/>
      <c r="AF73" s="8"/>
      <c r="AG73" s="82"/>
      <c r="AH73" s="82"/>
      <c r="AI73" s="8"/>
    </row>
    <row r="74" customFormat="false" ht="15" hidden="false" customHeight="false" outlineLevel="0" collapsed="false">
      <c r="A74" s="35"/>
      <c r="D74" s="8"/>
      <c r="E74" s="8"/>
      <c r="F74" s="8"/>
      <c r="G74" s="8"/>
      <c r="H74" s="8"/>
      <c r="I74" s="8"/>
      <c r="J74" s="8"/>
      <c r="K74" s="8"/>
      <c r="L74" s="8"/>
      <c r="M74" s="8"/>
      <c r="N74" s="8"/>
      <c r="O74" s="8"/>
      <c r="P74" s="8"/>
      <c r="Q74" s="8"/>
      <c r="R74" s="8"/>
      <c r="S74" s="8"/>
      <c r="T74" s="8"/>
      <c r="U74" s="8"/>
      <c r="V74" s="8"/>
      <c r="W74" s="8"/>
      <c r="X74" s="8"/>
      <c r="Y74" s="8"/>
      <c r="Z74" s="8"/>
      <c r="AA74" s="8"/>
      <c r="AB74" s="8"/>
      <c r="AC74" s="8"/>
      <c r="AD74" s="8"/>
      <c r="AE74" s="8"/>
      <c r="AF74" s="8"/>
      <c r="AG74" s="8"/>
      <c r="AH74" s="8"/>
      <c r="AI74" s="8"/>
    </row>
    <row r="75" customFormat="false" ht="15" hidden="false" customHeight="false" outlineLevel="0" collapsed="false">
      <c r="A75" s="35"/>
      <c r="B75" s="0" t="s">
        <v>95</v>
      </c>
      <c r="C75" s="25" t="n">
        <v>0.75</v>
      </c>
      <c r="D75" s="8"/>
      <c r="E75" s="8"/>
      <c r="F75" s="8"/>
      <c r="G75" s="8"/>
      <c r="H75" s="8"/>
      <c r="I75" s="8"/>
      <c r="J75" s="8"/>
      <c r="K75" s="8"/>
      <c r="L75" s="8"/>
      <c r="M75" s="8"/>
      <c r="N75" s="8"/>
      <c r="O75" s="8"/>
      <c r="P75" s="8"/>
      <c r="Q75" s="8"/>
      <c r="R75" s="8"/>
      <c r="S75" s="8"/>
      <c r="T75" s="8"/>
      <c r="U75" s="8"/>
      <c r="V75" s="8"/>
      <c r="W75" s="8"/>
      <c r="X75" s="8"/>
      <c r="Y75" s="8"/>
      <c r="Z75" s="8"/>
      <c r="AA75" s="8"/>
      <c r="AB75" s="8"/>
      <c r="AC75" s="8"/>
      <c r="AD75" s="8"/>
      <c r="AE75" s="8"/>
      <c r="AF75" s="8"/>
      <c r="AG75" s="8"/>
      <c r="AH75" s="8"/>
      <c r="AI75" s="8"/>
    </row>
    <row r="76" customFormat="false" ht="15" hidden="false" customHeight="false" outlineLevel="0" collapsed="false">
      <c r="A76" s="35"/>
      <c r="B76" s="0" t="s">
        <v>158</v>
      </c>
      <c r="C76" s="25" t="n">
        <v>4</v>
      </c>
      <c r="D76" s="8"/>
      <c r="E76" s="8"/>
      <c r="F76" s="8"/>
      <c r="G76" s="8"/>
      <c r="H76" s="8"/>
      <c r="I76" s="8"/>
      <c r="J76" s="8"/>
      <c r="K76" s="8"/>
      <c r="L76" s="8"/>
      <c r="M76" s="8"/>
      <c r="N76" s="8"/>
      <c r="O76" s="8"/>
      <c r="P76" s="8"/>
      <c r="Q76" s="8"/>
      <c r="R76" s="8"/>
      <c r="S76" s="8"/>
      <c r="T76" s="8"/>
      <c r="U76" s="8"/>
      <c r="V76" s="8"/>
      <c r="W76" s="8"/>
      <c r="X76" s="8"/>
      <c r="Y76" s="8"/>
      <c r="Z76" s="8"/>
      <c r="AA76" s="8"/>
      <c r="AB76" s="8"/>
      <c r="AC76" s="8"/>
      <c r="AD76" s="8"/>
      <c r="AE76" s="8"/>
      <c r="AF76" s="8"/>
      <c r="AG76" s="8"/>
      <c r="AH76" s="8"/>
      <c r="AI76" s="8"/>
    </row>
    <row r="77" customFormat="false" ht="15" hidden="false" customHeight="false" outlineLevel="0" collapsed="false">
      <c r="A77" s="35"/>
      <c r="B77" s="0" t="s">
        <v>159</v>
      </c>
      <c r="C77" s="25" t="n">
        <v>7</v>
      </c>
      <c r="D77" s="8"/>
      <c r="E77" s="8"/>
      <c r="F77" s="8"/>
      <c r="G77" s="8"/>
      <c r="H77" s="8"/>
      <c r="I77" s="8"/>
      <c r="J77" s="8"/>
      <c r="K77" s="8"/>
      <c r="L77" s="8"/>
      <c r="M77" s="8"/>
      <c r="N77" s="8"/>
      <c r="O77" s="8"/>
      <c r="P77" s="8"/>
      <c r="Q77" s="8"/>
      <c r="R77" s="8"/>
      <c r="S77" s="8"/>
      <c r="T77" s="8"/>
      <c r="U77" s="8"/>
      <c r="V77" s="8"/>
      <c r="W77" s="8"/>
      <c r="X77" s="8"/>
      <c r="Y77" s="8"/>
      <c r="Z77" s="8"/>
      <c r="AA77" s="8"/>
      <c r="AB77" s="8"/>
      <c r="AC77" s="8"/>
      <c r="AD77" s="8"/>
      <c r="AE77" s="8"/>
      <c r="AF77" s="8"/>
      <c r="AG77" s="8"/>
      <c r="AH77" s="8"/>
      <c r="AI77" s="8"/>
    </row>
    <row r="78" customFormat="false" ht="15" hidden="false" customHeight="false" outlineLevel="0" collapsed="false">
      <c r="A78" s="35"/>
      <c r="B78" s="0" t="s">
        <v>160</v>
      </c>
      <c r="C78" s="25" t="n">
        <v>0.5</v>
      </c>
      <c r="D78" s="8"/>
      <c r="E78" s="8"/>
      <c r="F78" s="8"/>
      <c r="G78" s="8"/>
      <c r="H78" s="8"/>
      <c r="I78" s="8"/>
      <c r="J78" s="8"/>
      <c r="K78" s="8"/>
      <c r="L78" s="8"/>
      <c r="M78" s="8"/>
      <c r="N78" s="8"/>
      <c r="O78" s="8"/>
      <c r="P78" s="8"/>
      <c r="Q78" s="8"/>
      <c r="R78" s="8"/>
      <c r="S78" s="8"/>
      <c r="T78" s="8"/>
      <c r="U78" s="8"/>
      <c r="V78" s="8"/>
      <c r="W78" s="8"/>
      <c r="X78" s="8"/>
      <c r="Y78" s="8"/>
      <c r="Z78" s="8"/>
      <c r="AA78" s="8"/>
      <c r="AB78" s="8"/>
      <c r="AC78" s="8"/>
      <c r="AD78" s="8"/>
      <c r="AE78" s="8"/>
      <c r="AF78" s="8"/>
      <c r="AG78" s="8"/>
      <c r="AH78" s="8"/>
      <c r="AI78" s="8"/>
    </row>
    <row r="79" customFormat="false" ht="15" hidden="false" customHeight="false" outlineLevel="0" collapsed="false">
      <c r="A79" s="35"/>
      <c r="B79" s="0" t="s">
        <v>161</v>
      </c>
      <c r="D79" s="8"/>
      <c r="E79" s="8"/>
      <c r="F79" s="8"/>
      <c r="G79" s="8"/>
      <c r="H79" s="8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8"/>
      <c r="U79" s="8"/>
      <c r="V79" s="8"/>
      <c r="W79" s="8"/>
      <c r="X79" s="8"/>
      <c r="Y79" s="8"/>
      <c r="Z79" s="8"/>
      <c r="AA79" s="8"/>
      <c r="AB79" s="8"/>
      <c r="AC79" s="8"/>
      <c r="AD79" s="8"/>
      <c r="AE79" s="8"/>
      <c r="AF79" s="8"/>
      <c r="AG79" s="8"/>
      <c r="AH79" s="8"/>
      <c r="AI79" s="8"/>
    </row>
    <row r="80" customFormat="false" ht="15" hidden="false" customHeight="false" outlineLevel="0" collapsed="false">
      <c r="A80" s="35"/>
      <c r="D80" s="8"/>
      <c r="E80" s="8"/>
      <c r="F80" s="8"/>
      <c r="G80" s="8"/>
      <c r="H80" s="8"/>
      <c r="I80" s="8"/>
      <c r="J80" s="8"/>
      <c r="K80" s="8"/>
      <c r="L80" s="8"/>
      <c r="M80" s="8"/>
      <c r="N80" s="8"/>
      <c r="O80" s="8"/>
      <c r="P80" s="8"/>
      <c r="Q80" s="8"/>
      <c r="R80" s="8"/>
      <c r="S80" s="8"/>
      <c r="T80" s="8"/>
      <c r="U80" s="8"/>
      <c r="V80" s="8"/>
      <c r="W80" s="8"/>
      <c r="X80" s="8"/>
      <c r="Y80" s="8"/>
      <c r="Z80" s="8"/>
      <c r="AA80" s="8"/>
      <c r="AB80" s="8"/>
      <c r="AC80" s="8"/>
      <c r="AD80" s="8"/>
      <c r="AE80" s="8"/>
      <c r="AF80" s="8"/>
      <c r="AG80" s="8"/>
      <c r="AH80" s="8"/>
      <c r="AI80" s="8"/>
    </row>
    <row r="81" customFormat="false" ht="15" hidden="false" customHeight="false" outlineLevel="0" collapsed="false">
      <c r="A81" s="35"/>
      <c r="B81" s="0" t="s">
        <v>162</v>
      </c>
      <c r="D81" s="8"/>
      <c r="E81" s="8"/>
      <c r="F81" s="8"/>
      <c r="G81" s="8" t="n">
        <f aca="false">SUMPRODUCT(C4:C78,G4:G78)</f>
        <v>4.5</v>
      </c>
      <c r="H81" s="8" t="n">
        <f aca="false">SUMPRODUCT(C4:C73,H4:H73)</f>
        <v>0</v>
      </c>
      <c r="I81" s="8" t="n">
        <f aca="false">SUMPRODUCT(C4:C73,I4:I73)</f>
        <v>4</v>
      </c>
      <c r="J81" s="8" t="n">
        <f aca="false">SUMPRODUCT(C4:C73,J4:J73)</f>
        <v>3.75</v>
      </c>
      <c r="K81" s="8" t="n">
        <f aca="false">SUMPRODUCT($C$4:$C$73,K4:K73)</f>
        <v>0</v>
      </c>
      <c r="L81" s="8"/>
      <c r="M81" s="8"/>
      <c r="N81" s="8" t="n">
        <f aca="false">SUMPRODUCT($C$4:$C$73,N4:N73)</f>
        <v>4.25</v>
      </c>
      <c r="O81" s="8" t="n">
        <f aca="false">SUMPRODUCT($C$4:$C$73,O4:O73)</f>
        <v>0</v>
      </c>
      <c r="P81" s="8" t="n">
        <f aca="false">SUMPRODUCT($C$4:$C$73,P4:P73)</f>
        <v>0.75</v>
      </c>
      <c r="Q81" s="8" t="n">
        <f aca="false">SUMPRODUCT($C$4:$C$73,Q4:Q73)</f>
        <v>5.16</v>
      </c>
      <c r="R81" s="8" t="n">
        <f aca="false">SUMPRODUCT($C$4:$C$73,R4:R73)</f>
        <v>0</v>
      </c>
      <c r="S81" s="8"/>
      <c r="T81" s="8"/>
      <c r="U81" s="8" t="n">
        <f aca="false">SUMPRODUCT($C$4:$C$73,U4:U73)</f>
        <v>5</v>
      </c>
      <c r="V81" s="8" t="n">
        <f aca="false">SUMPRODUCT($C$4:$C$73,V4:V73)</f>
        <v>0</v>
      </c>
      <c r="W81" s="8" t="n">
        <f aca="false">SUMPRODUCT($C$4:$C$73,W4:W73)</f>
        <v>4</v>
      </c>
      <c r="X81" s="8" t="n">
        <f aca="false">SUMPRODUCT($C$4:$C$73,X4:X73)</f>
        <v>6.33</v>
      </c>
      <c r="Y81" s="8" t="n">
        <f aca="false">SUMPRODUCT($C$4:$C$73,Y4:Y73)</f>
        <v>0</v>
      </c>
      <c r="Z81" s="8"/>
      <c r="AA81" s="8"/>
      <c r="AB81" s="8" t="n">
        <f aca="false">SUMPRODUCT($C$4:$C$73,AB4:AB73)</f>
        <v>4</v>
      </c>
      <c r="AC81" s="8" t="n">
        <f aca="false">SUMPRODUCT($C$4:$C$73,AC4:AC73)</f>
        <v>0</v>
      </c>
      <c r="AD81" s="8" t="n">
        <f aca="false">SUMPRODUCT($C$4:$C$73,AD4:AD73)</f>
        <v>0.5</v>
      </c>
      <c r="AE81" s="8" t="n">
        <f aca="false">SUMPRODUCT($C$4:$C$73,AE4:AE73)</f>
        <v>4.25</v>
      </c>
      <c r="AF81" s="8" t="n">
        <f aca="false">SUMPRODUCT($C$4:$C$73,AF4:AF73)</f>
        <v>0</v>
      </c>
      <c r="AG81" s="8"/>
      <c r="AH81" s="8"/>
      <c r="AI81" s="8"/>
    </row>
    <row r="82" customFormat="false" ht="15" hidden="false" customHeight="false" outlineLevel="0" collapsed="false">
      <c r="A82" s="35"/>
      <c r="B82" s="0" t="s">
        <v>163</v>
      </c>
      <c r="D82" s="8"/>
      <c r="E82" s="8"/>
      <c r="F82" s="8"/>
      <c r="G82" s="8"/>
      <c r="H82" s="8"/>
      <c r="I82" s="8"/>
      <c r="J82" s="8"/>
      <c r="K82" s="8"/>
      <c r="L82" s="95" t="n">
        <f aca="false">SUM(G81:K81)</f>
        <v>12.25</v>
      </c>
      <c r="M82" s="95"/>
      <c r="N82" s="8"/>
      <c r="O82" s="8"/>
      <c r="P82" s="8"/>
      <c r="Q82" s="8"/>
      <c r="R82" s="8"/>
      <c r="S82" s="95" t="n">
        <f aca="false">SUM(N81:R81)</f>
        <v>10.16</v>
      </c>
      <c r="T82" s="95"/>
      <c r="U82" s="8"/>
      <c r="V82" s="8"/>
      <c r="W82" s="8"/>
      <c r="X82" s="8"/>
      <c r="Y82" s="8"/>
      <c r="Z82" s="95" t="n">
        <f aca="false">SUM(U81:Y81)</f>
        <v>15.33</v>
      </c>
      <c r="AA82" s="95"/>
      <c r="AB82" s="8"/>
      <c r="AC82" s="8"/>
      <c r="AD82" s="8"/>
      <c r="AE82" s="8"/>
      <c r="AF82" s="8"/>
      <c r="AG82" s="95" t="n">
        <f aca="false">SUM(AB81:AF81)</f>
        <v>8.75</v>
      </c>
      <c r="AH82" s="95"/>
      <c r="AI82" s="8"/>
    </row>
    <row r="83" customFormat="false" ht="15" hidden="false" customHeight="false" outlineLevel="0" collapsed="false">
      <c r="A83" s="35"/>
      <c r="D83" s="8"/>
      <c r="E83" s="8"/>
      <c r="F83" s="8"/>
      <c r="G83" s="8"/>
      <c r="H83" s="8"/>
      <c r="I83" s="8"/>
      <c r="J83" s="8"/>
      <c r="K83" s="8"/>
      <c r="L83" s="8"/>
      <c r="M83" s="8"/>
      <c r="N83" s="8"/>
      <c r="O83" s="8"/>
      <c r="P83" s="8"/>
      <c r="Q83" s="8"/>
      <c r="R83" s="8"/>
      <c r="S83" s="8"/>
      <c r="T83" s="8"/>
      <c r="U83" s="8"/>
      <c r="V83" s="8"/>
      <c r="W83" s="8"/>
      <c r="X83" s="8"/>
      <c r="Y83" s="8"/>
      <c r="Z83" s="8"/>
      <c r="AA83" s="8"/>
      <c r="AB83" s="8"/>
      <c r="AC83" s="8"/>
      <c r="AD83" s="8"/>
      <c r="AE83" s="8"/>
      <c r="AF83" s="8"/>
      <c r="AG83" s="8"/>
      <c r="AH83" s="8"/>
      <c r="AI83" s="8"/>
    </row>
    <row r="84" customFormat="false" ht="15" hidden="false" customHeight="false" outlineLevel="0" collapsed="false">
      <c r="B84" s="0" t="s">
        <v>164</v>
      </c>
      <c r="D84" s="8"/>
      <c r="E84" s="8"/>
      <c r="F84" s="8"/>
      <c r="G84" s="8"/>
      <c r="H84" s="8"/>
      <c r="I84" s="8"/>
      <c r="J84" s="8"/>
      <c r="K84" s="8"/>
      <c r="L84" s="8"/>
      <c r="M84" s="8"/>
      <c r="N84" s="8"/>
      <c r="O84" s="8"/>
      <c r="P84" s="8"/>
      <c r="Q84" s="8"/>
      <c r="R84" s="8"/>
      <c r="S84" s="8"/>
      <c r="T84" s="8"/>
      <c r="U84" s="8"/>
      <c r="V84" s="8"/>
      <c r="W84" s="8"/>
      <c r="X84" s="8"/>
      <c r="Y84" s="8"/>
      <c r="Z84" s="8"/>
      <c r="AA84" s="8"/>
      <c r="AB84" s="8"/>
      <c r="AC84" s="8"/>
      <c r="AD84" s="8"/>
      <c r="AE84" s="8"/>
      <c r="AF84" s="8"/>
      <c r="AG84" s="8"/>
      <c r="AH84" s="8"/>
      <c r="AI84" s="8"/>
    </row>
    <row r="1048573" customFormat="false" ht="12.8" hidden="false" customHeight="false" outlineLevel="0" collapsed="false"/>
    <row r="1048574" customFormat="false" ht="12.8" hidden="false" customHeight="false" outlineLevel="0" collapsed="false"/>
    <row r="1048575" customFormat="false" ht="12.8" hidden="false" customHeight="false" outlineLevel="0" collapsed="false"/>
    <row r="1048576" customFormat="false" ht="12.8" hidden="false" customHeight="false" outlineLevel="0" collapsed="false"/>
  </sheetData>
  <mergeCells count="8">
    <mergeCell ref="A3:A22"/>
    <mergeCell ref="A25:A46"/>
    <mergeCell ref="A49:A63"/>
    <mergeCell ref="A67:A73"/>
    <mergeCell ref="L82:M82"/>
    <mergeCell ref="S82:T82"/>
    <mergeCell ref="Z82:AA82"/>
    <mergeCell ref="AG82:AH82"/>
  </mergeCells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>&amp;C&amp;"Times New Roman,Normal"&amp;A</oddHeader>
    <oddFooter>&amp;C&amp;"Times New Roman,Normal"Page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351</TotalTime>
  <Application>LibreOffice/7.2.1.2$Windows_X86_64 LibreOffice_project/87b77fad49947c1441b67c559c339af8f3517e22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2020-12-21T13:30:16Z</dcterms:created>
  <dc:creator>Tomas</dc:creator>
  <dc:description/>
  <dc:language>fr-FR</dc:language>
  <cp:lastModifiedBy/>
  <dcterms:modified xsi:type="dcterms:W3CDTF">2021-02-22T20:00:39Z</dcterms:modified>
  <cp:revision>27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