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ria\Pictures\"/>
    </mc:Choice>
  </mc:AlternateContent>
  <xr:revisionPtr revIDLastSave="0" documentId="13_ncr:1_{DFE8183A-721C-4AF0-AFA0-CB11AA0127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om-Groupe" sheetId="10" r:id="rId1"/>
    <sheet name="Projet" sheetId="5" r:id="rId2"/>
    <sheet name="Remises Commerciales" sheetId="6" state="veryHidden" r:id="rId3"/>
    <sheet name="Remises Commerciales 2" sheetId="1" state="veryHidden" r:id="rId4"/>
    <sheet name="Remises Commerciales 3" sheetId="8" state="veryHidden" r:id="rId5"/>
    <sheet name="Remises Commerciales 4" sheetId="9" state="veryHidden" r:id="rId6"/>
    <sheet name="Paramètres" sheetId="11" state="veryHidden" r:id="rId7"/>
    <sheet name="Mouchard" sheetId="12" state="veryHidden" r:id="rId8"/>
  </sheets>
  <functionGroups builtInGroupCount="19"/>
  <definedNames>
    <definedName name="_xlnm._FilterDatabase" localSheetId="2" hidden="1">'Remises Commerciales'!$C$11:$K$20</definedName>
    <definedName name="RefClasse">'Nom-Groupe'!$A$1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" i="6" l="1" a="1"/>
  <c r="K20" i="6" s="1"/>
  <c r="K20" i="9"/>
  <c r="K20" i="8"/>
  <c r="K20" i="1"/>
  <c r="K18" i="8"/>
  <c r="J15" i="8"/>
  <c r="K15" i="8" s="1"/>
  <c r="J14" i="8"/>
  <c r="K14" i="8" s="1"/>
  <c r="J16" i="8"/>
  <c r="J17" i="8"/>
  <c r="J18" i="8"/>
  <c r="J13" i="8"/>
  <c r="K13" i="8" s="1"/>
  <c r="J14" i="1"/>
  <c r="K15" i="9"/>
  <c r="K14" i="9"/>
  <c r="J15" i="9"/>
  <c r="J14" i="9"/>
  <c r="J16" i="9"/>
  <c r="K16" i="9" s="1"/>
  <c r="J17" i="9"/>
  <c r="J18" i="9"/>
  <c r="J13" i="9"/>
  <c r="K13" i="9" s="1"/>
  <c r="J13" i="6"/>
  <c r="K13" i="6" s="1"/>
  <c r="K14" i="1"/>
  <c r="K15" i="1"/>
  <c r="K16" i="1"/>
  <c r="K17" i="1"/>
  <c r="K13" i="1"/>
  <c r="J15" i="1"/>
  <c r="J14" i="6"/>
  <c r="K14" i="6" s="1"/>
  <c r="J16" i="1"/>
  <c r="J17" i="1"/>
  <c r="J13" i="1"/>
  <c r="K16" i="6"/>
  <c r="I19" i="6"/>
  <c r="K15" i="6"/>
  <c r="K17" i="6"/>
  <c r="K18" i="6"/>
  <c r="J15" i="6"/>
  <c r="J16" i="6"/>
  <c r="J17" i="6"/>
  <c r="J18" i="6"/>
  <c r="K18" i="9"/>
  <c r="K17" i="9"/>
  <c r="K16" i="8"/>
  <c r="K17" i="8"/>
  <c r="I19" i="1"/>
  <c r="K18" i="1"/>
  <c r="J18" i="1"/>
  <c r="I18" i="9"/>
  <c r="I17" i="9"/>
  <c r="I16" i="9"/>
  <c r="I15" i="9"/>
  <c r="I14" i="9"/>
  <c r="I13" i="9"/>
  <c r="I19" i="9" s="1"/>
  <c r="I18" i="8"/>
  <c r="I17" i="8"/>
  <c r="I16" i="8"/>
  <c r="I15" i="8"/>
  <c r="I14" i="8"/>
  <c r="I13" i="8"/>
  <c r="I18" i="1"/>
  <c r="I17" i="1"/>
  <c r="I16" i="1"/>
  <c r="I15" i="1"/>
  <c r="I14" i="1"/>
  <c r="I13" i="1"/>
  <c r="K19" i="8" l="1"/>
  <c r="K19" i="9"/>
  <c r="K19" i="6"/>
  <c r="I19" i="8"/>
  <c r="I14" i="6" l="1"/>
  <c r="I15" i="6"/>
  <c r="I16" i="6"/>
  <c r="I17" i="6"/>
  <c r="I18" i="6"/>
  <c r="I13" i="6"/>
  <c r="P5" i="10"/>
  <c r="P4" i="10"/>
  <c r="P6" i="10" l="1"/>
  <c r="N11" i="10"/>
  <c r="O11" i="10"/>
  <c r="O12" i="10"/>
  <c r="N12" i="10"/>
  <c r="O10" i="10"/>
  <c r="O9" i="10"/>
  <c r="N10" i="10"/>
  <c r="N9" i="10"/>
  <c r="M12" i="10" l="1"/>
  <c r="M9" i="10"/>
  <c r="M10" i="10"/>
  <c r="M11" i="10"/>
  <c r="K19" i="1"/>
  <c r="P12" i="10"/>
  <c r="P9" i="10"/>
  <c r="P10" i="10"/>
  <c r="P11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EMLESUEUR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Plage nommée utilisée dans les macros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<sst xmlns="http://schemas.openxmlformats.org/spreadsheetml/2006/main" count="225" uniqueCount="63">
  <si>
    <t>NON</t>
  </si>
  <si>
    <t>%</t>
  </si>
  <si>
    <t>OUI</t>
  </si>
  <si>
    <t>Totaux</t>
  </si>
  <si>
    <t>All For PC</t>
  </si>
  <si>
    <t>PC Center</t>
  </si>
  <si>
    <t>Mat Comp</t>
  </si>
  <si>
    <t>PC Hitech</t>
  </si>
  <si>
    <t>Comput SA</t>
  </si>
  <si>
    <t>Conditions de remise</t>
  </si>
  <si>
    <t>Si le CA HT de l'année est</t>
  </si>
  <si>
    <t>supérieur à</t>
  </si>
  <si>
    <t>et inférieur à</t>
  </si>
  <si>
    <t>Le taux de
remise est de</t>
  </si>
  <si>
    <t>Soit un taux de remises accordées de</t>
  </si>
  <si>
    <r>
      <t>1</t>
    </r>
    <r>
      <rPr>
        <b/>
        <vertAlign val="superscript"/>
        <sz val="11"/>
        <color rgb="FFC00000"/>
        <rFont val="Calibri"/>
        <family val="2"/>
        <scheme val="minor"/>
      </rPr>
      <t>er</t>
    </r>
    <r>
      <rPr>
        <b/>
        <sz val="11"/>
        <color rgb="FFC00000"/>
        <rFont val="Calibri"/>
        <family val="2"/>
        <scheme val="minor"/>
      </rPr>
      <t xml:space="preserve"> Trimestre</t>
    </r>
  </si>
  <si>
    <r>
      <t>3</t>
    </r>
    <r>
      <rPr>
        <b/>
        <vertAlign val="superscript"/>
        <sz val="11"/>
        <color rgb="FFC00000"/>
        <rFont val="Calibri"/>
        <family val="2"/>
        <scheme val="minor"/>
      </rPr>
      <t>ème</t>
    </r>
    <r>
      <rPr>
        <b/>
        <sz val="11"/>
        <color rgb="FFC00000"/>
        <rFont val="Calibri"/>
        <family val="2"/>
        <scheme val="minor"/>
      </rPr>
      <t xml:space="preserve"> Trimestre</t>
    </r>
  </si>
  <si>
    <r>
      <t>4</t>
    </r>
    <r>
      <rPr>
        <b/>
        <vertAlign val="superscript"/>
        <sz val="11"/>
        <color rgb="FFC00000"/>
        <rFont val="Calibri"/>
        <family val="2"/>
        <scheme val="minor"/>
      </rPr>
      <t>ème</t>
    </r>
    <r>
      <rPr>
        <b/>
        <sz val="11"/>
        <color rgb="FFC00000"/>
        <rFont val="Calibri"/>
        <family val="2"/>
        <scheme val="minor"/>
      </rPr>
      <t xml:space="preserve"> Trimestre</t>
    </r>
  </si>
  <si>
    <r>
      <t>2</t>
    </r>
    <r>
      <rPr>
        <b/>
        <vertAlign val="superscript"/>
        <sz val="11"/>
        <color rgb="FFC00000"/>
        <rFont val="Calibri"/>
        <family val="2"/>
        <scheme val="minor"/>
      </rPr>
      <t>ème</t>
    </r>
    <r>
      <rPr>
        <b/>
        <sz val="11"/>
        <color rgb="FFC00000"/>
        <rFont val="Calibri"/>
        <family val="2"/>
        <scheme val="minor"/>
      </rPr>
      <t xml:space="preserve"> Trimestre</t>
    </r>
  </si>
  <si>
    <t>Clients</t>
  </si>
  <si>
    <t>Résultats nets</t>
  </si>
  <si>
    <t>Remises</t>
  </si>
  <si>
    <t>Remises commerciales</t>
  </si>
  <si>
    <r>
      <t>CA Année</t>
    </r>
    <r>
      <rPr>
        <b/>
        <sz val="11"/>
        <color rgb="FFC00000"/>
        <rFont val="Calibri"/>
        <family val="2"/>
      </rPr>
      <t xml:space="preserve">
HT</t>
    </r>
  </si>
  <si>
    <t>Montant HT</t>
  </si>
  <si>
    <t>Ha No Nyme</t>
  </si>
  <si>
    <r>
      <t>Respect des délais</t>
    </r>
    <r>
      <rPr>
        <b/>
        <sz val="11"/>
        <color rgb="FFC00000"/>
        <rFont val="Calibri"/>
        <family val="2"/>
      </rPr>
      <t xml:space="preserve"> de paiement</t>
    </r>
  </si>
  <si>
    <t>Nom</t>
  </si>
  <si>
    <t>Prénom</t>
  </si>
  <si>
    <t>Groupe</t>
  </si>
  <si>
    <t>Remises Commerciales</t>
  </si>
  <si>
    <t>Remises Commerciales 2</t>
  </si>
  <si>
    <t>Remises Commerciales 3</t>
  </si>
  <si>
    <t>Remises Commerciales 4</t>
  </si>
  <si>
    <t>EMLV-S9-NMA-</t>
  </si>
  <si>
    <t>Q1</t>
  </si>
  <si>
    <t>Q2</t>
  </si>
  <si>
    <t>Q3</t>
  </si>
  <si>
    <t>Q4</t>
  </si>
  <si>
    <t>Q5</t>
  </si>
  <si>
    <t>Q6</t>
  </si>
  <si>
    <t>Q7</t>
  </si>
  <si>
    <t>Pt/Exo Max</t>
  </si>
  <si>
    <t>Barème</t>
  </si>
  <si>
    <t>Pt/Exo Etu</t>
  </si>
  <si>
    <t>Tot Point</t>
  </si>
  <si>
    <t>Nb Point</t>
  </si>
  <si>
    <t>Note</t>
  </si>
  <si>
    <t>2021-2022</t>
  </si>
  <si>
    <t xml:space="preserve">Soum </t>
  </si>
  <si>
    <t>Dorian</t>
  </si>
  <si>
    <t>FANNY</t>
  </si>
  <si>
    <t>DESKTOP-49HKJVH</t>
  </si>
  <si>
    <t>Ouverture du classeur EMLV-S9-NMA-GRP3-SoumDorian_Projet_Remises Commerciales-Gr3 (2).xlsm</t>
  </si>
  <si>
    <t>PC</t>
  </si>
  <si>
    <t>32 Bits</t>
  </si>
  <si>
    <t>Fermeture du classeur EMLV-S9-NMA-GRP3-SoumDorian_Projet_Remises Commerciales-Gr3 (2).xlsm</t>
  </si>
  <si>
    <t>DORIA</t>
  </si>
  <si>
    <t>SOUM</t>
  </si>
  <si>
    <t>Ouverture du classeur EMLV-S9-NMA-GRP3-SoumDorian_Projet_Remises Commerciales-Gr3 (3).xlsm</t>
  </si>
  <si>
    <t>GROUPE 3 NMA</t>
  </si>
  <si>
    <t>VOUS DEVEZ ACTIVER LE CONTENU POUR AFFICHER LES FEUILLES DES EXERCICES (Remises Commerciales X)</t>
  </si>
  <si>
    <t>Fermeture du classeur EMLV-S9-NMA-GRP3-SoumDorian_Projet_Remises Commerciales-Gr3 (3).xlsm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</si>
</sst>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]_-;\-* #,##0.00\ [$€]_-;_-* &quot;-&quot;??\ [$€]_-;_-@_-"/>
    <numFmt numFmtId="166" formatCode="_(&quot;€&quot;* #,##0.00_);_(&quot;€&quot;* \(#,##0.00\);_(&quot;€&quot;* &quot;-&quot;??_);_(@_)"/>
    <numFmt numFmtId="167" formatCode="_-* #,##0.00\ _F_-;\-* #,##0.00\ _F_-;_-* &quot;-&quot;??\ _F_-;_-@_-"/>
    <numFmt numFmtId="168" formatCode="_(* #,##0.00_);_(* \(#,##0.00\);_(* &quot;-&quot;??_);_(@_)"/>
    <numFmt numFmtId="169" formatCode=";;;"/>
    <numFmt numFmtId="170" formatCode="#,##0.000,&quot;&quot;\k\ &quot;€&quot;"/>
    <numFmt numFmtId="171" formatCode="#,##0,&quot;&quot;\k\ &quot;€&quot;"/>
    <numFmt numFmtId="172" formatCode="#,##0.0,&quot;&quot;\k\ &quot;€&quot;"/>
    <numFmt numFmtId="173" formatCode="#,##0.00,&quot;&quot;\k\ &quot;€&quot;"/>
    <numFmt numFmtId="174" formatCode="dd/mm/yyyy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C00000"/>
      <name val="Calibri"/>
      <family val="2"/>
    </font>
    <font>
      <sz val="11"/>
      <color rgb="FF7030A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vertAlign val="superscript"/>
      <sz val="11"/>
      <color rgb="FFC0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Geneva"/>
    </font>
    <font>
      <u/>
      <sz val="10"/>
      <color theme="10"/>
      <name val="Arial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</fills>
  <borders count="3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auto="1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</borders>
  <cellStyleXfs count="23">
    <xf numFmtId="0" fontId="0" fillId="0" borderId="0"/>
    <xf numFmtId="9" fontId="1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4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17" fillId="5" borderId="0" applyFill="0">
      <alignment horizontal="center" vertical="center" wrapText="1"/>
    </xf>
    <xf numFmtId="0" fontId="18" fillId="0" borderId="0" applyNumberFormat="0" applyFill="0" applyBorder="0" applyAlignment="0" applyProtection="0"/>
    <xf numFmtId="167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3" fillId="2" borderId="0" xfId="0" applyFont="1" applyFill="1" applyBorder="1" applyAlignment="1">
      <alignment vertical="center"/>
    </xf>
    <xf numFmtId="0" fontId="0" fillId="4" borderId="0" xfId="0" applyFill="1" applyBorder="1"/>
    <xf numFmtId="0" fontId="8" fillId="2" borderId="0" xfId="0" applyFont="1" applyFill="1" applyBorder="1" applyAlignment="1">
      <alignment horizontal="centerContinuous" vertical="center"/>
    </xf>
    <xf numFmtId="0" fontId="4" fillId="3" borderId="1" xfId="0" applyFont="1" applyFill="1" applyBorder="1" applyAlignment="1">
      <alignment horizontal="centerContinuous" vertical="center"/>
    </xf>
    <xf numFmtId="0" fontId="4" fillId="3" borderId="2" xfId="0" applyFont="1" applyFill="1" applyBorder="1" applyAlignment="1">
      <alignment horizontal="centerContinuous" vertical="center"/>
    </xf>
    <xf numFmtId="0" fontId="4" fillId="3" borderId="3" xfId="0" applyFont="1" applyFill="1" applyBorder="1" applyAlignment="1">
      <alignment horizontal="centerContinuous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3" fillId="2" borderId="13" xfId="0" applyFont="1" applyFill="1" applyBorder="1" applyAlignment="1">
      <alignment horizontal="centerContinuous" vertical="center"/>
    </xf>
    <xf numFmtId="0" fontId="13" fillId="2" borderId="14" xfId="0" applyFont="1" applyFill="1" applyBorder="1" applyAlignment="1">
      <alignment horizontal="centerContinuous" vertical="center"/>
    </xf>
    <xf numFmtId="0" fontId="13" fillId="2" borderId="15" xfId="0" applyFont="1" applyFill="1" applyBorder="1" applyAlignment="1">
      <alignment horizontal="left" indent="1"/>
    </xf>
    <xf numFmtId="0" fontId="13" fillId="2" borderId="16" xfId="0" applyFont="1" applyFill="1" applyBorder="1" applyAlignment="1">
      <alignment horizontal="left" indent="1"/>
    </xf>
    <xf numFmtId="0" fontId="10" fillId="3" borderId="26" xfId="0" applyFont="1" applyFill="1" applyBorder="1" applyAlignment="1">
      <alignment horizontal="centerContinuous" vertical="center"/>
    </xf>
    <xf numFmtId="0" fontId="10" fillId="3" borderId="27" xfId="0" applyFont="1" applyFill="1" applyBorder="1" applyAlignment="1">
      <alignment horizontal="centerContinuous" vertical="center"/>
    </xf>
    <xf numFmtId="0" fontId="10" fillId="3" borderId="28" xfId="0" applyFont="1" applyFill="1" applyBorder="1" applyAlignment="1">
      <alignment horizontal="centerContinuous" vertical="center"/>
    </xf>
    <xf numFmtId="0" fontId="10" fillId="3" borderId="29" xfId="0" applyFont="1" applyFill="1" applyBorder="1" applyAlignment="1">
      <alignment horizontal="centerContinuous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3" borderId="33" xfId="0" applyFill="1" applyBorder="1" applyAlignment="1">
      <alignment vertical="center"/>
    </xf>
    <xf numFmtId="0" fontId="0" fillId="3" borderId="34" xfId="0" applyFill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36" xfId="0" applyFont="1" applyBorder="1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right" vertical="center"/>
    </xf>
    <xf numFmtId="0" fontId="10" fillId="3" borderId="30" xfId="0" applyFont="1" applyFill="1" applyBorder="1" applyAlignment="1">
      <alignment vertical="center"/>
    </xf>
    <xf numFmtId="0" fontId="5" fillId="3" borderId="12" xfId="0" applyFont="1" applyFill="1" applyBorder="1" applyAlignment="1">
      <alignment horizontal="center" vertical="center"/>
    </xf>
    <xf numFmtId="0" fontId="15" fillId="0" borderId="0" xfId="2"/>
    <xf numFmtId="0" fontId="0" fillId="2" borderId="12" xfId="0" applyNumberFormat="1" applyFill="1" applyBorder="1" applyAlignment="1">
      <alignment vertical="center"/>
    </xf>
    <xf numFmtId="2" fontId="0" fillId="0" borderId="0" xfId="0" applyNumberFormat="1"/>
    <xf numFmtId="0" fontId="0" fillId="0" borderId="0" xfId="0" applyNumberFormat="1"/>
    <xf numFmtId="14" fontId="0" fillId="0" borderId="0" xfId="0" applyNumberFormat="1"/>
    <xf numFmtId="0" fontId="0" fillId="6" borderId="12" xfId="0" applyNumberFormat="1" applyFill="1" applyBorder="1" applyProtection="1"/>
    <xf numFmtId="0" fontId="0" fillId="7" borderId="12" xfId="0" applyNumberFormat="1" applyFill="1" applyBorder="1" applyProtection="1">
      <protection locked="0"/>
    </xf>
    <xf numFmtId="169" fontId="0" fillId="0" borderId="0" xfId="0" applyNumberFormat="1"/>
    <xf numFmtId="22" fontId="0" fillId="0" borderId="0" xfId="0" applyNumberFormat="1"/>
    <xf numFmtId="169" fontId="0" fillId="0" borderId="0" xfId="0" applyNumberFormat="1" applyAlignment="1">
      <alignment vertical="center"/>
    </xf>
    <xf numFmtId="169" fontId="15" fillId="0" borderId="0" xfId="2" applyNumberFormat="1"/>
    <xf numFmtId="0" fontId="0" fillId="0" borderId="0" xfId="0" applyProtection="1">
      <protection locked="0"/>
    </xf>
    <xf numFmtId="170" fontId="0" fillId="0" borderId="21" xfId="0" applyNumberFormat="1" applyBorder="1" applyAlignment="1">
      <alignment horizontal="right" vertical="center" indent="1"/>
    </xf>
    <xf numFmtId="170" fontId="0" fillId="0" borderId="12" xfId="0" applyNumberFormat="1" applyBorder="1" applyAlignment="1">
      <alignment horizontal="right" vertical="center" indent="1"/>
    </xf>
    <xf numFmtId="10" fontId="5" fillId="3" borderId="21" xfId="1" applyNumberFormat="1" applyFont="1" applyFill="1" applyBorder="1" applyAlignment="1">
      <alignment horizontal="center" vertical="center"/>
    </xf>
    <xf numFmtId="10" fontId="12" fillId="0" borderId="19" xfId="0" applyNumberFormat="1" applyFont="1" applyBorder="1"/>
    <xf numFmtId="10" fontId="12" fillId="0" borderId="20" xfId="0" applyNumberFormat="1" applyFont="1" applyBorder="1"/>
    <xf numFmtId="10" fontId="12" fillId="0" borderId="21" xfId="0" applyNumberFormat="1" applyFont="1" applyBorder="1"/>
    <xf numFmtId="170" fontId="5" fillId="3" borderId="12" xfId="0" applyNumberFormat="1" applyFont="1" applyFill="1" applyBorder="1" applyAlignment="1">
      <alignment horizontal="right" vertical="center" indent="1"/>
    </xf>
    <xf numFmtId="170" fontId="6" fillId="3" borderId="12" xfId="0" applyNumberFormat="1" applyFont="1" applyFill="1" applyBorder="1" applyAlignment="1">
      <alignment horizontal="right" vertical="center" indent="1"/>
    </xf>
    <xf numFmtId="171" fontId="12" fillId="0" borderId="13" xfId="0" applyNumberFormat="1" applyFont="1" applyBorder="1" applyAlignment="1">
      <alignment horizontal="right" indent="1"/>
    </xf>
    <xf numFmtId="171" fontId="12" fillId="0" borderId="14" xfId="0" applyNumberFormat="1" applyFont="1" applyBorder="1"/>
    <xf numFmtId="171" fontId="12" fillId="0" borderId="17" xfId="0" applyNumberFormat="1" applyFont="1" applyBorder="1"/>
    <xf numFmtId="171" fontId="12" fillId="0" borderId="18" xfId="0" applyNumberFormat="1" applyFont="1" applyBorder="1"/>
    <xf numFmtId="171" fontId="12" fillId="0" borderId="15" xfId="0" applyNumberFormat="1" applyFont="1" applyBorder="1"/>
    <xf numFmtId="171" fontId="12" fillId="0" borderId="16" xfId="0" applyNumberFormat="1" applyFont="1" applyBorder="1" applyAlignment="1">
      <alignment horizontal="center"/>
    </xf>
    <xf numFmtId="10" fontId="7" fillId="0" borderId="11" xfId="1" applyNumberFormat="1" applyFont="1" applyBorder="1" applyAlignment="1">
      <alignment horizontal="center" vertical="center"/>
    </xf>
    <xf numFmtId="171" fontId="5" fillId="3" borderId="32" xfId="0" applyNumberFormat="1" applyFont="1" applyFill="1" applyBorder="1" applyAlignment="1">
      <alignment horizontal="right" vertical="center" indent="1"/>
    </xf>
    <xf numFmtId="172" fontId="5" fillId="3" borderId="32" xfId="0" applyNumberFormat="1" applyFont="1" applyFill="1" applyBorder="1" applyAlignment="1">
      <alignment horizontal="right" vertical="center" indent="1"/>
    </xf>
    <xf numFmtId="173" fontId="5" fillId="3" borderId="32" xfId="0" applyNumberFormat="1" applyFont="1" applyFill="1" applyBorder="1" applyAlignment="1">
      <alignment horizontal="right" vertical="center" indent="1"/>
    </xf>
    <xf numFmtId="170" fontId="5" fillId="3" borderId="32" xfId="0" applyNumberFormat="1" applyFont="1" applyFill="1" applyBorder="1" applyAlignment="1">
      <alignment horizontal="right" vertical="center" indent="1"/>
    </xf>
    <xf numFmtId="170" fontId="5" fillId="3" borderId="31" xfId="0" applyNumberFormat="1" applyFont="1" applyFill="1" applyBorder="1" applyAlignment="1">
      <alignment horizontal="right" vertical="center" indent="1"/>
    </xf>
    <xf numFmtId="170" fontId="6" fillId="3" borderId="31" xfId="0" applyNumberFormat="1" applyFont="1" applyFill="1" applyBorder="1" applyAlignment="1">
      <alignment horizontal="right" vertical="center" inden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9" fontId="7" fillId="0" borderId="11" xfId="1" applyFont="1" applyBorder="1" applyAlignment="1">
      <alignment horizontal="center" vertical="center"/>
    </xf>
    <xf numFmtId="174" fontId="0" fillId="0" borderId="0" xfId="0" applyNumberFormat="1" applyProtection="1">
      <protection locked="0"/>
    </xf>
    <xf numFmtId="174" fontId="0" fillId="0" borderId="0" xfId="0" applyNumberFormat="1"/>
  </cellXfs>
  <cellStyles count="23">
    <cellStyle name="Euro" xfId="3" xr:uid="{00000000-0005-0000-0000-000000000000}"/>
    <cellStyle name="Euro 2" xfId="4" xr:uid="{00000000-0005-0000-0000-000001000000}"/>
    <cellStyle name="Euro 2 2" xfId="5" xr:uid="{00000000-0005-0000-0000-000002000000}"/>
    <cellStyle name="Euro 2 3" xfId="6" xr:uid="{00000000-0005-0000-0000-000003000000}"/>
    <cellStyle name="Euro 3" xfId="7" xr:uid="{00000000-0005-0000-0000-000004000000}"/>
    <cellStyle name="Euro 4" xfId="8" xr:uid="{00000000-0005-0000-0000-000005000000}"/>
    <cellStyle name="Intitulé" xfId="9" xr:uid="{00000000-0005-0000-0000-000006000000}"/>
    <cellStyle name="Lien hypertexte 2" xfId="10" xr:uid="{00000000-0005-0000-0000-000007000000}"/>
    <cellStyle name="Milliers 2" xfId="11" xr:uid="{00000000-0005-0000-0000-000008000000}"/>
    <cellStyle name="Milliers 2 2" xfId="12" xr:uid="{00000000-0005-0000-0000-000009000000}"/>
    <cellStyle name="Milliers 2 3" xfId="13" xr:uid="{00000000-0005-0000-0000-00000A000000}"/>
    <cellStyle name="Milliers 2 4" xfId="14" xr:uid="{00000000-0005-0000-0000-00000B000000}"/>
    <cellStyle name="Monétaire 2" xfId="15" xr:uid="{00000000-0005-0000-0000-00000C000000}"/>
    <cellStyle name="Normal" xfId="0" builtinId="0"/>
    <cellStyle name="Normal 2" xfId="2" xr:uid="{00000000-0005-0000-0000-00000E000000}"/>
    <cellStyle name="Normal 2 2" xfId="16" xr:uid="{00000000-0005-0000-0000-00000F000000}"/>
    <cellStyle name="Normal 2 3" xfId="17" xr:uid="{00000000-0005-0000-0000-000010000000}"/>
    <cellStyle name="Normal 3" xfId="18" xr:uid="{00000000-0005-0000-0000-000011000000}"/>
    <cellStyle name="Normal 4" xfId="19" xr:uid="{00000000-0005-0000-0000-000012000000}"/>
    <cellStyle name="Pourcentage" xfId="1" builtinId="5"/>
    <cellStyle name="Pourcentage 2" xfId="20" xr:uid="{00000000-0005-0000-0000-000014000000}"/>
    <cellStyle name="Pourcentage 2 2" xfId="21" xr:uid="{00000000-0005-0000-0000-000015000000}"/>
    <cellStyle name="Pourcentage 2 3" xfId="22" xr:uid="{00000000-0005-0000-0000-000016000000}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10</xdr:col>
      <xdr:colOff>0</xdr:colOff>
      <xdr:row>12</xdr:row>
      <xdr:rowOff>190499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DAD2261-7BD6-46DB-B996-0B1ED15DF2BD}"/>
            </a:ext>
          </a:extLst>
        </xdr:cNvPr>
        <xdr:cNvSpPr txBox="1"/>
      </xdr:nvSpPr>
      <xdr:spPr>
        <a:xfrm>
          <a:off x="7305675" y="1524000"/>
          <a:ext cx="2286000" cy="9524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Barème approximatif</a:t>
          </a:r>
        </a:p>
        <a:p>
          <a:pPr algn="ctr"/>
          <a:r>
            <a:rPr lang="fr-FR" sz="1400"/>
            <a:t>et indicatif.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</xdr:row>
      <xdr:rowOff>0</xdr:rowOff>
    </xdr:from>
    <xdr:to>
      <xdr:col>8</xdr:col>
      <xdr:colOff>314325</xdr:colOff>
      <xdr:row>24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52400" y="161925"/>
          <a:ext cx="6257925" cy="3724275"/>
        </a:xfrm>
        <a:prstGeom prst="rect">
          <a:avLst/>
        </a:prstGeom>
        <a:solidFill>
          <a:srgbClr val="CC99F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+mn-lt"/>
              <a:cs typeface="Arial"/>
            </a:rPr>
            <a:t>Objectif :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  Réaliser la gestion de remises commerciales (Sur la feuille "Remises  Commerciales")  conformément au modèle ci-contre.</a:t>
          </a:r>
          <a:endParaRPr lang="fr-FR">
            <a:effectLst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  <a:cs typeface="Arial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+mn-lt"/>
              <a:ea typeface="+mn-ea"/>
              <a:cs typeface="Arial"/>
            </a:rPr>
            <a:t>1. 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  <a:ea typeface="+mn-ea"/>
              <a:cs typeface="Arial"/>
            </a:rPr>
            <a:t>Mettre au format en k€ à 3 décimales  toutes les plages contenants des montants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  <a:ea typeface="+mn-ea"/>
            <a:cs typeface="Arial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+mn-lt"/>
              <a:ea typeface="+mn-ea"/>
              <a:cs typeface="Arial"/>
            </a:rPr>
            <a:t>2. 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  <a:ea typeface="+mn-ea"/>
              <a:cs typeface="Arial"/>
            </a:rPr>
            <a:t>Mettre au format % à 2 décimales  toutes  les plages contenant des taux.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+mn-lt"/>
              <a:cs typeface="Arial"/>
            </a:rPr>
            <a:t>3. 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Remplir le tableau des conditions de remise  (H5:J9) sachant que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Si 0 &lt; CA HT de l'année &lt; 250 k€ --&gt; le taux est de 1,00 %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Si 250 k€ &lt;= CA HT de l'année &lt; 500 k€ --&gt; le taux est de 2,00 %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Arial"/>
            </a:rPr>
            <a:t>Si CA HT de l'année &gt;=  500 k€ --&gt; le taux est de 5,00 %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+mn-lt"/>
              <a:cs typeface="Arial"/>
            </a:rPr>
            <a:t>4. 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Calculer le CA HT de l'année dans la plage I13:I18 ainsi que le CA Total (En I19).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+mn-lt"/>
              <a:cs typeface="Arial"/>
            </a:rPr>
            <a:t>5. 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Remplir la plage  J13:J18 avec une formule permettant d'affecter le taux de remise selon les conditions préalablement renseignées dans le tableau correspondant. </a:t>
          </a:r>
          <a:r>
            <a:rPr lang="fr-FR" sz="1100" b="1" i="0" u="none" strike="noStrike" baseline="0">
              <a:solidFill>
                <a:srgbClr val="000000"/>
              </a:solidFill>
              <a:latin typeface="+mn-lt"/>
              <a:cs typeface="Arial"/>
            </a:rPr>
            <a:t>A noter que, si le client n'a pas respecté les délais de paiement AUCUNE remise ne lui sera accordée quelque soit son CA de l'année.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+mn-lt"/>
              <a:cs typeface="Arial"/>
            </a:rPr>
            <a:t>6. 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Remplir la plage K13:K19 à l'aide d'une formule permettant de calculer le montant de la remise accordée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  <a:cs typeface="Arial"/>
          </a:endParaRPr>
        </a:p>
        <a:p>
          <a:pPr algn="l" rtl="0"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+mn-lt"/>
              <a:cs typeface="Arial"/>
            </a:rPr>
            <a:t>7. 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En K20, calculer le ratio des remises accordées  par rapport à l'ensemble des chiffres d'affaires réalisés.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  <a:cs typeface="Arial"/>
          </a:endParaRPr>
        </a:p>
      </xdr:txBody>
    </xdr:sp>
    <xdr:clientData/>
  </xdr:twoCellAnchor>
  <xdr:twoCellAnchor>
    <xdr:from>
      <xdr:col>0</xdr:col>
      <xdr:colOff>295275</xdr:colOff>
      <xdr:row>27</xdr:row>
      <xdr:rowOff>0</xdr:rowOff>
    </xdr:from>
    <xdr:to>
      <xdr:col>8</xdr:col>
      <xdr:colOff>285750</xdr:colOff>
      <xdr:row>31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95275" y="4371975"/>
          <a:ext cx="6086475" cy="647700"/>
        </a:xfrm>
        <a:prstGeom prst="rect">
          <a:avLst/>
        </a:prstGeom>
        <a:solidFill>
          <a:srgbClr val="CC99F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Recopiez le tableau (plage C3:K20) de la feuille "Remise s Commerciales" sur chacune des autres feuilles...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puis déterminer les montants et/ou les taux de remise (Sur les feuille "Remises  Commerciales X" )  pour différents cas de figure énnoncés sur chacune des feuilles.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  <a:cs typeface="Arial"/>
          </a:endParaRPr>
        </a:p>
      </xdr:txBody>
    </xdr:sp>
    <xdr:clientData/>
  </xdr:twoCellAnchor>
  <xdr:twoCellAnchor editAs="oneCell">
    <xdr:from>
      <xdr:col>9</xdr:col>
      <xdr:colOff>1</xdr:colOff>
      <xdr:row>1</xdr:row>
      <xdr:rowOff>0</xdr:rowOff>
    </xdr:from>
    <xdr:to>
      <xdr:col>17</xdr:col>
      <xdr:colOff>123826</xdr:colOff>
      <xdr:row>24</xdr:row>
      <xdr:rowOff>20370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23623EB-5645-44B3-A337-31BEC8E723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1" y="161925"/>
          <a:ext cx="6038850" cy="37446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209551</xdr:colOff>
      <xdr:row>2</xdr:row>
      <xdr:rowOff>9525</xdr:rowOff>
    </xdr:from>
    <xdr:to>
      <xdr:col>17</xdr:col>
      <xdr:colOff>866775</xdr:colOff>
      <xdr:row>3</xdr:row>
      <xdr:rowOff>85725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9010651" y="390525"/>
          <a:ext cx="5524499" cy="495300"/>
        </a:xfrm>
        <a:prstGeom prst="rect">
          <a:avLst/>
        </a:prstGeom>
        <a:solidFill>
          <a:srgbClr val="CC99F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+mn-lt"/>
              <a:cs typeface="Arial"/>
            </a:rPr>
            <a:t>Objectif :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  Déterminer le taux de remise à appliquer si le CA est strictement inférieur à 250 k€ et si l'enveloppe TOTALE des remises  est fixée à 90 k€.</a:t>
          </a:r>
        </a:p>
      </xdr:txBody>
    </xdr:sp>
    <xdr:clientData/>
  </xdr:twoCellAnchor>
  <xdr:twoCellAnchor>
    <xdr:from>
      <xdr:col>11</xdr:col>
      <xdr:colOff>1057274</xdr:colOff>
      <xdr:row>4</xdr:row>
      <xdr:rowOff>190500</xdr:rowOff>
    </xdr:from>
    <xdr:to>
      <xdr:col>17</xdr:col>
      <xdr:colOff>9524</xdr:colOff>
      <xdr:row>7</xdr:row>
      <xdr:rowOff>200024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9858374" y="1181100"/>
          <a:ext cx="3819525" cy="609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Commencez par recopier le tableau initial (plage C3:K20) de la feuille "Remises</a:t>
          </a:r>
          <a:r>
            <a:rPr lang="fr-FR" sz="1100" baseline="0"/>
            <a:t> Commerciales" en  C3 de cette feuille...</a:t>
          </a:r>
          <a:endParaRPr lang="fr-FR" sz="1100"/>
        </a:p>
      </xdr:txBody>
    </xdr:sp>
    <xdr:clientData/>
  </xdr:twoCellAnchor>
  <xdr:twoCellAnchor>
    <xdr:from>
      <xdr:col>12</xdr:col>
      <xdr:colOff>361950</xdr:colOff>
      <xdr:row>10</xdr:row>
      <xdr:rowOff>19050</xdr:rowOff>
    </xdr:from>
    <xdr:to>
      <xdr:col>16</xdr:col>
      <xdr:colOff>495300</xdr:colOff>
      <xdr:row>16</xdr:row>
      <xdr:rowOff>104774</xdr:rowOff>
    </xdr:to>
    <xdr:sp macro="" textlink="">
      <xdr:nvSpPr>
        <xdr:cNvPr id="4" name="Explosion 1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0220325" y="2200275"/>
          <a:ext cx="3181350" cy="1962149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Utiliser l'outil "Valeurs Cible" !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209550</xdr:colOff>
      <xdr:row>2</xdr:row>
      <xdr:rowOff>9525</xdr:rowOff>
    </xdr:from>
    <xdr:to>
      <xdr:col>17</xdr:col>
      <xdr:colOff>868275</xdr:colOff>
      <xdr:row>3</xdr:row>
      <xdr:rowOff>85725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9010650" y="390525"/>
          <a:ext cx="5526000" cy="495300"/>
        </a:xfrm>
        <a:prstGeom prst="rect">
          <a:avLst/>
        </a:prstGeom>
        <a:solidFill>
          <a:srgbClr val="CC99F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+mn-lt"/>
              <a:cs typeface="Arial"/>
            </a:rPr>
            <a:t>Objectif :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  Déterminer le taux de remise à appliquer si le CA est  compris entre 250k€ et 500k€ et si l'enveloppe TOTALE des remises  est fixée à 95 k€.</a:t>
          </a:r>
        </a:p>
      </xdr:txBody>
    </xdr:sp>
    <xdr:clientData/>
  </xdr:twoCellAnchor>
  <xdr:twoCellAnchor>
    <xdr:from>
      <xdr:col>12</xdr:col>
      <xdr:colOff>0</xdr:colOff>
      <xdr:row>4</xdr:row>
      <xdr:rowOff>190500</xdr:rowOff>
    </xdr:from>
    <xdr:to>
      <xdr:col>17</xdr:col>
      <xdr:colOff>9525</xdr:colOff>
      <xdr:row>7</xdr:row>
      <xdr:rowOff>200024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9858375" y="1181100"/>
          <a:ext cx="3819525" cy="609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Commencez par recopier le tableau initial (plage C3:K20) de la feuille "Remises</a:t>
          </a:r>
          <a:r>
            <a:rPr lang="fr-FR" sz="1100" baseline="0"/>
            <a:t> Commerciales" en  C3 de cette feuille...</a:t>
          </a:r>
          <a:endParaRPr lang="fr-FR" sz="1100"/>
        </a:p>
      </xdr:txBody>
    </xdr:sp>
    <xdr:clientData/>
  </xdr:twoCellAnchor>
  <xdr:twoCellAnchor>
    <xdr:from>
      <xdr:col>12</xdr:col>
      <xdr:colOff>361950</xdr:colOff>
      <xdr:row>10</xdr:row>
      <xdr:rowOff>19050</xdr:rowOff>
    </xdr:from>
    <xdr:to>
      <xdr:col>16</xdr:col>
      <xdr:colOff>495300</xdr:colOff>
      <xdr:row>16</xdr:row>
      <xdr:rowOff>104774</xdr:rowOff>
    </xdr:to>
    <xdr:sp macro="" textlink="">
      <xdr:nvSpPr>
        <xdr:cNvPr id="4" name="Explosion 1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0220325" y="2200275"/>
          <a:ext cx="3181350" cy="1962149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Utiliser l'outil "Valeurs Cible" !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209550</xdr:colOff>
      <xdr:row>2</xdr:row>
      <xdr:rowOff>9525</xdr:rowOff>
    </xdr:from>
    <xdr:to>
      <xdr:col>17</xdr:col>
      <xdr:colOff>868275</xdr:colOff>
      <xdr:row>3</xdr:row>
      <xdr:rowOff>85725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9010650" y="390525"/>
          <a:ext cx="5526000" cy="495300"/>
        </a:xfrm>
        <a:prstGeom prst="rect">
          <a:avLst/>
        </a:prstGeom>
        <a:solidFill>
          <a:srgbClr val="CC99FF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+mn-lt"/>
              <a:cs typeface="Arial"/>
            </a:rPr>
            <a:t>Objectif :</a:t>
          </a:r>
          <a:r>
            <a:rPr lang="fr-FR" sz="1100" b="0" i="0" u="none" strike="noStrike" baseline="0">
              <a:solidFill>
                <a:srgbClr val="000000"/>
              </a:solidFill>
              <a:latin typeface="+mn-lt"/>
              <a:cs typeface="Arial"/>
            </a:rPr>
            <a:t>  Déterminer le taux de remise à appliquer si le CA est  supérieur ou égale à 500k€ et si l'enveloppe TOTALE des remises  est fixée à 100k€.</a:t>
          </a:r>
        </a:p>
      </xdr:txBody>
    </xdr:sp>
    <xdr:clientData/>
  </xdr:twoCellAnchor>
  <xdr:twoCellAnchor>
    <xdr:from>
      <xdr:col>12</xdr:col>
      <xdr:colOff>0</xdr:colOff>
      <xdr:row>4</xdr:row>
      <xdr:rowOff>190500</xdr:rowOff>
    </xdr:from>
    <xdr:to>
      <xdr:col>17</xdr:col>
      <xdr:colOff>9525</xdr:colOff>
      <xdr:row>7</xdr:row>
      <xdr:rowOff>200024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9858375" y="1181100"/>
          <a:ext cx="3819525" cy="6095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Commencez par recopier le tableau initial (plage C3:K20) de la feuille "Remises</a:t>
          </a:r>
          <a:r>
            <a:rPr lang="fr-FR" sz="1100" baseline="0"/>
            <a:t> Commerciales" en  C3 de cette feuille...</a:t>
          </a:r>
          <a:endParaRPr lang="fr-FR" sz="1100"/>
        </a:p>
      </xdr:txBody>
    </xdr:sp>
    <xdr:clientData/>
  </xdr:twoCellAnchor>
  <xdr:twoCellAnchor>
    <xdr:from>
      <xdr:col>12</xdr:col>
      <xdr:colOff>361950</xdr:colOff>
      <xdr:row>10</xdr:row>
      <xdr:rowOff>19050</xdr:rowOff>
    </xdr:from>
    <xdr:to>
      <xdr:col>16</xdr:col>
      <xdr:colOff>495300</xdr:colOff>
      <xdr:row>16</xdr:row>
      <xdr:rowOff>104774</xdr:rowOff>
    </xdr:to>
    <xdr:sp macro="" textlink="">
      <xdr:nvSpPr>
        <xdr:cNvPr id="4" name="Explosion 1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10220325" y="2200275"/>
          <a:ext cx="3181350" cy="1962149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Utiliser l'outil "Valeurs Cible"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NomGroupeName"/>
  <dimension ref="A1:U30"/>
  <sheetViews>
    <sheetView tabSelected="1" workbookViewId="0">
      <selection activeCell="G5" sqref="G5:H5"/>
    </sheetView>
  </sheetViews>
  <sheetFormatPr baseColWidth="10" defaultRowHeight="15"/>
  <cols>
    <col min="1" max="1" width="13.7109375" style="41" bestFit="1" customWidth="1"/>
    <col min="2" max="2" width="8.85546875" customWidth="1"/>
    <col min="3" max="3" width="41.28515625" customWidth="1"/>
    <col min="11" max="11" width="23.140625" bestFit="1" customWidth="1"/>
    <col min="12" max="12" width="5.140625" customWidth="1"/>
    <col min="13" max="13" width="11" style="45" bestFit="1" customWidth="1"/>
    <col min="14" max="14" width="7.85546875" style="45" bestFit="1" customWidth="1"/>
    <col min="15" max="15" width="10.140625" style="45" bestFit="1" customWidth="1"/>
    <col min="16" max="16" width="3" style="45" bestFit="1" customWidth="1"/>
    <col min="17" max="21" width="11.42578125" style="45"/>
  </cols>
  <sheetData>
    <row r="1" spans="1:21">
      <c r="A1" s="41" t="s">
        <v>34</v>
      </c>
      <c r="B1" t="s">
        <v>48</v>
      </c>
      <c r="C1" s="42"/>
      <c r="Q1" s="45" t="s">
        <v>51</v>
      </c>
      <c r="R1" s="45" t="s">
        <v>52</v>
      </c>
      <c r="S1" s="45">
        <v>44585.930289351854</v>
      </c>
      <c r="T1" s="45" t="s">
        <v>54</v>
      </c>
      <c r="U1" s="45" t="s">
        <v>55</v>
      </c>
    </row>
    <row r="2" spans="1:21">
      <c r="A2" s="79">
        <v>44619</v>
      </c>
      <c r="Q2" s="45" t="s">
        <v>51</v>
      </c>
      <c r="R2" s="45" t="s">
        <v>52</v>
      </c>
      <c r="S2" s="45">
        <v>44592.988912037035</v>
      </c>
      <c r="T2" s="45" t="s">
        <v>54</v>
      </c>
      <c r="U2" s="45" t="s">
        <v>55</v>
      </c>
    </row>
    <row r="3" spans="1:21">
      <c r="Q3" s="45" t="s">
        <v>57</v>
      </c>
      <c r="R3" s="45" t="s">
        <v>58</v>
      </c>
      <c r="S3" s="45">
        <v>44611.787743055553</v>
      </c>
      <c r="T3" s="45" t="s">
        <v>54</v>
      </c>
      <c r="U3" s="45" t="s">
        <v>55</v>
      </c>
    </row>
    <row r="4" spans="1:21">
      <c r="O4" s="45" t="s">
        <v>45</v>
      </c>
      <c r="P4" s="45">
        <f>SUM('Remises Commerciales:Remises Commerciales 4'!R:R)</f>
        <v>26</v>
      </c>
      <c r="Q4" s="45" t="s">
        <v>57</v>
      </c>
      <c r="R4" s="45" t="s">
        <v>58</v>
      </c>
      <c r="S4" s="45">
        <v>44612.374895833331</v>
      </c>
      <c r="T4" s="45" t="s">
        <v>54</v>
      </c>
      <c r="U4" s="45" t="s">
        <v>55</v>
      </c>
    </row>
    <row r="5" spans="1:21">
      <c r="B5" s="43" t="s">
        <v>27</v>
      </c>
      <c r="C5" s="44" t="s">
        <v>49</v>
      </c>
      <c r="G5" s="78">
        <v>44612</v>
      </c>
      <c r="H5" s="49"/>
      <c r="O5" s="45" t="s">
        <v>46</v>
      </c>
      <c r="P5" s="45">
        <f>SUM('Remises Commerciales:Remises Commerciales 4'!S:S)</f>
        <v>0</v>
      </c>
    </row>
    <row r="6" spans="1:21">
      <c r="B6" s="43" t="s">
        <v>28</v>
      </c>
      <c r="C6" s="44" t="s">
        <v>50</v>
      </c>
      <c r="O6" s="45" t="s">
        <v>47</v>
      </c>
      <c r="P6" s="45">
        <f>(P5/P4)*20</f>
        <v>0</v>
      </c>
    </row>
    <row r="7" spans="1:21">
      <c r="B7" s="43" t="s">
        <v>29</v>
      </c>
      <c r="C7" s="44" t="s">
        <v>60</v>
      </c>
    </row>
    <row r="8" spans="1:21">
      <c r="M8" s="45" t="s">
        <v>42</v>
      </c>
      <c r="N8" s="45" t="s">
        <v>43</v>
      </c>
      <c r="O8" s="45" t="s">
        <v>44</v>
      </c>
    </row>
    <row r="9" spans="1:21">
      <c r="B9" s="43" t="s">
        <v>27</v>
      </c>
      <c r="C9" s="44"/>
      <c r="K9" s="41" t="s">
        <v>30</v>
      </c>
      <c r="L9">
        <v>13</v>
      </c>
      <c r="M9" s="45">
        <f ca="1">MROUND(N9,0.5)</f>
        <v>13</v>
      </c>
      <c r="N9" s="45">
        <f ca="1">ROUND(SUM(INDIRECT( "'" &amp; K9&amp;"'!R:R"))/P$4*20,2)</f>
        <v>13.08</v>
      </c>
      <c r="O9" s="45">
        <f ca="1">ROUND(SUM(INDIRECT( "'" &amp; K9&amp;"'!S:S"))/P$4*20,2)</f>
        <v>0</v>
      </c>
      <c r="P9" s="45">
        <f ca="1">IF(K9="","",SUMPRODUCT(( INDIRECT("'" &amp; K9 &amp; "'!CA1:CA1000")&lt;&gt;"")/COUNTIF(INDIRECT("'" &amp; K9 &amp; "'!CA1:CA1000"),INDIRECT("'" &amp; K9 &amp; "'!CA1:CA1000") &amp; "")))</f>
        <v>2</v>
      </c>
    </row>
    <row r="10" spans="1:21">
      <c r="B10" s="43" t="s">
        <v>28</v>
      </c>
      <c r="C10" s="44"/>
      <c r="K10" s="41" t="s">
        <v>31</v>
      </c>
      <c r="L10">
        <v>2.5</v>
      </c>
      <c r="M10" s="45">
        <f t="shared" ref="M10:M12" ca="1" si="0">MROUND(N10,0.5)</f>
        <v>2.5</v>
      </c>
      <c r="N10" s="45">
        <f t="shared" ref="N10:N12" ca="1" si="1">ROUND(SUM(INDIRECT( "'" &amp; K10&amp;"'!R:R"))/P$4*20,2)</f>
        <v>2.31</v>
      </c>
      <c r="O10" s="45">
        <f t="shared" ref="O10:O12" ca="1" si="2">ROUND(SUM(INDIRECT( "'" &amp; K10&amp;"'!S:S"))/P$4*20,2)</f>
        <v>0</v>
      </c>
      <c r="P10" s="45">
        <f ca="1">IF(K10="","",SUMPRODUCT(( INDIRECT("'" &amp; K10 &amp; "'!CA1:CA1000")&lt;&gt;"")/COUNTIF(INDIRECT("'" &amp; K10 &amp; "'!CA1:CA1000"),INDIRECT("'" &amp; K10 &amp; "'!CA1:CA1000") &amp; "")))</f>
        <v>2</v>
      </c>
    </row>
    <row r="11" spans="1:21">
      <c r="B11" s="43" t="s">
        <v>29</v>
      </c>
      <c r="C11" s="44"/>
      <c r="K11" s="41" t="s">
        <v>32</v>
      </c>
      <c r="L11">
        <v>2.5</v>
      </c>
      <c r="M11" s="45">
        <f t="shared" ca="1" si="0"/>
        <v>2.5</v>
      </c>
      <c r="N11" s="45">
        <f t="shared" ca="1" si="1"/>
        <v>2.31</v>
      </c>
      <c r="O11" s="45">
        <f t="shared" ca="1" si="2"/>
        <v>0</v>
      </c>
      <c r="P11" s="45">
        <f ca="1">IF(K11="","",SUMPRODUCT(( INDIRECT("'" &amp; K11 &amp; "'!CA1:CA1000")&lt;&gt;"")/COUNTIF(INDIRECT("'" &amp; K11 &amp; "'!CA1:CA1000"),INDIRECT("'" &amp; K11 &amp; "'!CA1:CA1000") &amp; "")))</f>
        <v>2</v>
      </c>
    </row>
    <row r="12" spans="1:21">
      <c r="K12" s="41" t="s">
        <v>33</v>
      </c>
      <c r="L12">
        <v>2.5</v>
      </c>
      <c r="M12" s="45">
        <f t="shared" ca="1" si="0"/>
        <v>2.5</v>
      </c>
      <c r="N12" s="45">
        <f t="shared" ca="1" si="1"/>
        <v>2.31</v>
      </c>
      <c r="O12" s="45">
        <f t="shared" ca="1" si="2"/>
        <v>0</v>
      </c>
      <c r="P12" s="45">
        <f ca="1">IF(K12="","",SUMPRODUCT(( INDIRECT("'" &amp; K12 &amp; "'!CA1:CA1000")&lt;&gt;"")/COUNTIF(INDIRECT("'" &amp; K12 &amp; "'!CA1:CA1000"),INDIRECT("'" &amp; K12 &amp; "'!CA1:CA1000") &amp; "")))</f>
        <v>2</v>
      </c>
    </row>
    <row r="13" spans="1:21">
      <c r="B13" s="43" t="s">
        <v>27</v>
      </c>
      <c r="C13" s="44"/>
    </row>
    <row r="14" spans="1:21">
      <c r="B14" s="43" t="s">
        <v>28</v>
      </c>
      <c r="C14" s="44"/>
    </row>
    <row r="15" spans="1:21">
      <c r="B15" s="43" t="s">
        <v>29</v>
      </c>
      <c r="C15" s="44"/>
      <c r="K15" s="45"/>
      <c r="L15" s="45"/>
    </row>
    <row r="16" spans="1:21">
      <c r="C16" t="s">
        <v>61</v>
      </c>
      <c r="K16" s="45"/>
      <c r="L16" s="45"/>
    </row>
    <row r="17" spans="11:12">
      <c r="K17" s="45"/>
      <c r="L17" s="45"/>
    </row>
    <row r="18" spans="11:12">
      <c r="K18" s="45"/>
      <c r="L18" s="45"/>
    </row>
    <row r="19" spans="11:12">
      <c r="K19" s="45"/>
      <c r="L19" s="45"/>
    </row>
    <row r="20" spans="11:12">
      <c r="K20" s="45"/>
      <c r="L20" s="45"/>
    </row>
    <row r="21" spans="11:12">
      <c r="K21" s="45"/>
      <c r="L21" s="45"/>
    </row>
    <row r="22" spans="11:12">
      <c r="K22" s="45"/>
      <c r="L22" s="45"/>
    </row>
    <row r="23" spans="11:12">
      <c r="K23" s="45"/>
      <c r="L23" s="45"/>
    </row>
    <row r="24" spans="11:12">
      <c r="K24" s="45"/>
      <c r="L24" s="45"/>
    </row>
    <row r="25" spans="11:12">
      <c r="K25" s="45"/>
      <c r="L25" s="45"/>
    </row>
    <row r="26" spans="11:12">
      <c r="K26" s="45"/>
      <c r="L26" s="45"/>
    </row>
    <row r="27" spans="11:12">
      <c r="K27" s="45"/>
      <c r="L27" s="45"/>
    </row>
    <row r="28" spans="11:12">
      <c r="K28" s="45"/>
      <c r="L28" s="45"/>
    </row>
    <row r="29" spans="11:12">
      <c r="K29" s="45"/>
      <c r="L29" s="45"/>
    </row>
    <row r="30" spans="11:12">
      <c r="K30" s="45"/>
      <c r="L30" s="45"/>
    </row>
  </sheetData>
  <sheetProtection algorithmName="SHA-512" hashValue="kpY3eDwDbVGM45iHu3GkSJPjX3z1kXOAgwITQjK/xbwF6ghu0Jl7/ZvmgMgmBPrBhgGZ0IeCnrMYiN1VaEWYpw==" saltValue="LN28C0/yNXBGydMtD4bwEA==" spinCount="100000" sheet="1" objects="1" scenarios="1" selectLockedCells="1"/>
  <conditionalFormatting sqref="P9:P12">
    <cfRule type="cellIs" dxfId="0" priority="1" operator="greaterThan">
      <formula>1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rojetName"/>
  <dimension ref="J52:S52"/>
  <sheetViews>
    <sheetView workbookViewId="0"/>
  </sheetViews>
  <sheetFormatPr baseColWidth="10" defaultColWidth="11.42578125" defaultRowHeight="12.75"/>
  <cols>
    <col min="1" max="16" width="11.42578125" style="38"/>
    <col min="17" max="17" width="8.7109375" style="38" customWidth="1"/>
    <col min="18" max="16384" width="11.42578125" style="38"/>
  </cols>
  <sheetData>
    <row r="52" spans="10:19" ht="15">
      <c r="J52"/>
      <c r="K52"/>
      <c r="L52"/>
      <c r="M52"/>
      <c r="N52"/>
      <c r="O52"/>
      <c r="P52"/>
      <c r="Q52"/>
      <c r="R52"/>
      <c r="S52"/>
    </row>
  </sheetData>
  <phoneticPr fontId="2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RemisesCommercialesName"/>
  <dimension ref="A1:CC25"/>
  <sheetViews>
    <sheetView zoomScaleNormal="100" workbookViewId="0"/>
  </sheetViews>
  <sheetFormatPr baseColWidth="10" defaultRowHeight="15"/>
  <cols>
    <col min="1" max="1" width="5.140625" customWidth="1"/>
    <col min="2" max="2" width="4.42578125" customWidth="1"/>
    <col min="3" max="3" width="12.140625" bestFit="1" customWidth="1"/>
    <col min="5" max="5" width="15" customWidth="1"/>
    <col min="6" max="6" width="15" bestFit="1" customWidth="1"/>
    <col min="7" max="8" width="15" customWidth="1"/>
    <col min="9" max="9" width="19.28515625" customWidth="1"/>
    <col min="10" max="10" width="13.42578125" customWidth="1"/>
    <col min="11" max="11" width="17.42578125" customWidth="1"/>
    <col min="12" max="12" width="7.7109375" customWidth="1"/>
    <col min="13" max="13" width="5.7109375" customWidth="1"/>
    <col min="14" max="14" width="4" customWidth="1"/>
    <col min="15" max="15" width="6.5703125" customWidth="1"/>
    <col min="16" max="16" width="7.85546875" customWidth="1"/>
    <col min="17" max="17" width="7.42578125" style="45" customWidth="1"/>
    <col min="18" max="18" width="6" style="45" customWidth="1"/>
    <col min="19" max="19" width="7.28515625" style="45" customWidth="1"/>
    <col min="79" max="81" width="11.42578125" style="45"/>
  </cols>
  <sheetData>
    <row r="1" spans="1:81">
      <c r="A1" s="40"/>
      <c r="Q1" s="48" t="s">
        <v>35</v>
      </c>
      <c r="R1" s="45">
        <v>3</v>
      </c>
      <c r="S1" s="48"/>
      <c r="CA1" s="45" t="s">
        <v>51</v>
      </c>
      <c r="CB1" s="45" t="s">
        <v>52</v>
      </c>
      <c r="CC1" s="45">
        <v>44585.930289351854</v>
      </c>
    </row>
    <row r="2" spans="1:81" ht="15.75" thickBot="1">
      <c r="Q2" s="48" t="s">
        <v>36</v>
      </c>
      <c r="R2" s="45">
        <v>1</v>
      </c>
      <c r="S2" s="48"/>
      <c r="CA2" s="45" t="s">
        <v>51</v>
      </c>
      <c r="CB2" s="45" t="s">
        <v>52</v>
      </c>
      <c r="CC2" s="45">
        <v>44592.988912037035</v>
      </c>
    </row>
    <row r="3" spans="1:81" ht="33.4" customHeight="1" thickTop="1" thickBot="1">
      <c r="C3" s="6" t="s">
        <v>22</v>
      </c>
      <c r="D3" s="7"/>
      <c r="E3" s="7"/>
      <c r="F3" s="7"/>
      <c r="G3" s="7"/>
      <c r="H3" s="7"/>
      <c r="I3" s="7"/>
      <c r="J3" s="7"/>
      <c r="K3" s="8"/>
      <c r="Q3" s="48" t="s">
        <v>37</v>
      </c>
      <c r="R3" s="45">
        <v>2</v>
      </c>
      <c r="S3" s="48"/>
      <c r="CA3" s="45" t="s">
        <v>57</v>
      </c>
      <c r="CB3" s="45" t="s">
        <v>58</v>
      </c>
      <c r="CC3" s="45">
        <v>44611.787743055553</v>
      </c>
    </row>
    <row r="4" spans="1:81" ht="15.75" thickTop="1">
      <c r="C4" s="9"/>
      <c r="D4" s="10"/>
      <c r="E4" s="10"/>
      <c r="F4" s="10"/>
      <c r="G4" s="10"/>
      <c r="H4" s="10"/>
      <c r="I4" s="10"/>
      <c r="J4" s="10"/>
      <c r="K4" s="11"/>
      <c r="Q4" s="48" t="s">
        <v>38</v>
      </c>
      <c r="R4" s="45">
        <v>3</v>
      </c>
      <c r="S4" s="48"/>
      <c r="CA4" s="45" t="s">
        <v>57</v>
      </c>
      <c r="CB4" s="45" t="s">
        <v>58</v>
      </c>
      <c r="CC4" s="45">
        <v>44612.374895833331</v>
      </c>
    </row>
    <row r="5" spans="1:81" ht="15.75" customHeight="1">
      <c r="C5" s="12"/>
      <c r="D5" s="3"/>
      <c r="E5" s="3"/>
      <c r="F5" s="3"/>
      <c r="G5" s="4"/>
      <c r="H5" s="19" t="s">
        <v>10</v>
      </c>
      <c r="I5" s="20"/>
      <c r="J5" s="71" t="s">
        <v>13</v>
      </c>
      <c r="K5" s="13"/>
      <c r="Q5" s="48" t="s">
        <v>39</v>
      </c>
      <c r="R5" s="45">
        <v>5</v>
      </c>
      <c r="S5" s="48"/>
    </row>
    <row r="6" spans="1:81" ht="15.75" customHeight="1">
      <c r="C6" s="12"/>
      <c r="D6" s="3"/>
      <c r="E6" s="3"/>
      <c r="F6" s="3"/>
      <c r="G6" s="4"/>
      <c r="H6" s="21" t="s">
        <v>11</v>
      </c>
      <c r="I6" s="22" t="s">
        <v>12</v>
      </c>
      <c r="J6" s="72"/>
      <c r="K6" s="13"/>
      <c r="Q6" s="48" t="s">
        <v>40</v>
      </c>
      <c r="R6" s="45">
        <v>2</v>
      </c>
      <c r="S6" s="48"/>
    </row>
    <row r="7" spans="1:81" ht="15.75" customHeight="1">
      <c r="C7" s="12"/>
      <c r="D7" s="5" t="s">
        <v>9</v>
      </c>
      <c r="E7" s="5"/>
      <c r="F7" s="5"/>
      <c r="G7" s="4"/>
      <c r="H7" s="58">
        <v>0</v>
      </c>
      <c r="I7" s="59">
        <v>250000</v>
      </c>
      <c r="J7" s="53">
        <v>0.01</v>
      </c>
      <c r="K7" s="13"/>
      <c r="Q7" s="48" t="s">
        <v>41</v>
      </c>
      <c r="R7" s="45">
        <v>1</v>
      </c>
      <c r="S7" s="48"/>
    </row>
    <row r="8" spans="1:81" ht="15.75" customHeight="1">
      <c r="C8" s="12"/>
      <c r="D8" s="3"/>
      <c r="E8" s="3"/>
      <c r="F8" s="3"/>
      <c r="G8" s="4"/>
      <c r="H8" s="60">
        <v>250000</v>
      </c>
      <c r="I8" s="61">
        <v>500000</v>
      </c>
      <c r="J8" s="54">
        <v>0.02</v>
      </c>
      <c r="K8" s="13"/>
    </row>
    <row r="9" spans="1:81" ht="15.75" customHeight="1">
      <c r="C9" s="12"/>
      <c r="D9" s="3"/>
      <c r="E9" s="3"/>
      <c r="F9" s="3"/>
      <c r="G9" s="4"/>
      <c r="H9" s="62">
        <v>500000</v>
      </c>
      <c r="I9" s="63"/>
      <c r="J9" s="55">
        <v>0.05</v>
      </c>
      <c r="K9" s="13"/>
    </row>
    <row r="10" spans="1:81" ht="15.75" thickBot="1">
      <c r="C10" s="14"/>
      <c r="D10" s="15"/>
      <c r="E10" s="15"/>
      <c r="F10" s="15"/>
      <c r="G10" s="15"/>
      <c r="H10" s="15"/>
      <c r="I10" s="15"/>
      <c r="J10" s="15"/>
      <c r="K10" s="16"/>
    </row>
    <row r="11" spans="1:81" ht="43.15" customHeight="1" thickTop="1" thickBot="1">
      <c r="C11" s="73" t="s">
        <v>19</v>
      </c>
      <c r="D11" s="75" t="s">
        <v>26</v>
      </c>
      <c r="E11" s="23" t="s">
        <v>20</v>
      </c>
      <c r="F11" s="24"/>
      <c r="G11" s="24"/>
      <c r="H11" s="24"/>
      <c r="I11" s="25"/>
      <c r="J11" s="23" t="s">
        <v>21</v>
      </c>
      <c r="K11" s="26"/>
    </row>
    <row r="12" spans="1:81" ht="30">
      <c r="C12" s="74"/>
      <c r="D12" s="76"/>
      <c r="E12" s="27" t="s">
        <v>15</v>
      </c>
      <c r="F12" s="27" t="s">
        <v>18</v>
      </c>
      <c r="G12" s="27" t="s">
        <v>16</v>
      </c>
      <c r="H12" s="27" t="s">
        <v>17</v>
      </c>
      <c r="I12" s="34" t="s">
        <v>23</v>
      </c>
      <c r="J12" s="27" t="s">
        <v>1</v>
      </c>
      <c r="K12" s="28" t="s">
        <v>24</v>
      </c>
    </row>
    <row r="13" spans="1:81" s="1" customFormat="1" ht="22.9" customHeight="1">
      <c r="C13" s="36" t="s">
        <v>25</v>
      </c>
      <c r="D13" s="37" t="s">
        <v>2</v>
      </c>
      <c r="E13" s="50">
        <v>179565.06849999999</v>
      </c>
      <c r="F13" s="50">
        <v>205835.78150000001</v>
      </c>
      <c r="G13" s="50">
        <v>193493.33300000001</v>
      </c>
      <c r="H13" s="50">
        <v>203315.11799999999</v>
      </c>
      <c r="I13" s="56">
        <f>SUM(E13:H13)</f>
        <v>782209.30099999998</v>
      </c>
      <c r="J13" s="52">
        <f>IF(D13="OUI",IF(AND(I13&gt;=$H$7,I13&lt;=$I$7),0.01,IF(AND(I13&gt;=$H$8,I13&lt;=$I$8),0.02,IF(I13&gt;=$H$9,0.05,""))),"")</f>
        <v>0.05</v>
      </c>
      <c r="K13" s="67">
        <f>I13*J13</f>
        <v>39110.465049999999</v>
      </c>
      <c r="Q13" s="47"/>
      <c r="R13" s="47"/>
      <c r="S13" s="47"/>
      <c r="CA13" s="47"/>
      <c r="CB13" s="47"/>
      <c r="CC13" s="47"/>
    </row>
    <row r="14" spans="1:81" s="1" customFormat="1" ht="22.9" customHeight="1">
      <c r="C14" s="36" t="s">
        <v>4</v>
      </c>
      <c r="D14" s="37" t="s">
        <v>0</v>
      </c>
      <c r="E14" s="51">
        <v>103955.93</v>
      </c>
      <c r="F14" s="51">
        <v>107565.64</v>
      </c>
      <c r="G14" s="51">
        <v>101971.26</v>
      </c>
      <c r="H14" s="51">
        <v>108987.55</v>
      </c>
      <c r="I14" s="56">
        <f t="shared" ref="I14:I18" si="0">SUM(E14:H14)</f>
        <v>422480.38</v>
      </c>
      <c r="J14" s="52">
        <f>IF(D14="NON",IF(AND(I14&gt;=$H$7,I14&lt;=$I$7),0,IF(AND(I14&gt;=$H$8,I14&lt;=$I$8),0,IF(I14&gt;=$H$9,0,""))),"")</f>
        <v>0</v>
      </c>
      <c r="K14" s="65">
        <f t="shared" ref="K14:K15" si="1">I14*J14</f>
        <v>0</v>
      </c>
      <c r="Q14" s="47"/>
      <c r="R14" s="47"/>
      <c r="S14" s="47"/>
      <c r="CA14" s="47"/>
      <c r="CB14" s="47"/>
      <c r="CC14" s="47"/>
    </row>
    <row r="15" spans="1:81" s="1" customFormat="1" ht="22.9" customHeight="1">
      <c r="C15" s="36" t="s">
        <v>5</v>
      </c>
      <c r="D15" s="37" t="s">
        <v>0</v>
      </c>
      <c r="E15" s="51">
        <v>87096.14</v>
      </c>
      <c r="F15" s="51">
        <v>106393.49</v>
      </c>
      <c r="G15" s="51">
        <v>88158.42</v>
      </c>
      <c r="H15" s="51">
        <v>102862.35</v>
      </c>
      <c r="I15" s="56">
        <f t="shared" si="0"/>
        <v>384510.4</v>
      </c>
      <c r="J15" s="52">
        <f>IF(D15="NON",IF(AND(I15&gt;=$H$7,I15&lt;=$I$7),0,IF(AND(I15&gt;=$H$8,I15&lt;=$I$8),0,IF(I15&gt;=$H$9,0,""))),"")</f>
        <v>0</v>
      </c>
      <c r="K15" s="65">
        <f t="shared" si="1"/>
        <v>0</v>
      </c>
      <c r="Q15" s="47"/>
      <c r="R15" s="47"/>
      <c r="S15" s="47"/>
      <c r="CA15" s="47"/>
      <c r="CB15" s="47"/>
      <c r="CC15" s="47"/>
    </row>
    <row r="16" spans="1:81" s="1" customFormat="1" ht="22.9" customHeight="1">
      <c r="C16" s="36" t="s">
        <v>6</v>
      </c>
      <c r="D16" s="37" t="s">
        <v>2</v>
      </c>
      <c r="E16" s="51">
        <v>35688.28</v>
      </c>
      <c r="F16" s="51">
        <v>93158.42</v>
      </c>
      <c r="G16" s="51">
        <v>55704.25</v>
      </c>
      <c r="H16" s="51">
        <v>73454.81</v>
      </c>
      <c r="I16" s="56">
        <f t="shared" si="0"/>
        <v>258005.76000000001</v>
      </c>
      <c r="J16" s="52">
        <f t="shared" ref="J16:J18" si="2">IF(D16="OUI",IF(AND(I16&gt;=$H$7,I16&lt;=$I$7),0.01,IF(AND(I16&gt;=$H$8,I16&lt;=$I$8),0.02,IF(I16&gt;=$H$9,0.05,""))),"")</f>
        <v>0.02</v>
      </c>
      <c r="K16" s="67">
        <f>I16*J16</f>
        <v>5160.1152000000002</v>
      </c>
      <c r="Q16" s="47"/>
      <c r="R16" s="47"/>
      <c r="S16" s="47"/>
      <c r="CA16" s="47"/>
      <c r="CB16" s="47"/>
      <c r="CC16" s="47"/>
    </row>
    <row r="17" spans="3:81" s="1" customFormat="1" ht="22.9" customHeight="1">
      <c r="C17" s="36" t="s">
        <v>7</v>
      </c>
      <c r="D17" s="37" t="s">
        <v>2</v>
      </c>
      <c r="E17" s="51">
        <v>205770.69</v>
      </c>
      <c r="F17" s="51">
        <v>213895.89</v>
      </c>
      <c r="G17" s="51">
        <v>225230.54399999999</v>
      </c>
      <c r="H17" s="51">
        <v>246802.95</v>
      </c>
      <c r="I17" s="56">
        <f t="shared" si="0"/>
        <v>891700.07400000002</v>
      </c>
      <c r="J17" s="52">
        <f t="shared" si="2"/>
        <v>0.05</v>
      </c>
      <c r="K17" s="68">
        <f>I17*J17</f>
        <v>44585.003700000001</v>
      </c>
      <c r="Q17" s="47"/>
      <c r="R17" s="47"/>
      <c r="S17" s="47"/>
      <c r="CA17" s="47"/>
      <c r="CB17" s="47"/>
      <c r="CC17" s="47"/>
    </row>
    <row r="18" spans="3:81" s="1" customFormat="1" ht="22.9" customHeight="1">
      <c r="C18" s="36" t="s">
        <v>8</v>
      </c>
      <c r="D18" s="37" t="s">
        <v>2</v>
      </c>
      <c r="E18" s="51">
        <v>41798.15</v>
      </c>
      <c r="F18" s="51">
        <v>37375.919999999998</v>
      </c>
      <c r="G18" s="51">
        <v>66220.38</v>
      </c>
      <c r="H18" s="51">
        <v>34735.230000000003</v>
      </c>
      <c r="I18" s="56">
        <f t="shared" si="0"/>
        <v>180129.68000000002</v>
      </c>
      <c r="J18" s="52">
        <f t="shared" si="2"/>
        <v>0.01</v>
      </c>
      <c r="K18" s="69">
        <f>I18*J18</f>
        <v>1801.2968000000003</v>
      </c>
      <c r="Q18" s="47"/>
      <c r="R18" s="47"/>
      <c r="S18" s="47"/>
      <c r="CA18" s="47"/>
      <c r="CB18" s="47"/>
      <c r="CC18" s="47"/>
    </row>
    <row r="19" spans="3:81" s="1" customFormat="1" ht="22.9" customHeight="1">
      <c r="C19" s="30"/>
      <c r="D19" s="31"/>
      <c r="E19" s="31"/>
      <c r="F19" s="31"/>
      <c r="G19" s="31"/>
      <c r="H19" s="35" t="s">
        <v>3</v>
      </c>
      <c r="I19" s="57">
        <f>SUM(I13:I18)</f>
        <v>2919035.5950000002</v>
      </c>
      <c r="J19" s="39"/>
      <c r="K19" s="70">
        <f>SUM(K13:K18)</f>
        <v>90656.880749999997</v>
      </c>
      <c r="Q19" s="47"/>
      <c r="R19" s="47"/>
      <c r="S19" s="47"/>
      <c r="CA19" s="47"/>
      <c r="CB19" s="47"/>
      <c r="CC19" s="47"/>
    </row>
    <row r="20" spans="3:81" s="1" customFormat="1" ht="22.9" customHeight="1" thickBot="1">
      <c r="C20" s="17"/>
      <c r="D20" s="18"/>
      <c r="E20" s="18"/>
      <c r="F20" s="18"/>
      <c r="G20" s="18"/>
      <c r="H20" s="29"/>
      <c r="I20" s="32" t="s">
        <v>14</v>
      </c>
      <c r="J20" s="33"/>
      <c r="K20" s="77" cm="1">
        <f t="array" ref="K20:K25">IF(D13="OUI",IF(AND(I13:I18&gt;=$H$7,I13:I18&lt;$I$7),0.01,IF(AND(I13:I18&gt;=$H$8,I13:I18&lt;=$I$8),0.02,IF(I13:I18&gt;=$H$9,0.05,""))),"")</f>
        <v>0.05</v>
      </c>
      <c r="Q20" s="47"/>
      <c r="R20" s="47"/>
      <c r="S20" s="47"/>
      <c r="CA20" s="47"/>
      <c r="CB20" s="47"/>
      <c r="CC20" s="47"/>
    </row>
    <row r="21" spans="3:81" ht="15.75" thickTop="1">
      <c r="K21" t="str">
        <v/>
      </c>
    </row>
    <row r="22" spans="3:81">
      <c r="C22" s="2"/>
      <c r="K22" t="str">
        <v/>
      </c>
    </row>
    <row r="23" spans="3:81" ht="28.9" customHeight="1">
      <c r="K23" t="str">
        <v/>
      </c>
    </row>
    <row r="24" spans="3:81">
      <c r="K24">
        <v>0.05</v>
      </c>
    </row>
    <row r="25" spans="3:81">
      <c r="K25" t="str">
        <v/>
      </c>
    </row>
  </sheetData>
  <mergeCells count="3">
    <mergeCell ref="J5:J6"/>
    <mergeCell ref="C11:C12"/>
    <mergeCell ref="D11:D1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300" r:id="rId1"/>
  <headerFooter>
    <oddFooter>&amp;LNETT INDUSTRIE&amp;Cxxx-nnn-0120&amp;REdité le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RemisesCommerciales2Name"/>
  <dimension ref="B1:CC23"/>
  <sheetViews>
    <sheetView zoomScaleNormal="100" workbookViewId="0"/>
  </sheetViews>
  <sheetFormatPr baseColWidth="10" defaultRowHeight="15"/>
  <cols>
    <col min="1" max="1" width="5.140625" customWidth="1"/>
    <col min="2" max="2" width="4.42578125" customWidth="1"/>
    <col min="3" max="3" width="12.140625" bestFit="1" customWidth="1"/>
    <col min="5" max="5" width="15" customWidth="1"/>
    <col min="6" max="6" width="15" bestFit="1" customWidth="1"/>
    <col min="7" max="8" width="15" customWidth="1"/>
    <col min="9" max="9" width="19.140625" customWidth="1"/>
    <col min="10" max="10" width="13.42578125" customWidth="1"/>
    <col min="11" max="11" width="12.85546875" bestFit="1" customWidth="1"/>
    <col min="12" max="12" width="15.85546875" customWidth="1"/>
    <col min="17" max="17" width="11.42578125" style="45"/>
    <col min="18" max="18" width="15.5703125" style="45" customWidth="1"/>
    <col min="19" max="19" width="11.42578125" style="45"/>
    <col min="79" max="81" width="11.42578125" style="45"/>
  </cols>
  <sheetData>
    <row r="1" spans="2:81">
      <c r="Q1" s="45" t="s">
        <v>35</v>
      </c>
      <c r="R1" s="45">
        <v>3</v>
      </c>
      <c r="CA1" s="45" t="s">
        <v>51</v>
      </c>
      <c r="CB1" s="45" t="s">
        <v>52</v>
      </c>
      <c r="CC1" s="45">
        <v>44585.930289351854</v>
      </c>
    </row>
    <row r="2" spans="2:81" ht="15.75" thickBot="1">
      <c r="CA2" s="45" t="s">
        <v>51</v>
      </c>
      <c r="CB2" s="45" t="s">
        <v>52</v>
      </c>
      <c r="CC2" s="45">
        <v>44592.988912037035</v>
      </c>
    </row>
    <row r="3" spans="2:81" ht="33.4" customHeight="1" thickTop="1" thickBot="1">
      <c r="C3" s="6" t="s">
        <v>22</v>
      </c>
      <c r="D3" s="7"/>
      <c r="E3" s="7"/>
      <c r="F3" s="7"/>
      <c r="G3" s="7"/>
      <c r="H3" s="7"/>
      <c r="I3" s="7"/>
      <c r="J3" s="7"/>
      <c r="K3" s="8"/>
      <c r="CA3" s="45" t="s">
        <v>57</v>
      </c>
      <c r="CB3" s="45" t="s">
        <v>58</v>
      </c>
      <c r="CC3" s="45">
        <v>44611.787743055553</v>
      </c>
    </row>
    <row r="4" spans="2:81" ht="15.75" thickTop="1">
      <c r="C4" s="9"/>
      <c r="D4" s="10"/>
      <c r="E4" s="10"/>
      <c r="F4" s="10"/>
      <c r="G4" s="10"/>
      <c r="H4" s="10"/>
      <c r="I4" s="10"/>
      <c r="J4" s="10"/>
      <c r="K4" s="11"/>
      <c r="CA4" s="45" t="s">
        <v>57</v>
      </c>
      <c r="CB4" s="45" t="s">
        <v>58</v>
      </c>
      <c r="CC4" s="45">
        <v>44612.374895833331</v>
      </c>
    </row>
    <row r="5" spans="2:81" ht="15.75" customHeight="1">
      <c r="C5" s="12"/>
      <c r="D5" s="3"/>
      <c r="E5" s="3"/>
      <c r="F5" s="3"/>
      <c r="G5" s="4"/>
      <c r="H5" s="19" t="s">
        <v>10</v>
      </c>
      <c r="I5" s="20"/>
      <c r="J5" s="71" t="s">
        <v>13</v>
      </c>
      <c r="K5" s="13"/>
    </row>
    <row r="6" spans="2:81" ht="15.75" customHeight="1">
      <c r="C6" s="12"/>
      <c r="D6" s="3"/>
      <c r="E6" s="3"/>
      <c r="F6" s="3"/>
      <c r="G6" s="4"/>
      <c r="H6" s="21" t="s">
        <v>11</v>
      </c>
      <c r="I6" s="22" t="s">
        <v>12</v>
      </c>
      <c r="J6" s="72"/>
      <c r="K6" s="13"/>
    </row>
    <row r="7" spans="2:81" ht="15.75" customHeight="1">
      <c r="C7" s="12"/>
      <c r="D7" s="5" t="s">
        <v>9</v>
      </c>
      <c r="E7" s="5"/>
      <c r="F7" s="5"/>
      <c r="G7" s="4"/>
      <c r="H7" s="58">
        <v>0</v>
      </c>
      <c r="I7" s="59">
        <v>250000</v>
      </c>
      <c r="J7" s="53">
        <v>0.01</v>
      </c>
      <c r="K7" s="13"/>
    </row>
    <row r="8" spans="2:81" ht="15.75" customHeight="1">
      <c r="C8" s="12"/>
      <c r="D8" s="3"/>
      <c r="E8" s="3"/>
      <c r="F8" s="3"/>
      <c r="G8" s="4"/>
      <c r="H8" s="60">
        <v>250000</v>
      </c>
      <c r="I8" s="61">
        <v>500000</v>
      </c>
      <c r="J8" s="54">
        <v>0.02</v>
      </c>
      <c r="K8" s="13"/>
    </row>
    <row r="9" spans="2:81" ht="15.75" customHeight="1">
      <c r="C9" s="12"/>
      <c r="D9" s="3"/>
      <c r="E9" s="3"/>
      <c r="F9" s="3"/>
      <c r="G9" s="4"/>
      <c r="H9" s="62">
        <v>500000</v>
      </c>
      <c r="I9" s="63"/>
      <c r="J9" s="55">
        <v>0.05</v>
      </c>
      <c r="K9" s="13"/>
    </row>
    <row r="10" spans="2:81" ht="15.75" thickBot="1">
      <c r="C10" s="14"/>
      <c r="D10" s="15"/>
      <c r="E10" s="15"/>
      <c r="F10" s="15"/>
      <c r="G10" s="15"/>
      <c r="H10" s="15"/>
      <c r="I10" s="15"/>
      <c r="J10" s="15"/>
      <c r="K10" s="16"/>
    </row>
    <row r="11" spans="2:81" ht="43.15" customHeight="1" thickTop="1" thickBot="1">
      <c r="C11" s="73" t="s">
        <v>19</v>
      </c>
      <c r="D11" s="75" t="s">
        <v>26</v>
      </c>
      <c r="E11" s="23" t="s">
        <v>20</v>
      </c>
      <c r="F11" s="24"/>
      <c r="G11" s="24"/>
      <c r="H11" s="24"/>
      <c r="I11" s="25"/>
      <c r="J11" s="23" t="s">
        <v>21</v>
      </c>
      <c r="K11" s="26"/>
    </row>
    <row r="12" spans="2:81" ht="30">
      <c r="C12" s="74"/>
      <c r="D12" s="76"/>
      <c r="E12" s="27" t="s">
        <v>15</v>
      </c>
      <c r="F12" s="27" t="s">
        <v>18</v>
      </c>
      <c r="G12" s="27" t="s">
        <v>16</v>
      </c>
      <c r="H12" s="27" t="s">
        <v>17</v>
      </c>
      <c r="I12" s="34" t="s">
        <v>23</v>
      </c>
      <c r="J12" s="27" t="s">
        <v>1</v>
      </c>
      <c r="K12" s="28" t="s">
        <v>24</v>
      </c>
    </row>
    <row r="13" spans="2:81" s="1" customFormat="1" ht="22.9" customHeight="1">
      <c r="B13"/>
      <c r="C13" s="36" t="s">
        <v>25</v>
      </c>
      <c r="D13" s="37" t="s">
        <v>2</v>
      </c>
      <c r="E13" s="50">
        <v>179565.06849999999</v>
      </c>
      <c r="F13" s="50">
        <v>205835.78150000001</v>
      </c>
      <c r="G13" s="50">
        <v>193493.33300000001</v>
      </c>
      <c r="H13" s="50">
        <v>203315.11799999999</v>
      </c>
      <c r="I13" s="56">
        <f>SUM(E13:H13)</f>
        <v>782209.30099999998</v>
      </c>
      <c r="J13" s="52">
        <f>IF(D13="OUI",IF(AND(I13&gt;=$H$7,I13&lt;=$I$7),0.01,IF(AND(I13&gt;=$H$8,I13&lt;=$I$8),0.02,IF(I13&gt;=$H$9,0.05,""))),"")</f>
        <v>0.05</v>
      </c>
      <c r="K13" s="66">
        <f>I13*J13</f>
        <v>39110.465049999999</v>
      </c>
      <c r="Q13" s="47"/>
      <c r="R13" s="47"/>
      <c r="S13" s="47"/>
      <c r="CA13" s="47"/>
      <c r="CB13" s="47"/>
      <c r="CC13" s="47"/>
    </row>
    <row r="14" spans="2:81" s="1" customFormat="1" ht="22.9" customHeight="1">
      <c r="B14"/>
      <c r="C14" s="36" t="s">
        <v>4</v>
      </c>
      <c r="D14" s="37" t="s">
        <v>0</v>
      </c>
      <c r="E14" s="51">
        <v>103955.93</v>
      </c>
      <c r="F14" s="51">
        <v>107565.64</v>
      </c>
      <c r="G14" s="51">
        <v>101971.26</v>
      </c>
      <c r="H14" s="51">
        <v>108987.55</v>
      </c>
      <c r="I14" s="56">
        <f t="shared" ref="I14:I18" si="0">SUM(E14:H14)</f>
        <v>422480.38</v>
      </c>
      <c r="J14" s="52">
        <f>IF(D14="NON",IF(AND(I14&gt;=$H$7,I14&lt;=$I$7),0,IF(AND(I14&gt;=$H$8,I14&lt;=$I$8),0,IF(I14&gt;=$H$9,0,""))),"")</f>
        <v>0</v>
      </c>
      <c r="K14" s="65">
        <f t="shared" ref="K14:K17" si="1">I14*J14</f>
        <v>0</v>
      </c>
      <c r="Q14" s="47"/>
      <c r="R14" s="47"/>
      <c r="S14" s="47"/>
      <c r="CA14" s="47"/>
      <c r="CB14" s="47"/>
      <c r="CC14" s="47"/>
    </row>
    <row r="15" spans="2:81" s="1" customFormat="1" ht="22.9" customHeight="1">
      <c r="B15"/>
      <c r="C15" s="36" t="s">
        <v>5</v>
      </c>
      <c r="D15" s="37" t="s">
        <v>0</v>
      </c>
      <c r="E15" s="51">
        <v>87096.14</v>
      </c>
      <c r="F15" s="51">
        <v>106393.49</v>
      </c>
      <c r="G15" s="51">
        <v>88158.42</v>
      </c>
      <c r="H15" s="51">
        <v>102862.35</v>
      </c>
      <c r="I15" s="56">
        <f t="shared" si="0"/>
        <v>384510.4</v>
      </c>
      <c r="J15" s="52">
        <f>IF(D15="NON",IF(AND(I15&gt;=$H$7,I15&lt;=$I$7),0,IF(AND(I15&gt;=$H$8,I15&lt;=$I$8),0,IF(I15&gt;=$H$9,0,""))),"")</f>
        <v>0</v>
      </c>
      <c r="K15" s="65">
        <f t="shared" si="1"/>
        <v>0</v>
      </c>
      <c r="Q15" s="47"/>
      <c r="R15" s="47"/>
      <c r="S15" s="47"/>
      <c r="CA15" s="47"/>
      <c r="CB15" s="47"/>
      <c r="CC15" s="47"/>
    </row>
    <row r="16" spans="2:81" s="1" customFormat="1" ht="22.9" customHeight="1">
      <c r="B16"/>
      <c r="C16" s="36" t="s">
        <v>6</v>
      </c>
      <c r="D16" s="37" t="s">
        <v>2</v>
      </c>
      <c r="E16" s="51">
        <v>35688.28</v>
      </c>
      <c r="F16" s="51">
        <v>93158.42</v>
      </c>
      <c r="G16" s="51">
        <v>55704.25</v>
      </c>
      <c r="H16" s="51">
        <v>73454.81</v>
      </c>
      <c r="I16" s="56">
        <f t="shared" si="0"/>
        <v>258005.76000000001</v>
      </c>
      <c r="J16" s="52">
        <f t="shared" ref="J16:J17" si="2">IF(D16="OUI",IF(AND(I16&gt;=$H$7,I16&lt;=$I$7),0.01,IF(AND(I16&gt;=$H$8,I16&lt;=$I$8),0.02,IF(I16&gt;=$H$9,0.05,""))),"")</f>
        <v>0.02</v>
      </c>
      <c r="K16" s="67">
        <f t="shared" si="1"/>
        <v>5160.1152000000002</v>
      </c>
      <c r="Q16" s="47"/>
      <c r="R16" s="47"/>
      <c r="S16" s="47"/>
      <c r="CA16" s="47"/>
      <c r="CB16" s="47"/>
      <c r="CC16" s="47"/>
    </row>
    <row r="17" spans="2:81" s="1" customFormat="1" ht="22.9" customHeight="1">
      <c r="B17"/>
      <c r="C17" s="36" t="s">
        <v>7</v>
      </c>
      <c r="D17" s="37" t="s">
        <v>2</v>
      </c>
      <c r="E17" s="51">
        <v>205770.69</v>
      </c>
      <c r="F17" s="51">
        <v>213895.89</v>
      </c>
      <c r="G17" s="51">
        <v>225230.54399999999</v>
      </c>
      <c r="H17" s="51">
        <v>246802.95</v>
      </c>
      <c r="I17" s="56">
        <f t="shared" si="0"/>
        <v>891700.07400000002</v>
      </c>
      <c r="J17" s="52">
        <f t="shared" si="2"/>
        <v>0.05</v>
      </c>
      <c r="K17" s="68">
        <f t="shared" si="1"/>
        <v>44585.003700000001</v>
      </c>
      <c r="Q17" s="47"/>
      <c r="R17" s="47"/>
      <c r="S17" s="47"/>
      <c r="CA17" s="47"/>
      <c r="CB17" s="47"/>
      <c r="CC17" s="47"/>
    </row>
    <row r="18" spans="2:81" s="1" customFormat="1" ht="22.9" customHeight="1">
      <c r="B18"/>
      <c r="C18" s="36" t="s">
        <v>8</v>
      </c>
      <c r="D18" s="37" t="s">
        <v>2</v>
      </c>
      <c r="E18" s="51">
        <v>41798.15</v>
      </c>
      <c r="F18" s="51">
        <v>37375.919999999998</v>
      </c>
      <c r="G18" s="51">
        <v>66220.38</v>
      </c>
      <c r="H18" s="51">
        <v>34735.230000000003</v>
      </c>
      <c r="I18" s="56">
        <f t="shared" si="0"/>
        <v>180129.68000000002</v>
      </c>
      <c r="J18" s="52">
        <f t="shared" ref="J18" si="3">IF(I18&lt;$I$7,$J$7,"")</f>
        <v>0.01</v>
      </c>
      <c r="K18" s="68">
        <f t="shared" ref="K18" si="4">IF(J18=$J$7,I18*$J$7,"")</f>
        <v>1801.2968000000003</v>
      </c>
      <c r="Q18" s="47"/>
      <c r="R18" s="47"/>
      <c r="S18" s="47"/>
      <c r="CA18" s="47"/>
      <c r="CB18" s="47"/>
      <c r="CC18" s="47"/>
    </row>
    <row r="19" spans="2:81" s="1" customFormat="1" ht="22.9" customHeight="1">
      <c r="B19"/>
      <c r="C19" s="30"/>
      <c r="D19" s="31"/>
      <c r="E19" s="31"/>
      <c r="F19" s="31"/>
      <c r="G19" s="31"/>
      <c r="H19" s="35" t="s">
        <v>3</v>
      </c>
      <c r="I19" s="57">
        <f>SUM(I13:I18)</f>
        <v>2919035.5950000002</v>
      </c>
      <c r="J19" s="39"/>
      <c r="K19" s="70">
        <f>SUM(K13:K18)</f>
        <v>90656.880749999997</v>
      </c>
      <c r="Q19" s="47"/>
      <c r="R19" s="47"/>
      <c r="S19" s="47"/>
      <c r="CA19" s="47"/>
      <c r="CB19" s="47"/>
      <c r="CC19" s="47"/>
    </row>
    <row r="20" spans="2:81" s="1" customFormat="1" ht="22.9" customHeight="1" thickBot="1">
      <c r="B20"/>
      <c r="C20" s="17"/>
      <c r="D20" s="18"/>
      <c r="E20" s="18"/>
      <c r="F20" s="18"/>
      <c r="G20" s="18"/>
      <c r="H20" s="29"/>
      <c r="I20" s="32" t="s">
        <v>14</v>
      </c>
      <c r="J20" s="33"/>
      <c r="K20" s="64">
        <f>IF(D13="OUI",IF(AND(I13&gt;=$H$7,I13&lt;$I$7),0.01,IF(AND(I13&gt;=$H$8,I13&lt;=$I$8),0.02,IF(I13&gt;=$H$9,0.05,""))),"")</f>
        <v>0.05</v>
      </c>
      <c r="Q20" s="47"/>
      <c r="R20" s="47"/>
      <c r="S20" s="47"/>
      <c r="CA20" s="47"/>
      <c r="CB20" s="47"/>
      <c r="CC20" s="47"/>
    </row>
    <row r="21" spans="2:81" ht="15.75" thickTop="1"/>
    <row r="23" spans="2:81" ht="28.9" customHeight="1"/>
  </sheetData>
  <mergeCells count="3">
    <mergeCell ref="J5:J6"/>
    <mergeCell ref="C11:C12"/>
    <mergeCell ref="D11:D1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300" r:id="rId1"/>
  <headerFooter>
    <oddFooter>&amp;LNETT INDUSTRIE&amp;Cxxx-nnn-0120&amp;REdité le 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RemisesCommerciales3Name"/>
  <dimension ref="C1:CC23"/>
  <sheetViews>
    <sheetView zoomScaleNormal="100" workbookViewId="0"/>
  </sheetViews>
  <sheetFormatPr baseColWidth="10" defaultRowHeight="15"/>
  <cols>
    <col min="1" max="1" width="5.140625" customWidth="1"/>
    <col min="2" max="2" width="4.42578125" customWidth="1"/>
    <col min="3" max="3" width="12.140625" bestFit="1" customWidth="1"/>
    <col min="5" max="5" width="15" customWidth="1"/>
    <col min="6" max="6" width="15" bestFit="1" customWidth="1"/>
    <col min="7" max="8" width="15" customWidth="1"/>
    <col min="9" max="9" width="32.5703125" bestFit="1" customWidth="1"/>
    <col min="10" max="10" width="13.42578125" customWidth="1"/>
    <col min="11" max="11" width="14.42578125" bestFit="1" customWidth="1"/>
    <col min="12" max="12" width="15.85546875" customWidth="1"/>
    <col min="17" max="17" width="11.42578125" style="45"/>
    <col min="18" max="18" width="15.5703125" style="45" customWidth="1"/>
    <col min="19" max="19" width="11.42578125" style="45"/>
    <col min="79" max="81" width="11.42578125" style="45"/>
  </cols>
  <sheetData>
    <row r="1" spans="3:81">
      <c r="Q1" s="45" t="s">
        <v>35</v>
      </c>
      <c r="R1" s="45">
        <v>3</v>
      </c>
      <c r="CA1" s="45" t="s">
        <v>51</v>
      </c>
      <c r="CB1" s="45" t="s">
        <v>52</v>
      </c>
      <c r="CC1" s="45">
        <v>44585.930289351854</v>
      </c>
    </row>
    <row r="2" spans="3:81" ht="15.75" thickBot="1">
      <c r="CA2" s="45" t="s">
        <v>51</v>
      </c>
      <c r="CB2" s="45" t="s">
        <v>52</v>
      </c>
      <c r="CC2" s="45">
        <v>44592.988912037035</v>
      </c>
    </row>
    <row r="3" spans="3:81" ht="33.4" customHeight="1" thickTop="1" thickBot="1">
      <c r="C3" s="6" t="s">
        <v>22</v>
      </c>
      <c r="D3" s="7"/>
      <c r="E3" s="7"/>
      <c r="F3" s="7"/>
      <c r="G3" s="7"/>
      <c r="H3" s="7"/>
      <c r="I3" s="7"/>
      <c r="J3" s="7"/>
      <c r="K3" s="8"/>
      <c r="CA3" s="45" t="s">
        <v>57</v>
      </c>
      <c r="CB3" s="45" t="s">
        <v>58</v>
      </c>
      <c r="CC3" s="45">
        <v>44611.787743055553</v>
      </c>
    </row>
    <row r="4" spans="3:81" ht="15.75" thickTop="1">
      <c r="C4" s="9"/>
      <c r="D4" s="10"/>
      <c r="E4" s="10"/>
      <c r="F4" s="10"/>
      <c r="G4" s="10"/>
      <c r="H4" s="10"/>
      <c r="I4" s="10"/>
      <c r="J4" s="10"/>
      <c r="K4" s="11"/>
      <c r="CA4" s="45" t="s">
        <v>57</v>
      </c>
      <c r="CB4" s="45" t="s">
        <v>58</v>
      </c>
      <c r="CC4" s="45">
        <v>44612.374895833331</v>
      </c>
    </row>
    <row r="5" spans="3:81" ht="15.75" customHeight="1">
      <c r="C5" s="12"/>
      <c r="D5" s="3"/>
      <c r="E5" s="3"/>
      <c r="F5" s="3"/>
      <c r="G5" s="4"/>
      <c r="H5" s="19" t="s">
        <v>10</v>
      </c>
      <c r="I5" s="20"/>
      <c r="J5" s="71" t="s">
        <v>13</v>
      </c>
      <c r="K5" s="13"/>
    </row>
    <row r="6" spans="3:81" ht="15.75" customHeight="1">
      <c r="C6" s="12"/>
      <c r="D6" s="3"/>
      <c r="E6" s="3"/>
      <c r="F6" s="3"/>
      <c r="G6" s="4"/>
      <c r="H6" s="21" t="s">
        <v>11</v>
      </c>
      <c r="I6" s="22" t="s">
        <v>12</v>
      </c>
      <c r="J6" s="72"/>
      <c r="K6" s="13"/>
    </row>
    <row r="7" spans="3:81" ht="15.75" customHeight="1">
      <c r="C7" s="12"/>
      <c r="D7" s="5" t="s">
        <v>9</v>
      </c>
      <c r="E7" s="5"/>
      <c r="F7" s="5"/>
      <c r="G7" s="4"/>
      <c r="H7" s="58">
        <v>0</v>
      </c>
      <c r="I7" s="59">
        <v>250000</v>
      </c>
      <c r="J7" s="53">
        <v>0.01</v>
      </c>
      <c r="K7" s="13"/>
    </row>
    <row r="8" spans="3:81" ht="15.75" customHeight="1">
      <c r="C8" s="12"/>
      <c r="D8" s="3"/>
      <c r="E8" s="3"/>
      <c r="F8" s="3"/>
      <c r="G8" s="4"/>
      <c r="H8" s="60">
        <v>250000</v>
      </c>
      <c r="I8" s="61">
        <v>500000</v>
      </c>
      <c r="J8" s="54">
        <v>0.02</v>
      </c>
      <c r="K8" s="13"/>
    </row>
    <row r="9" spans="3:81" ht="15.75" customHeight="1">
      <c r="C9" s="12"/>
      <c r="D9" s="3"/>
      <c r="E9" s="3"/>
      <c r="F9" s="3"/>
      <c r="G9" s="4"/>
      <c r="H9" s="62">
        <v>500000</v>
      </c>
      <c r="I9" s="63"/>
      <c r="J9" s="55">
        <v>0.05</v>
      </c>
      <c r="K9" s="13"/>
    </row>
    <row r="10" spans="3:81" ht="15.75" thickBot="1">
      <c r="C10" s="14"/>
      <c r="D10" s="15"/>
      <c r="E10" s="15"/>
      <c r="F10" s="15"/>
      <c r="G10" s="15"/>
      <c r="H10" s="15"/>
      <c r="I10" s="15"/>
      <c r="J10" s="15"/>
      <c r="K10" s="16"/>
    </row>
    <row r="11" spans="3:81" ht="43.15" customHeight="1" thickTop="1" thickBot="1">
      <c r="C11" s="73" t="s">
        <v>19</v>
      </c>
      <c r="D11" s="75" t="s">
        <v>26</v>
      </c>
      <c r="E11" s="23" t="s">
        <v>20</v>
      </c>
      <c r="F11" s="24"/>
      <c r="G11" s="24"/>
      <c r="H11" s="24"/>
      <c r="I11" s="25"/>
      <c r="J11" s="23" t="s">
        <v>21</v>
      </c>
      <c r="K11" s="26"/>
    </row>
    <row r="12" spans="3:81" ht="30">
      <c r="C12" s="74"/>
      <c r="D12" s="76"/>
      <c r="E12" s="27" t="s">
        <v>15</v>
      </c>
      <c r="F12" s="27" t="s">
        <v>18</v>
      </c>
      <c r="G12" s="27" t="s">
        <v>16</v>
      </c>
      <c r="H12" s="27" t="s">
        <v>17</v>
      </c>
      <c r="I12" s="34" t="s">
        <v>23</v>
      </c>
      <c r="J12" s="27" t="s">
        <v>1</v>
      </c>
      <c r="K12" s="28" t="s">
        <v>24</v>
      </c>
    </row>
    <row r="13" spans="3:81" s="1" customFormat="1" ht="22.9" customHeight="1">
      <c r="C13" s="36" t="s">
        <v>25</v>
      </c>
      <c r="D13" s="37" t="s">
        <v>2</v>
      </c>
      <c r="E13" s="50">
        <v>179565.06849999999</v>
      </c>
      <c r="F13" s="50">
        <v>205835.78150000001</v>
      </c>
      <c r="G13" s="50">
        <v>193493.33300000001</v>
      </c>
      <c r="H13" s="50">
        <v>203315.11799999999</v>
      </c>
      <c r="I13" s="56">
        <f>SUM(E13:H13)</f>
        <v>782209.30099999998</v>
      </c>
      <c r="J13" s="52">
        <f>IF(D13="OUI",IF(AND(I13&gt;=$H$7,I13&lt;=$I$7),0.01,IF(AND(I13&gt;=$H$8,I13&lt;=$I$8),0.02,IF(I13&gt;=$H$9,0.05,""))),"")</f>
        <v>0.05</v>
      </c>
      <c r="K13" s="66">
        <f>IF(J13=J13,I13*J13,"")</f>
        <v>39110.465049999999</v>
      </c>
      <c r="Q13" s="47"/>
      <c r="R13" s="47"/>
      <c r="S13" s="47"/>
      <c r="CA13" s="47"/>
      <c r="CB13" s="47"/>
      <c r="CC13" s="47"/>
    </row>
    <row r="14" spans="3:81" s="1" customFormat="1" ht="22.9" customHeight="1">
      <c r="C14" s="36" t="s">
        <v>4</v>
      </c>
      <c r="D14" s="37" t="s">
        <v>0</v>
      </c>
      <c r="E14" s="51">
        <v>103955.93</v>
      </c>
      <c r="F14" s="51">
        <v>107565.64</v>
      </c>
      <c r="G14" s="51">
        <v>101971.26</v>
      </c>
      <c r="H14" s="51">
        <v>108987.55</v>
      </c>
      <c r="I14" s="56">
        <f t="shared" ref="I14:I18" si="0">SUM(E14:H14)</f>
        <v>422480.38</v>
      </c>
      <c r="J14" s="52">
        <f>IF(D14="NON",IF(AND(I14&gt;=$H$7,I14&lt;=$I$7),0,IF(AND(I14&gt;=$H$8,I14&lt;=$I$8),0,IF(I14&gt;=$H$9,0,""))),"")</f>
        <v>0</v>
      </c>
      <c r="K14" s="65">
        <f t="shared" ref="K14:K17" si="1">IF(J14=J14,I14*J14,"")</f>
        <v>0</v>
      </c>
      <c r="Q14" s="47"/>
      <c r="R14" s="47"/>
      <c r="S14" s="47"/>
      <c r="CA14" s="47"/>
      <c r="CB14" s="47"/>
      <c r="CC14" s="47"/>
    </row>
    <row r="15" spans="3:81" s="1" customFormat="1" ht="22.9" customHeight="1">
      <c r="C15" s="36" t="s">
        <v>5</v>
      </c>
      <c r="D15" s="37" t="s">
        <v>0</v>
      </c>
      <c r="E15" s="51">
        <v>87096.14</v>
      </c>
      <c r="F15" s="51">
        <v>106393.49</v>
      </c>
      <c r="G15" s="51">
        <v>88158.42</v>
      </c>
      <c r="H15" s="51">
        <v>102862.35</v>
      </c>
      <c r="I15" s="56">
        <f t="shared" si="0"/>
        <v>384510.4</v>
      </c>
      <c r="J15" s="52">
        <f>IF(D15="NON",IF(AND(I15&gt;=$H$7,I15&lt;=$I$7),0,IF(AND(I15&gt;=$H$8,I15&lt;=$I$8),0,IF(I15&gt;=$H$9,0,""))),"")</f>
        <v>0</v>
      </c>
      <c r="K15" s="65">
        <f t="shared" si="1"/>
        <v>0</v>
      </c>
      <c r="Q15" s="47"/>
      <c r="R15" s="47"/>
      <c r="S15" s="47"/>
      <c r="CA15" s="47"/>
      <c r="CB15" s="47"/>
      <c r="CC15" s="47"/>
    </row>
    <row r="16" spans="3:81" s="1" customFormat="1" ht="22.9" customHeight="1">
      <c r="C16" s="36" t="s">
        <v>6</v>
      </c>
      <c r="D16" s="37" t="s">
        <v>2</v>
      </c>
      <c r="E16" s="51">
        <v>35688.28</v>
      </c>
      <c r="F16" s="51">
        <v>93158.42</v>
      </c>
      <c r="G16" s="51">
        <v>55704.25</v>
      </c>
      <c r="H16" s="51">
        <v>73454.81</v>
      </c>
      <c r="I16" s="56">
        <f t="shared" si="0"/>
        <v>258005.76000000001</v>
      </c>
      <c r="J16" s="52">
        <f t="shared" ref="J16:J18" si="2">IF(D16="OUI",IF(AND(I16&gt;=$H$7,I16&lt;=$I$7),0.01,IF(AND(I16&gt;=$H$8,I16&lt;=$I$8),0.02,IF(I16&gt;=$H$9,0.05,""))),"")</f>
        <v>0.02</v>
      </c>
      <c r="K16" s="67">
        <f t="shared" si="1"/>
        <v>5160.1152000000002</v>
      </c>
      <c r="Q16" s="47"/>
      <c r="R16" s="47"/>
      <c r="S16" s="47"/>
      <c r="CA16" s="47"/>
      <c r="CB16" s="47"/>
      <c r="CC16" s="47"/>
    </row>
    <row r="17" spans="3:81" s="1" customFormat="1" ht="22.9" customHeight="1">
      <c r="C17" s="36" t="s">
        <v>7</v>
      </c>
      <c r="D17" s="37" t="s">
        <v>2</v>
      </c>
      <c r="E17" s="51">
        <v>205770.69</v>
      </c>
      <c r="F17" s="51">
        <v>213895.89</v>
      </c>
      <c r="G17" s="51">
        <v>225230.54399999999</v>
      </c>
      <c r="H17" s="51">
        <v>246802.95</v>
      </c>
      <c r="I17" s="56">
        <f t="shared" si="0"/>
        <v>891700.07400000002</v>
      </c>
      <c r="J17" s="52">
        <f t="shared" si="2"/>
        <v>0.05</v>
      </c>
      <c r="K17" s="68">
        <f t="shared" si="1"/>
        <v>44585.003700000001</v>
      </c>
      <c r="Q17" s="47"/>
      <c r="R17" s="47"/>
      <c r="S17" s="47"/>
      <c r="CA17" s="47"/>
      <c r="CB17" s="47"/>
      <c r="CC17" s="47"/>
    </row>
    <row r="18" spans="3:81" s="1" customFormat="1" ht="22.9" customHeight="1">
      <c r="C18" s="36" t="s">
        <v>8</v>
      </c>
      <c r="D18" s="37" t="s">
        <v>2</v>
      </c>
      <c r="E18" s="51">
        <v>41798.15</v>
      </c>
      <c r="F18" s="51">
        <v>37375.919999999998</v>
      </c>
      <c r="G18" s="51">
        <v>66220.38</v>
      </c>
      <c r="H18" s="51">
        <v>34735.230000000003</v>
      </c>
      <c r="I18" s="56">
        <f t="shared" si="0"/>
        <v>180129.68000000002</v>
      </c>
      <c r="J18" s="52">
        <f t="shared" si="2"/>
        <v>0.01</v>
      </c>
      <c r="K18" s="68">
        <f>I18*J18</f>
        <v>1801.2968000000003</v>
      </c>
      <c r="Q18" s="47"/>
      <c r="R18" s="47"/>
      <c r="S18" s="47"/>
      <c r="CA18" s="47"/>
      <c r="CB18" s="47"/>
      <c r="CC18" s="47"/>
    </row>
    <row r="19" spans="3:81" s="1" customFormat="1" ht="22.9" customHeight="1">
      <c r="C19" s="30"/>
      <c r="D19" s="31"/>
      <c r="E19" s="31"/>
      <c r="F19" s="31"/>
      <c r="G19" s="31"/>
      <c r="H19" s="35" t="s">
        <v>3</v>
      </c>
      <c r="I19" s="57">
        <f>SUM(I13:I18)</f>
        <v>2919035.5950000002</v>
      </c>
      <c r="J19" s="39"/>
      <c r="K19" s="70">
        <f>SUM(K13:K18)</f>
        <v>90656.880749999997</v>
      </c>
      <c r="Q19" s="47"/>
      <c r="R19" s="47"/>
      <c r="S19" s="47"/>
      <c r="CA19" s="47"/>
      <c r="CB19" s="47"/>
      <c r="CC19" s="47"/>
    </row>
    <row r="20" spans="3:81" s="1" customFormat="1" ht="22.9" customHeight="1" thickBot="1">
      <c r="C20" s="17"/>
      <c r="D20" s="18"/>
      <c r="E20" s="18"/>
      <c r="F20" s="18"/>
      <c r="G20" s="18"/>
      <c r="H20" s="29"/>
      <c r="I20" s="32" t="s">
        <v>14</v>
      </c>
      <c r="J20" s="33"/>
      <c r="K20" s="64">
        <f>IF(D13="OUI",IF(AND(I13&gt;=$H$7,I13&lt;$I$7),0.01,IF(AND(I13&gt;=$H$8,I13&lt;=$I$8),0.02,IF(I13&gt;=$H$9,0.05,""))),"")</f>
        <v>0.05</v>
      </c>
      <c r="Q20" s="47"/>
      <c r="R20" s="47"/>
      <c r="S20" s="47"/>
      <c r="CA20" s="47"/>
      <c r="CB20" s="47"/>
      <c r="CC20" s="47"/>
    </row>
    <row r="21" spans="3:81" ht="15.75" thickTop="1"/>
    <row r="22" spans="3:81">
      <c r="C22" s="2"/>
    </row>
    <row r="23" spans="3:81" ht="28.9" customHeight="1"/>
  </sheetData>
  <mergeCells count="3">
    <mergeCell ref="J5:J6"/>
    <mergeCell ref="C11:C12"/>
    <mergeCell ref="D11:D1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300" r:id="rId1"/>
  <headerFooter>
    <oddFooter>&amp;LNETT INDUSTRIE&amp;Cxxx-nnn-0120&amp;REdité le &amp;D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RemisesCommerciales4Name"/>
  <dimension ref="C1:CC23"/>
  <sheetViews>
    <sheetView topLeftCell="D1" zoomScaleNormal="100" workbookViewId="0"/>
  </sheetViews>
  <sheetFormatPr baseColWidth="10" defaultRowHeight="15"/>
  <cols>
    <col min="1" max="1" width="5.140625" customWidth="1"/>
    <col min="2" max="2" width="4.42578125" customWidth="1"/>
    <col min="3" max="3" width="12.140625" bestFit="1" customWidth="1"/>
    <col min="5" max="5" width="15" customWidth="1"/>
    <col min="6" max="6" width="15" bestFit="1" customWidth="1"/>
    <col min="7" max="8" width="15" customWidth="1"/>
    <col min="9" max="9" width="32.5703125" bestFit="1" customWidth="1"/>
    <col min="10" max="10" width="13.42578125" customWidth="1"/>
    <col min="11" max="11" width="14" bestFit="1" customWidth="1"/>
    <col min="12" max="12" width="15.85546875" customWidth="1"/>
    <col min="15" max="15" width="15.28515625" customWidth="1"/>
    <col min="17" max="17" width="11.42578125" style="45"/>
    <col min="18" max="18" width="15.5703125" style="45" customWidth="1"/>
    <col min="19" max="19" width="11.42578125" style="45"/>
    <col min="79" max="81" width="11.42578125" style="45"/>
  </cols>
  <sheetData>
    <row r="1" spans="3:81">
      <c r="Q1" s="45" t="s">
        <v>35</v>
      </c>
      <c r="R1" s="45">
        <v>3</v>
      </c>
      <c r="CA1" s="45" t="s">
        <v>51</v>
      </c>
      <c r="CB1" s="45" t="s">
        <v>52</v>
      </c>
      <c r="CC1" s="45">
        <v>44585.930300925924</v>
      </c>
    </row>
    <row r="2" spans="3:81" ht="15.75" thickBot="1">
      <c r="CA2" s="45" t="s">
        <v>51</v>
      </c>
      <c r="CB2" s="45" t="s">
        <v>52</v>
      </c>
      <c r="CC2" s="45">
        <v>44592.988912037035</v>
      </c>
    </row>
    <row r="3" spans="3:81" ht="33.4" customHeight="1" thickTop="1" thickBot="1">
      <c r="C3" s="6" t="s">
        <v>22</v>
      </c>
      <c r="D3" s="7"/>
      <c r="E3" s="7"/>
      <c r="F3" s="7"/>
      <c r="G3" s="7"/>
      <c r="H3" s="7"/>
      <c r="I3" s="7"/>
      <c r="J3" s="7"/>
      <c r="K3" s="8"/>
      <c r="CA3" s="45" t="s">
        <v>57</v>
      </c>
      <c r="CB3" s="45" t="s">
        <v>58</v>
      </c>
      <c r="CC3" s="45">
        <v>44611.787743055553</v>
      </c>
    </row>
    <row r="4" spans="3:81" ht="15.75" thickTop="1">
      <c r="C4" s="9"/>
      <c r="D4" s="10"/>
      <c r="E4" s="10"/>
      <c r="F4" s="10"/>
      <c r="G4" s="10"/>
      <c r="H4" s="10"/>
      <c r="I4" s="10"/>
      <c r="J4" s="10"/>
      <c r="K4" s="11"/>
      <c r="CA4" s="45" t="s">
        <v>57</v>
      </c>
      <c r="CB4" s="45" t="s">
        <v>58</v>
      </c>
      <c r="CC4" s="45">
        <v>44612.374895833331</v>
      </c>
    </row>
    <row r="5" spans="3:81" ht="15.75" customHeight="1">
      <c r="C5" s="12"/>
      <c r="D5" s="3"/>
      <c r="E5" s="3"/>
      <c r="F5" s="3"/>
      <c r="G5" s="4"/>
      <c r="H5" s="19" t="s">
        <v>10</v>
      </c>
      <c r="I5" s="20"/>
      <c r="J5" s="71" t="s">
        <v>13</v>
      </c>
      <c r="K5" s="13"/>
    </row>
    <row r="6" spans="3:81" ht="15.75" customHeight="1">
      <c r="C6" s="12"/>
      <c r="D6" s="3"/>
      <c r="E6" s="3"/>
      <c r="F6" s="3"/>
      <c r="G6" s="4"/>
      <c r="H6" s="21" t="s">
        <v>11</v>
      </c>
      <c r="I6" s="22" t="s">
        <v>12</v>
      </c>
      <c r="J6" s="72"/>
      <c r="K6" s="13"/>
    </row>
    <row r="7" spans="3:81" ht="15.75" customHeight="1">
      <c r="C7" s="12"/>
      <c r="D7" s="5" t="s">
        <v>9</v>
      </c>
      <c r="E7" s="5"/>
      <c r="F7" s="5"/>
      <c r="G7" s="4"/>
      <c r="H7" s="58">
        <v>0</v>
      </c>
      <c r="I7" s="59">
        <v>250000</v>
      </c>
      <c r="J7" s="53">
        <v>0.01</v>
      </c>
      <c r="K7" s="13"/>
    </row>
    <row r="8" spans="3:81" ht="15.75" customHeight="1">
      <c r="C8" s="12"/>
      <c r="D8" s="3"/>
      <c r="E8" s="3"/>
      <c r="F8" s="3"/>
      <c r="G8" s="4"/>
      <c r="H8" s="60">
        <v>250000</v>
      </c>
      <c r="I8" s="61">
        <v>500000</v>
      </c>
      <c r="J8" s="54">
        <v>0.02</v>
      </c>
      <c r="K8" s="13"/>
    </row>
    <row r="9" spans="3:81" ht="15.75" customHeight="1">
      <c r="C9" s="12"/>
      <c r="D9" s="3"/>
      <c r="E9" s="3"/>
      <c r="F9" s="3"/>
      <c r="G9" s="4"/>
      <c r="H9" s="62">
        <v>500000</v>
      </c>
      <c r="I9" s="63"/>
      <c r="J9" s="55">
        <v>0.05</v>
      </c>
      <c r="K9" s="13"/>
    </row>
    <row r="10" spans="3:81" ht="15.75" thickBot="1">
      <c r="C10" s="14"/>
      <c r="D10" s="15"/>
      <c r="E10" s="15"/>
      <c r="F10" s="15"/>
      <c r="G10" s="15"/>
      <c r="H10" s="15"/>
      <c r="I10" s="15"/>
      <c r="J10" s="15"/>
      <c r="K10" s="16"/>
    </row>
    <row r="11" spans="3:81" ht="43.15" customHeight="1" thickTop="1" thickBot="1">
      <c r="C11" s="73" t="s">
        <v>19</v>
      </c>
      <c r="D11" s="75" t="s">
        <v>26</v>
      </c>
      <c r="E11" s="23" t="s">
        <v>20</v>
      </c>
      <c r="F11" s="24"/>
      <c r="G11" s="24"/>
      <c r="H11" s="24"/>
      <c r="I11" s="25"/>
      <c r="J11" s="23" t="s">
        <v>21</v>
      </c>
      <c r="K11" s="26"/>
    </row>
    <row r="12" spans="3:81" ht="30">
      <c r="C12" s="74"/>
      <c r="D12" s="76"/>
      <c r="E12" s="27" t="s">
        <v>15</v>
      </c>
      <c r="F12" s="27" t="s">
        <v>18</v>
      </c>
      <c r="G12" s="27" t="s">
        <v>16</v>
      </c>
      <c r="H12" s="27" t="s">
        <v>17</v>
      </c>
      <c r="I12" s="34" t="s">
        <v>23</v>
      </c>
      <c r="J12" s="27" t="s">
        <v>1</v>
      </c>
      <c r="K12" s="28" t="s">
        <v>24</v>
      </c>
    </row>
    <row r="13" spans="3:81" s="1" customFormat="1" ht="22.9" customHeight="1">
      <c r="C13" s="36" t="s">
        <v>25</v>
      </c>
      <c r="D13" s="37" t="s">
        <v>2</v>
      </c>
      <c r="E13" s="50">
        <v>179565.06849999999</v>
      </c>
      <c r="F13" s="50">
        <v>205835.78150000001</v>
      </c>
      <c r="G13" s="50">
        <v>193493.33300000001</v>
      </c>
      <c r="H13" s="50">
        <v>203315.11799999999</v>
      </c>
      <c r="I13" s="56">
        <f>SUM(E13:H13)</f>
        <v>782209.30099999998</v>
      </c>
      <c r="J13" s="52">
        <f>IF(D13="OUI",IF(AND(I13&gt;=$H$7,I13&lt;=$I$7),0.01,IF(AND(I13&gt;=$H$8,I13&lt;=$I$8),0.02,IF(I13&gt;=$H$9,0.05,""))),"")</f>
        <v>0.05</v>
      </c>
      <c r="K13" s="66">
        <f>IF(J13=$J$9,I13*$J$9,"")</f>
        <v>39110.465049999999</v>
      </c>
      <c r="Q13" s="47"/>
      <c r="R13" s="47"/>
      <c r="S13" s="47"/>
      <c r="CA13" s="47"/>
      <c r="CB13" s="47"/>
      <c r="CC13" s="47"/>
    </row>
    <row r="14" spans="3:81" s="1" customFormat="1" ht="22.9" customHeight="1">
      <c r="C14" s="36" t="s">
        <v>4</v>
      </c>
      <c r="D14" s="37" t="s">
        <v>0</v>
      </c>
      <c r="E14" s="51">
        <v>103955.93</v>
      </c>
      <c r="F14" s="51">
        <v>107565.64</v>
      </c>
      <c r="G14" s="51">
        <v>101971.26</v>
      </c>
      <c r="H14" s="51">
        <v>108987.55</v>
      </c>
      <c r="I14" s="56">
        <f t="shared" ref="I14:I18" si="0">SUM(E14:H14)</f>
        <v>422480.38</v>
      </c>
      <c r="J14" s="52">
        <f>IF(D14="NON",IF(AND(I14&gt;=$H$7,I14&lt;=$I$7),0,IF(AND(I14&gt;=$H$8,I14&lt;=$I$8),0,IF(I14&gt;=$H$9,0,""))),"")</f>
        <v>0</v>
      </c>
      <c r="K14" s="65">
        <f>I14*J14</f>
        <v>0</v>
      </c>
      <c r="Q14" s="47"/>
      <c r="R14" s="47"/>
      <c r="S14" s="47"/>
      <c r="CA14" s="47"/>
      <c r="CB14" s="47"/>
      <c r="CC14" s="47"/>
    </row>
    <row r="15" spans="3:81" s="1" customFormat="1" ht="22.9" customHeight="1">
      <c r="C15" s="36" t="s">
        <v>5</v>
      </c>
      <c r="D15" s="37" t="s">
        <v>0</v>
      </c>
      <c r="E15" s="51">
        <v>87096.14</v>
      </c>
      <c r="F15" s="51">
        <v>106393.49</v>
      </c>
      <c r="G15" s="51">
        <v>88158.42</v>
      </c>
      <c r="H15" s="51">
        <v>102862.35</v>
      </c>
      <c r="I15" s="56">
        <f t="shared" si="0"/>
        <v>384510.4</v>
      </c>
      <c r="J15" s="52">
        <f>IF(D15="NON",IF(AND(I15&gt;=$H$7,I15&lt;=$I$7),0,IF(AND(I15&gt;=$H$8,I15&lt;=$I$8),0,IF(I15&gt;=$H$9,0,""))),"")</f>
        <v>0</v>
      </c>
      <c r="K15" s="65">
        <f>I15*J15</f>
        <v>0</v>
      </c>
      <c r="Q15" s="47"/>
      <c r="R15" s="47"/>
      <c r="S15" s="47"/>
      <c r="CA15" s="47"/>
      <c r="CB15" s="47"/>
      <c r="CC15" s="47"/>
    </row>
    <row r="16" spans="3:81" s="1" customFormat="1" ht="22.9" customHeight="1">
      <c r="C16" s="36" t="s">
        <v>6</v>
      </c>
      <c r="D16" s="37" t="s">
        <v>2</v>
      </c>
      <c r="E16" s="51">
        <v>35688.28</v>
      </c>
      <c r="F16" s="51">
        <v>93158.42</v>
      </c>
      <c r="G16" s="51">
        <v>55704.25</v>
      </c>
      <c r="H16" s="51">
        <v>73454.81</v>
      </c>
      <c r="I16" s="56">
        <f t="shared" si="0"/>
        <v>258005.76000000001</v>
      </c>
      <c r="J16" s="52">
        <f t="shared" ref="J16:J18" si="1">IF(D16="OUI",IF(AND(I16&gt;=$H$7,I16&lt;=$I$7),0.01,IF(AND(I16&gt;=$H$8,I16&lt;=$I$8),0.02,IF(I16&gt;=$H$9,0.05,""))),"")</f>
        <v>0.02</v>
      </c>
      <c r="K16" s="67">
        <f>IF(J16=$J$8,I16*$J$8,"")</f>
        <v>5160.1152000000002</v>
      </c>
      <c r="Q16" s="47"/>
      <c r="R16" s="47"/>
      <c r="S16" s="47"/>
      <c r="CA16" s="47"/>
      <c r="CB16" s="47"/>
      <c r="CC16" s="47"/>
    </row>
    <row r="17" spans="3:81" s="1" customFormat="1" ht="22.9" customHeight="1">
      <c r="C17" s="36" t="s">
        <v>7</v>
      </c>
      <c r="D17" s="37" t="s">
        <v>2</v>
      </c>
      <c r="E17" s="51">
        <v>205770.69</v>
      </c>
      <c r="F17" s="51">
        <v>213895.89</v>
      </c>
      <c r="G17" s="51">
        <v>225230.54399999999</v>
      </c>
      <c r="H17" s="51">
        <v>246802.95</v>
      </c>
      <c r="I17" s="56">
        <f t="shared" si="0"/>
        <v>891700.07400000002</v>
      </c>
      <c r="J17" s="52">
        <f t="shared" si="1"/>
        <v>0.05</v>
      </c>
      <c r="K17" s="68">
        <f t="shared" ref="K17" si="2">IF(J17=$J$9,I17*$J$9,"")</f>
        <v>44585.003700000001</v>
      </c>
      <c r="Q17" s="47"/>
      <c r="R17" s="47"/>
      <c r="S17" s="47"/>
      <c r="CA17" s="47"/>
      <c r="CB17" s="47"/>
      <c r="CC17" s="47"/>
    </row>
    <row r="18" spans="3:81" s="1" customFormat="1" ht="22.9" customHeight="1">
      <c r="C18" s="36" t="s">
        <v>8</v>
      </c>
      <c r="D18" s="37" t="s">
        <v>2</v>
      </c>
      <c r="E18" s="51">
        <v>41798.15</v>
      </c>
      <c r="F18" s="51">
        <v>37375.919999999998</v>
      </c>
      <c r="G18" s="51">
        <v>66220.38</v>
      </c>
      <c r="H18" s="51">
        <v>34735.230000000003</v>
      </c>
      <c r="I18" s="56">
        <f t="shared" si="0"/>
        <v>180129.68000000002</v>
      </c>
      <c r="J18" s="52">
        <f t="shared" si="1"/>
        <v>0.01</v>
      </c>
      <c r="K18" s="68">
        <f>IF(J18=$J$7,I18*$J$7,"")</f>
        <v>1801.2968000000003</v>
      </c>
      <c r="Q18" s="47"/>
      <c r="R18" s="47"/>
      <c r="S18" s="47"/>
      <c r="CA18" s="47"/>
      <c r="CB18" s="47"/>
      <c r="CC18" s="47"/>
    </row>
    <row r="19" spans="3:81" s="1" customFormat="1" ht="22.9" customHeight="1">
      <c r="C19" s="30"/>
      <c r="D19" s="31"/>
      <c r="E19" s="31"/>
      <c r="F19" s="31"/>
      <c r="G19" s="31"/>
      <c r="H19" s="35" t="s">
        <v>3</v>
      </c>
      <c r="I19" s="57">
        <f>SUM(I13:I18)</f>
        <v>2919035.5950000002</v>
      </c>
      <c r="J19" s="39"/>
      <c r="K19" s="68">
        <f>SUM(K13:K18)</f>
        <v>90656.880749999997</v>
      </c>
      <c r="Q19" s="47"/>
      <c r="R19" s="47"/>
      <c r="S19" s="47"/>
      <c r="CA19" s="47"/>
      <c r="CB19" s="47"/>
      <c r="CC19" s="47"/>
    </row>
    <row r="20" spans="3:81" s="1" customFormat="1" ht="22.9" customHeight="1" thickBot="1">
      <c r="C20" s="17"/>
      <c r="D20" s="18"/>
      <c r="E20" s="18"/>
      <c r="F20" s="18"/>
      <c r="G20" s="18"/>
      <c r="H20" s="29"/>
      <c r="I20" s="32" t="s">
        <v>14</v>
      </c>
      <c r="J20" s="33"/>
      <c r="K20" s="64">
        <f>IF(D13="OUI",IF(AND(I13&gt;=$H$7,I13&lt;$I$7),0.01,IF(AND(I13&gt;=$H$8,I13&lt;=$I$8),0.02,IF(I13&gt;=$H$9,0.05,""))),"")</f>
        <v>0.05</v>
      </c>
      <c r="Q20" s="47"/>
      <c r="R20" s="47"/>
      <c r="S20" s="47"/>
      <c r="CA20" s="47"/>
      <c r="CB20" s="47"/>
      <c r="CC20" s="47"/>
    </row>
    <row r="21" spans="3:81" ht="15.75" thickTop="1"/>
    <row r="22" spans="3:81">
      <c r="C22" s="2"/>
    </row>
    <row r="23" spans="3:81" ht="28.9" customHeight="1"/>
  </sheetData>
  <mergeCells count="3">
    <mergeCell ref="J5:J6"/>
    <mergeCell ref="C11:C12"/>
    <mergeCell ref="D11:D1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300" r:id="rId1"/>
  <headerFooter>
    <oddFooter>&amp;LNETT INDUSTRIE&amp;Cxxx-nnn-0120&amp;REdité le 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arametresName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MouchardName"/>
  <dimension ref="A1:D6"/>
  <sheetViews>
    <sheetView workbookViewId="0"/>
  </sheetViews>
  <sheetFormatPr baseColWidth="10" defaultColWidth="11.42578125" defaultRowHeight="15"/>
  <cols>
    <col min="1" max="1" width="19.140625" customWidth="1"/>
    <col min="2" max="2" width="85.28515625" customWidth="1"/>
    <col min="3" max="3" width="21.28515625" customWidth="1"/>
  </cols>
  <sheetData>
    <row r="1" spans="1:4">
      <c r="A1" t="s">
        <v>51</v>
      </c>
      <c r="B1" t="s">
        <v>52</v>
      </c>
      <c r="C1" s="46" t="s">
        <v>53</v>
      </c>
      <c r="D1" s="46">
        <v>44585.928611111114</v>
      </c>
    </row>
    <row r="2" spans="1:4">
      <c r="A2" t="s">
        <v>51</v>
      </c>
      <c r="B2" t="s">
        <v>52</v>
      </c>
      <c r="C2" t="s">
        <v>56</v>
      </c>
      <c r="D2" s="46">
        <v>44586.897245370368</v>
      </c>
    </row>
    <row r="3" spans="1:4">
      <c r="A3" t="s">
        <v>51</v>
      </c>
      <c r="B3" t="s">
        <v>52</v>
      </c>
      <c r="C3" t="s">
        <v>53</v>
      </c>
      <c r="D3" s="46">
        <v>44592.988877314812</v>
      </c>
    </row>
    <row r="4" spans="1:4">
      <c r="A4" t="s">
        <v>57</v>
      </c>
      <c r="B4" t="s">
        <v>58</v>
      </c>
      <c r="C4" t="s">
        <v>59</v>
      </c>
      <c r="D4" s="46">
        <v>44611.787719907406</v>
      </c>
    </row>
    <row r="5" spans="1:4">
      <c r="A5" t="s">
        <v>57</v>
      </c>
      <c r="B5" t="s">
        <v>58</v>
      </c>
      <c r="C5" t="s">
        <v>59</v>
      </c>
      <c r="D5" s="46">
        <v>44612.374872685185</v>
      </c>
    </row>
    <row r="6" spans="1:4">
      <c r="A6" t="s">
        <v>57</v>
      </c>
      <c r="B6" t="s">
        <v>58</v>
      </c>
      <c r="C6" t="s">
        <v>62</v>
      </c>
      <c r="D6" s="46">
        <v>44612.409849537034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E254A703CA9F4C95D7C7B1BA84F03F" ma:contentTypeVersion="12" ma:contentTypeDescription="Crée un document." ma:contentTypeScope="" ma:versionID="56cc45c87d64fb7a2300f42ed5f3da0e">
  <xsd:schema xmlns:xsd="http://www.w3.org/2001/XMLSchema" xmlns:xs="http://www.w3.org/2001/XMLSchema" xmlns:p="http://schemas.microsoft.com/office/2006/metadata/properties" xmlns:ns3="962ed91f-0762-4022-9b63-01934c56587d" xmlns:ns4="98b6af76-3345-4599-9b9e-1b3d3f73f01c" targetNamespace="http://schemas.microsoft.com/office/2006/metadata/properties" ma:root="true" ma:fieldsID="e1e876ef683bb947be8bba75713f337f" ns3:_="" ns4:_="">
    <xsd:import namespace="962ed91f-0762-4022-9b63-01934c56587d"/>
    <xsd:import namespace="98b6af76-3345-4599-9b9e-1b3d3f73f01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2ed91f-0762-4022-9b63-01934c5658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b6af76-3345-4599-9b9e-1b3d3f73f01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56BDB9-DD66-434C-B089-211658311902}">
  <ds:schemaRefs>
    <ds:schemaRef ds:uri="962ed91f-0762-4022-9b63-01934c56587d"/>
    <ds:schemaRef ds:uri="http://schemas.microsoft.com/office/infopath/2007/PartnerControls"/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98b6af76-3345-4599-9b9e-1b3d3f73f01c"/>
  </ds:schemaRefs>
</ds:datastoreItem>
</file>

<file path=customXml/itemProps2.xml><?xml version="1.0" encoding="utf-8"?>
<ds:datastoreItem xmlns:ds="http://schemas.openxmlformats.org/officeDocument/2006/customXml" ds:itemID="{0EA277FE-E406-4D3B-B560-373C359660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FD3A52-A903-403D-82A7-4422C95620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2ed91f-0762-4022-9b63-01934c56587d"/>
    <ds:schemaRef ds:uri="98b6af76-3345-4599-9b9e-1b3d3f73f0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Nom-Groupe</vt:lpstr>
      <vt:lpstr>Projet</vt:lpstr>
      <vt:lpstr>RefClasse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Dorian soum</cp:lastModifiedBy>
  <cp:lastPrinted>2017-04-21T09:31:54Z</cp:lastPrinted>
  <dcterms:created xsi:type="dcterms:W3CDTF">2017-04-16T06:10:03Z</dcterms:created>
  <dcterms:modified xsi:type="dcterms:W3CDTF">2022-02-20T08:50:15Z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0x01010005E254A703CA9F4C95D7C7B1BA84F03F</vt:lpwstr>
  </property>
</Properties>
</file>