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cteur\Documents\Privé\"/>
    </mc:Choice>
  </mc:AlternateContent>
  <xr:revisionPtr revIDLastSave="0" documentId="13_ncr:1_{1B503E36-DF5D-455F-A0F8-AC3460059182}" xr6:coauthVersionLast="47" xr6:coauthVersionMax="47" xr10:uidLastSave="{00000000-0000-0000-0000-000000000000}"/>
  <bookViews>
    <workbookView xWindow="-108" yWindow="-108" windowWidth="23256" windowHeight="12456" activeTab="1" xr2:uid="{39AAFF48-8057-4161-906B-27030E40B196}"/>
  </bookViews>
  <sheets>
    <sheet name="Bilan nx" sheetId="2" r:id="rId1"/>
    <sheet name="RECAP " sheetId="1" r:id="rId2"/>
  </sheets>
  <externalReferences>
    <externalReference r:id="rId3"/>
    <externalReference r:id="rId4"/>
  </externalReferences>
  <calcPr calcId="191029"/>
  <pivotCaches>
    <pivotCache cacheId="15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45" i="1" l="1"/>
  <c r="T45" i="1"/>
  <c r="X45" i="1" s="1"/>
  <c r="S45" i="1"/>
  <c r="N45" i="1"/>
  <c r="I45" i="1"/>
  <c r="J45" i="1" s="1"/>
  <c r="V44" i="1"/>
  <c r="T44" i="1"/>
  <c r="X44" i="1" s="1"/>
  <c r="S44" i="1"/>
  <c r="N44" i="1"/>
  <c r="J44" i="1"/>
  <c r="I44" i="1"/>
  <c r="V43" i="1"/>
  <c r="T43" i="1"/>
  <c r="X43" i="1" s="1"/>
  <c r="S43" i="1"/>
  <c r="N43" i="1"/>
  <c r="I43" i="1"/>
  <c r="U42" i="1"/>
  <c r="V42" i="1" s="1"/>
  <c r="T42" i="1"/>
  <c r="X42" i="1" s="1"/>
  <c r="S42" i="1"/>
  <c r="Q42" i="1"/>
  <c r="P42" i="1"/>
  <c r="N42" i="1"/>
  <c r="I42" i="1"/>
  <c r="U41" i="1"/>
  <c r="V41" i="1" s="1"/>
  <c r="T41" i="1"/>
  <c r="X41" i="1" s="1"/>
  <c r="S41" i="1"/>
  <c r="Q41" i="1"/>
  <c r="P41" i="1"/>
  <c r="N41" i="1"/>
  <c r="I41" i="1"/>
  <c r="U40" i="1"/>
  <c r="V40" i="1" s="1"/>
  <c r="T40" i="1"/>
  <c r="X40" i="1" s="1"/>
  <c r="S40" i="1"/>
  <c r="Q40" i="1"/>
  <c r="P40" i="1"/>
  <c r="N40" i="1"/>
  <c r="I40" i="1"/>
  <c r="U39" i="1"/>
  <c r="V39" i="1" s="1"/>
  <c r="T39" i="1"/>
  <c r="X39" i="1" s="1"/>
  <c r="S39" i="1"/>
  <c r="Q39" i="1"/>
  <c r="P39" i="1"/>
  <c r="N39" i="1"/>
  <c r="I39" i="1"/>
  <c r="J39" i="1" s="1"/>
  <c r="U38" i="1"/>
  <c r="V38" i="1" s="1"/>
  <c r="T38" i="1"/>
  <c r="W38" i="1" s="1"/>
  <c r="S38" i="1"/>
  <c r="N38" i="1"/>
  <c r="I38" i="1"/>
  <c r="U37" i="1"/>
  <c r="V37" i="1" s="1"/>
  <c r="T37" i="1"/>
  <c r="W37" i="1" s="1"/>
  <c r="S37" i="1"/>
  <c r="Q37" i="1"/>
  <c r="P37" i="1"/>
  <c r="N37" i="1"/>
  <c r="J37" i="1"/>
  <c r="I37" i="1"/>
  <c r="V36" i="1"/>
  <c r="U36" i="1"/>
  <c r="T36" i="1"/>
  <c r="X36" i="1" s="1"/>
  <c r="S36" i="1"/>
  <c r="Q36" i="1"/>
  <c r="P36" i="1"/>
  <c r="N36" i="1"/>
  <c r="I36" i="1"/>
  <c r="U35" i="1"/>
  <c r="V35" i="1" s="1"/>
  <c r="T35" i="1"/>
  <c r="W35" i="1" s="1"/>
  <c r="S35" i="1"/>
  <c r="Q35" i="1"/>
  <c r="P35" i="1"/>
  <c r="N35" i="1"/>
  <c r="I35" i="1"/>
  <c r="U34" i="1"/>
  <c r="V34" i="1" s="1"/>
  <c r="T34" i="1"/>
  <c r="X34" i="1" s="1"/>
  <c r="S34" i="1"/>
  <c r="N34" i="1"/>
  <c r="I34" i="1"/>
  <c r="U33" i="1"/>
  <c r="V33" i="1" s="1"/>
  <c r="T33" i="1"/>
  <c r="X33" i="1" s="1"/>
  <c r="S33" i="1"/>
  <c r="N33" i="1"/>
  <c r="I33" i="1"/>
  <c r="U32" i="1"/>
  <c r="V32" i="1" s="1"/>
  <c r="T32" i="1"/>
  <c r="X32" i="1" s="1"/>
  <c r="S32" i="1"/>
  <c r="N32" i="1"/>
  <c r="I32" i="1"/>
  <c r="T31" i="1"/>
  <c r="X31" i="1" s="1"/>
  <c r="S31" i="1"/>
  <c r="Q31" i="1"/>
  <c r="P31" i="1"/>
  <c r="N31" i="1"/>
  <c r="I31" i="1"/>
  <c r="U30" i="1"/>
  <c r="V30" i="1" s="1"/>
  <c r="T30" i="1"/>
  <c r="W30" i="1" s="1"/>
  <c r="S30" i="1"/>
  <c r="Q30" i="1"/>
  <c r="P30" i="1"/>
  <c r="N30" i="1"/>
  <c r="I30" i="1"/>
  <c r="U29" i="1"/>
  <c r="V29" i="1" s="1"/>
  <c r="T29" i="1"/>
  <c r="X29" i="1" s="1"/>
  <c r="S29" i="1"/>
  <c r="Q29" i="1"/>
  <c r="P29" i="1"/>
  <c r="N29" i="1"/>
  <c r="I29" i="1"/>
  <c r="J29" i="1" s="1"/>
  <c r="U28" i="1"/>
  <c r="V28" i="1" s="1"/>
  <c r="T28" i="1"/>
  <c r="W28" i="1" s="1"/>
  <c r="S28" i="1"/>
  <c r="Q28" i="1"/>
  <c r="P28" i="1"/>
  <c r="N28" i="1"/>
  <c r="I28" i="1"/>
  <c r="J28" i="1" s="1"/>
  <c r="U27" i="1"/>
  <c r="V27" i="1" s="1"/>
  <c r="T27" i="1"/>
  <c r="X27" i="1" s="1"/>
  <c r="S27" i="1"/>
  <c r="Q27" i="1"/>
  <c r="P27" i="1"/>
  <c r="N27" i="1"/>
  <c r="I27" i="1"/>
  <c r="U26" i="1"/>
  <c r="V26" i="1" s="1"/>
  <c r="T26" i="1"/>
  <c r="X26" i="1" s="1"/>
  <c r="S26" i="1"/>
  <c r="Q26" i="1"/>
  <c r="P26" i="1"/>
  <c r="N26" i="1"/>
  <c r="I26" i="1"/>
  <c r="U25" i="1"/>
  <c r="V25" i="1" s="1"/>
  <c r="T25" i="1"/>
  <c r="X25" i="1" s="1"/>
  <c r="S25" i="1"/>
  <c r="Q25" i="1"/>
  <c r="P25" i="1"/>
  <c r="N25" i="1"/>
  <c r="I25" i="1"/>
  <c r="U24" i="1"/>
  <c r="V24" i="1" s="1"/>
  <c r="T24" i="1"/>
  <c r="X24" i="1" s="1"/>
  <c r="S24" i="1"/>
  <c r="Q24" i="1"/>
  <c r="P24" i="1"/>
  <c r="N24" i="1"/>
  <c r="I24" i="1"/>
  <c r="U23" i="1"/>
  <c r="V23" i="1" s="1"/>
  <c r="T23" i="1"/>
  <c r="W23" i="1" s="1"/>
  <c r="S23" i="1"/>
  <c r="Q23" i="1"/>
  <c r="P23" i="1"/>
  <c r="N23" i="1"/>
  <c r="I23" i="1"/>
  <c r="U22" i="1"/>
  <c r="V22" i="1" s="1"/>
  <c r="T22" i="1"/>
  <c r="X22" i="1" s="1"/>
  <c r="S22" i="1"/>
  <c r="N22" i="1"/>
  <c r="I22" i="1"/>
  <c r="U21" i="1"/>
  <c r="V21" i="1" s="1"/>
  <c r="T21" i="1"/>
  <c r="X21" i="1" s="1"/>
  <c r="S21" i="1"/>
  <c r="Q21" i="1"/>
  <c r="P21" i="1"/>
  <c r="N21" i="1"/>
  <c r="I21" i="1"/>
  <c r="U20" i="1"/>
  <c r="V20" i="1" s="1"/>
  <c r="T20" i="1"/>
  <c r="X20" i="1" s="1"/>
  <c r="S20" i="1"/>
  <c r="N20" i="1"/>
  <c r="I20" i="1"/>
  <c r="U19" i="1"/>
  <c r="V19" i="1" s="1"/>
  <c r="T19" i="1"/>
  <c r="W19" i="1" s="1"/>
  <c r="S19" i="1"/>
  <c r="Q19" i="1"/>
  <c r="P19" i="1"/>
  <c r="N19" i="1"/>
  <c r="I19" i="1"/>
  <c r="U18" i="1"/>
  <c r="V18" i="1" s="1"/>
  <c r="T18" i="1"/>
  <c r="X18" i="1" s="1"/>
  <c r="S18" i="1"/>
  <c r="Q18" i="1"/>
  <c r="P18" i="1"/>
  <c r="N18" i="1"/>
  <c r="J18" i="1"/>
  <c r="I18" i="1"/>
  <c r="U17" i="1"/>
  <c r="V17" i="1" s="1"/>
  <c r="T17" i="1"/>
  <c r="X17" i="1" s="1"/>
  <c r="S17" i="1"/>
  <c r="Q17" i="1"/>
  <c r="P17" i="1"/>
  <c r="N17" i="1"/>
  <c r="I17" i="1"/>
  <c r="U16" i="1"/>
  <c r="V16" i="1" s="1"/>
  <c r="T16" i="1"/>
  <c r="X16" i="1" s="1"/>
  <c r="S16" i="1"/>
  <c r="Q16" i="1"/>
  <c r="P16" i="1"/>
  <c r="N16" i="1"/>
  <c r="I16" i="1"/>
  <c r="U15" i="1"/>
  <c r="V15" i="1" s="1"/>
  <c r="T15" i="1"/>
  <c r="X15" i="1" s="1"/>
  <c r="S15" i="1"/>
  <c r="Q15" i="1"/>
  <c r="P15" i="1"/>
  <c r="N15" i="1"/>
  <c r="I15" i="1"/>
  <c r="U14" i="1"/>
  <c r="V14" i="1" s="1"/>
  <c r="T14" i="1"/>
  <c r="W14" i="1" s="1"/>
  <c r="S14" i="1"/>
  <c r="Q14" i="1"/>
  <c r="P14" i="1"/>
  <c r="N14" i="1"/>
  <c r="I14" i="1"/>
  <c r="U13" i="1"/>
  <c r="V13" i="1" s="1"/>
  <c r="T13" i="1"/>
  <c r="X13" i="1" s="1"/>
  <c r="S13" i="1"/>
  <c r="Q13" i="1"/>
  <c r="P13" i="1"/>
  <c r="N13" i="1"/>
  <c r="I13" i="1"/>
  <c r="U12" i="1"/>
  <c r="V12" i="1" s="1"/>
  <c r="T12" i="1"/>
  <c r="X12" i="1" s="1"/>
  <c r="S12" i="1"/>
  <c r="Q12" i="1"/>
  <c r="P12" i="1"/>
  <c r="N12" i="1"/>
  <c r="I12" i="1"/>
  <c r="U11" i="1"/>
  <c r="V11" i="1" s="1"/>
  <c r="T11" i="1"/>
  <c r="W11" i="1" s="1"/>
  <c r="S11" i="1"/>
  <c r="Q11" i="1"/>
  <c r="P11" i="1"/>
  <c r="N11" i="1"/>
  <c r="I11" i="1"/>
  <c r="U10" i="1"/>
  <c r="V10" i="1" s="1"/>
  <c r="T10" i="1"/>
  <c r="X10" i="1" s="1"/>
  <c r="S10" i="1"/>
  <c r="Q10" i="1"/>
  <c r="P10" i="1"/>
  <c r="N10" i="1"/>
  <c r="I10" i="1"/>
  <c r="U9" i="1"/>
  <c r="V9" i="1" s="1"/>
  <c r="T9" i="1"/>
  <c r="X9" i="1" s="1"/>
  <c r="S9" i="1"/>
  <c r="Q9" i="1"/>
  <c r="P9" i="1"/>
  <c r="N9" i="1"/>
  <c r="I9" i="1"/>
  <c r="U8" i="1"/>
  <c r="V8" i="1" s="1"/>
  <c r="T8" i="1"/>
  <c r="X8" i="1" s="1"/>
  <c r="S8" i="1"/>
  <c r="Q8" i="1"/>
  <c r="P8" i="1"/>
  <c r="N8" i="1"/>
  <c r="I8" i="1"/>
  <c r="U7" i="1"/>
  <c r="V7" i="1" s="1"/>
  <c r="T7" i="1"/>
  <c r="X7" i="1" s="1"/>
  <c r="S7" i="1"/>
  <c r="Q7" i="1"/>
  <c r="P7" i="1"/>
  <c r="N7" i="1"/>
  <c r="I7" i="1"/>
  <c r="A3" i="1"/>
  <c r="C1" i="1"/>
  <c r="B21" i="2"/>
  <c r="W43" i="1" l="1"/>
  <c r="Z43" i="1" s="1"/>
  <c r="X19" i="1"/>
  <c r="Z19" i="1" s="1"/>
  <c r="W9" i="1"/>
  <c r="Z9" i="1" s="1"/>
  <c r="X35" i="1"/>
  <c r="Z35" i="1" s="1"/>
  <c r="X37" i="1"/>
  <c r="Z37" i="1" s="1"/>
  <c r="X38" i="1"/>
  <c r="Z38" i="1" s="1"/>
  <c r="W26" i="1"/>
  <c r="Z26" i="1" s="1"/>
  <c r="X30" i="1"/>
  <c r="Z30" i="1" s="1"/>
  <c r="X28" i="1"/>
  <c r="Z28" i="1" s="1"/>
  <c r="W31" i="1"/>
  <c r="Z31" i="1" s="1"/>
  <c r="W41" i="1"/>
  <c r="Z41" i="1" s="1"/>
  <c r="W20" i="1"/>
  <c r="Z20" i="1" s="1"/>
  <c r="X11" i="1"/>
  <c r="Z11" i="1" s="1"/>
  <c r="W36" i="1"/>
  <c r="Z36" i="1" s="1"/>
  <c r="W12" i="1"/>
  <c r="Z12" i="1" s="1"/>
  <c r="X14" i="1"/>
  <c r="Z14" i="1" s="1"/>
  <c r="X23" i="1"/>
  <c r="Z23" i="1" s="1"/>
  <c r="W17" i="1"/>
  <c r="Z17" i="1" s="1"/>
  <c r="W24" i="1"/>
  <c r="Z24" i="1" s="1"/>
  <c r="W7" i="1"/>
  <c r="Z7" i="1" s="1"/>
  <c r="W15" i="1"/>
  <c r="Z15" i="1" s="1"/>
  <c r="W32" i="1"/>
  <c r="Z32" i="1" s="1"/>
  <c r="W10" i="1"/>
  <c r="Z10" i="1" s="1"/>
  <c r="W21" i="1"/>
  <c r="Z21" i="1" s="1"/>
  <c r="W27" i="1"/>
  <c r="Z27" i="1" s="1"/>
  <c r="W29" i="1"/>
  <c r="Z29" i="1" s="1"/>
  <c r="W33" i="1"/>
  <c r="Z33" i="1" s="1"/>
  <c r="W39" i="1"/>
  <c r="Z39" i="1" s="1"/>
  <c r="W13" i="1"/>
  <c r="Z13" i="1" s="1"/>
  <c r="W18" i="1"/>
  <c r="Z18" i="1" s="1"/>
  <c r="W22" i="1"/>
  <c r="Z22" i="1" s="1"/>
  <c r="W34" i="1"/>
  <c r="Z34" i="1" s="1"/>
  <c r="W42" i="1"/>
  <c r="Z42" i="1" s="1"/>
  <c r="W8" i="1"/>
  <c r="Z8" i="1" s="1"/>
  <c r="W16" i="1"/>
  <c r="Z16" i="1" s="1"/>
  <c r="W25" i="1"/>
  <c r="Z25" i="1" s="1"/>
  <c r="W44" i="1"/>
  <c r="Z44" i="1" s="1"/>
  <c r="W40" i="1"/>
  <c r="Z40" i="1" s="1"/>
  <c r="W45" i="1"/>
  <c r="Z45" i="1" s="1"/>
  <c r="U31" i="1" l="1"/>
  <c r="V31" i="1" s="1"/>
</calcChain>
</file>

<file path=xl/sharedStrings.xml><?xml version="1.0" encoding="utf-8"?>
<sst xmlns="http://schemas.openxmlformats.org/spreadsheetml/2006/main" count="315" uniqueCount="95">
  <si>
    <t xml:space="preserve">Dernière m-à-j le </t>
  </si>
  <si>
    <t>o= ouvrier</t>
  </si>
  <si>
    <t>TS= technicienne de surface</t>
  </si>
  <si>
    <t>N°</t>
  </si>
  <si>
    <t>Mois</t>
  </si>
  <si>
    <t>PRENOM</t>
  </si>
  <si>
    <t>NOM</t>
  </si>
  <si>
    <t>INITIALE</t>
  </si>
  <si>
    <t>Statut</t>
  </si>
  <si>
    <t>Régime</t>
  </si>
  <si>
    <t>Avenant</t>
  </si>
  <si>
    <t>H Prestées</t>
  </si>
  <si>
    <t>H à Faire</t>
  </si>
  <si>
    <t>H de relances</t>
  </si>
  <si>
    <t>CP Restants</t>
  </si>
  <si>
    <t>Entrée</t>
  </si>
  <si>
    <t>Ancienneté</t>
  </si>
  <si>
    <t>Contrat</t>
  </si>
  <si>
    <t xml:space="preserve">Du </t>
  </si>
  <si>
    <t>Au</t>
  </si>
  <si>
    <t>DDN</t>
  </si>
  <si>
    <t>Âge</t>
  </si>
  <si>
    <t>Aujourd'hui</t>
  </si>
  <si>
    <t>Report 2021</t>
  </si>
  <si>
    <t>Report 2022</t>
  </si>
  <si>
    <t>Colonne1</t>
  </si>
  <si>
    <t>Colonne2</t>
  </si>
  <si>
    <t>Colonne3</t>
  </si>
  <si>
    <t>Colonne4</t>
  </si>
  <si>
    <t>ALEX</t>
  </si>
  <si>
    <t>DI GIACOMO</t>
  </si>
  <si>
    <t>Employé(e)</t>
  </si>
  <si>
    <t>38h/Sem</t>
  </si>
  <si>
    <t>CDI</t>
  </si>
  <si>
    <t>ALISSON</t>
  </si>
  <si>
    <t>AMELIE</t>
  </si>
  <si>
    <t>30h24'/Sem</t>
  </si>
  <si>
    <t>BERENGERE</t>
  </si>
  <si>
    <t>BETTY</t>
  </si>
  <si>
    <t>19h/Sem</t>
  </si>
  <si>
    <t>BEYZA</t>
  </si>
  <si>
    <t>CARO</t>
  </si>
  <si>
    <t>CINTHIA</t>
  </si>
  <si>
    <t>28h30'/Sem</t>
  </si>
  <si>
    <t>EMILIE</t>
  </si>
  <si>
    <t>ESMERALDA</t>
  </si>
  <si>
    <t>GWENNY</t>
  </si>
  <si>
    <t>CHLOE</t>
  </si>
  <si>
    <t>HOUBEN</t>
  </si>
  <si>
    <t>CH</t>
  </si>
  <si>
    <t>z.Etudiant</t>
  </si>
  <si>
    <t>Etudiant</t>
  </si>
  <si>
    <t>/</t>
  </si>
  <si>
    <t xml:space="preserve">KENZA </t>
  </si>
  <si>
    <t>30h40'/Sem</t>
  </si>
  <si>
    <t>LAURENCE</t>
  </si>
  <si>
    <t>LD</t>
  </si>
  <si>
    <t>?</t>
  </si>
  <si>
    <t>CDD</t>
  </si>
  <si>
    <t>LOREDANA</t>
  </si>
  <si>
    <t>MAITE</t>
  </si>
  <si>
    <t>MARYAM</t>
  </si>
  <si>
    <t>NOEMIE</t>
  </si>
  <si>
    <t>QUENTIN</t>
  </si>
  <si>
    <t>SONIA</t>
  </si>
  <si>
    <t>35h/Sem</t>
  </si>
  <si>
    <t>SOPHIE</t>
  </si>
  <si>
    <t>LAURINE</t>
  </si>
  <si>
    <t>DELCUVE</t>
  </si>
  <si>
    <t>STEPHANIE</t>
  </si>
  <si>
    <t>THOMAS</t>
  </si>
  <si>
    <t>Ouvrier</t>
  </si>
  <si>
    <t>PHILIPPE</t>
  </si>
  <si>
    <t>HERMAN</t>
  </si>
  <si>
    <t>PH</t>
  </si>
  <si>
    <t>Stagiaire PME</t>
  </si>
  <si>
    <t>30h/Sem</t>
  </si>
  <si>
    <t>ROMANE</t>
  </si>
  <si>
    <t>RD</t>
  </si>
  <si>
    <t>TS</t>
  </si>
  <si>
    <t>13h/Sem</t>
  </si>
  <si>
    <t>Étiquettes de colonnes</t>
  </si>
  <si>
    <t xml:space="preserve">Total Report 2021 </t>
  </si>
  <si>
    <t xml:space="preserve">Total H Prestées </t>
  </si>
  <si>
    <t xml:space="preserve">Total H à Faire </t>
  </si>
  <si>
    <t xml:space="preserve">Total H de relances </t>
  </si>
  <si>
    <t xml:space="preserve">Total CP Restants </t>
  </si>
  <si>
    <t>Étiquettes de lignes</t>
  </si>
  <si>
    <t xml:space="preserve">Report 2021 </t>
  </si>
  <si>
    <t xml:space="preserve">H Prestées </t>
  </si>
  <si>
    <t xml:space="preserve">H à Faire </t>
  </si>
  <si>
    <t xml:space="preserve">H de relances </t>
  </si>
  <si>
    <t xml:space="preserve">CP Restants 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</si>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</sst>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\ yyyy"/>
    <numFmt numFmtId="165" formatCode="[$-F400]h:mm:ss\ AM/PM"/>
  </numFmts>
  <fonts count="8" x14ac:knownFonts="1">
    <font>
      <sz val="10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14" fontId="0" fillId="2" borderId="0" xfId="0" applyNumberFormat="1" applyFill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5" fillId="4" borderId="1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center"/>
    </xf>
    <xf numFmtId="0" fontId="5" fillId="4" borderId="0" xfId="0" applyFont="1" applyFill="1" applyAlignment="1">
      <alignment horizontal="left"/>
    </xf>
    <xf numFmtId="0" fontId="1" fillId="0" borderId="0" xfId="0" applyFont="1"/>
    <xf numFmtId="0" fontId="0" fillId="3" borderId="6" xfId="0" applyFill="1" applyBorder="1"/>
    <xf numFmtId="17" fontId="0" fillId="0" borderId="7" xfId="0" applyNumberForma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6" fillId="0" borderId="4" xfId="0" applyFont="1" applyBorder="1"/>
    <xf numFmtId="46" fontId="7" fillId="0" borderId="4" xfId="1" applyNumberFormat="1" applyBorder="1"/>
    <xf numFmtId="46" fontId="0" fillId="0" borderId="4" xfId="0" applyNumberFormat="1" applyBorder="1"/>
    <xf numFmtId="14" fontId="0" fillId="0" borderId="4" xfId="0" applyNumberFormat="1" applyBorder="1" applyAlignment="1">
      <alignment horizontal="center"/>
    </xf>
    <xf numFmtId="14" fontId="1" fillId="3" borderId="4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1" fillId="3" borderId="7" xfId="0" applyNumberFormat="1" applyFont="1" applyFill="1" applyBorder="1" applyAlignment="1">
      <alignment horizontal="center"/>
    </xf>
    <xf numFmtId="46" fontId="1" fillId="3" borderId="0" xfId="0" applyNumberFormat="1" applyFont="1" applyFill="1" applyAlignment="1">
      <alignment horizontal="center"/>
    </xf>
    <xf numFmtId="0" fontId="1" fillId="0" borderId="8" xfId="0" applyFont="1" applyBorder="1"/>
    <xf numFmtId="0" fontId="6" fillId="0" borderId="5" xfId="0" applyFont="1" applyBorder="1"/>
    <xf numFmtId="46" fontId="7" fillId="0" borderId="5" xfId="1" applyNumberFormat="1" applyBorder="1"/>
    <xf numFmtId="46" fontId="0" fillId="0" borderId="5" xfId="0" applyNumberFormat="1" applyBorder="1"/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46" fontId="0" fillId="0" borderId="0" xfId="0" applyNumberFormat="1" applyAlignment="1">
      <alignment horizontal="center"/>
    </xf>
    <xf numFmtId="0" fontId="6" fillId="0" borderId="0" xfId="0" applyFont="1"/>
    <xf numFmtId="0" fontId="0" fillId="0" borderId="7" xfId="0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0" borderId="9" xfId="0" applyBorder="1"/>
    <xf numFmtId="0" fontId="6" fillId="0" borderId="9" xfId="0" applyFont="1" applyBorder="1"/>
    <xf numFmtId="46" fontId="7" fillId="0" borderId="9" xfId="1" applyNumberFormat="1" applyBorder="1"/>
    <xf numFmtId="46" fontId="0" fillId="0" borderId="9" xfId="0" applyNumberFormat="1" applyBorder="1"/>
    <xf numFmtId="14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9" xfId="0" applyBorder="1" applyAlignment="1">
      <alignment horizontal="center"/>
    </xf>
    <xf numFmtId="46" fontId="7" fillId="0" borderId="11" xfId="1" applyNumberFormat="1" applyBorder="1"/>
    <xf numFmtId="46" fontId="0" fillId="0" borderId="5" xfId="0" applyNumberFormat="1" applyBorder="1" applyAlignment="1">
      <alignment horizontal="right"/>
    </xf>
    <xf numFmtId="0" fontId="0" fillId="0" borderId="9" xfId="0" quotePrefix="1" applyBorder="1" applyAlignment="1">
      <alignment horizontal="center"/>
    </xf>
    <xf numFmtId="0" fontId="0" fillId="3" borderId="12" xfId="0" applyFill="1" applyBorder="1"/>
    <xf numFmtId="0" fontId="7" fillId="0" borderId="7" xfId="1" applyFill="1" applyBorder="1"/>
    <xf numFmtId="0" fontId="1" fillId="0" borderId="7" xfId="0" applyFont="1" applyBorder="1"/>
    <xf numFmtId="0" fontId="0" fillId="0" borderId="0" xfId="0" applyAlignment="1">
      <alignment horizontal="left"/>
    </xf>
    <xf numFmtId="46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left"/>
    </xf>
    <xf numFmtId="0" fontId="1" fillId="2" borderId="0" xfId="0" applyFont="1" applyFill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7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31" formatCode="[h]:mm:ss"/>
      <alignment horizontal="center" vertical="bottom" textRotation="0" wrapText="0" indent="0" justifyLastLine="0" shrinkToFit="0" readingOrder="0"/>
    </dxf>
    <dxf>
      <numFmt numFmtId="31" formatCode="[h]:mm:ss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1" formatCode="[h]:mm:ss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numFmt numFmtId="31" formatCode="[h]:mm:ss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left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cteur/Documents/RAPPORT%20MENSUEL/Stelios/RECAP%20PRESTATIONS%20EQUIPE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cteur/Documents/RAPPORT%20MENSUEL/Stelios/RECAP%20PRESTATIONS%20EQUIP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nx"/>
      <sheetName val="Bilan 2022"/>
      <sheetName val="(AC) ALEXE 2022 (1)"/>
      <sheetName val="(DC) DORINA 2022 (1)"/>
      <sheetName val="(MD) MURIEL 2022 (1)"/>
      <sheetName val="(NG) NATHALIE 2022 (1)"/>
      <sheetName val="(SI) SERGEI 2022 (1)"/>
      <sheetName val="(SZ) ZORIN 2022 (1)"/>
      <sheetName val="(LF) LUIGI 2022 (1)"/>
      <sheetName val="(AL) ANTOINE L 2022 (1)"/>
      <sheetName val="(GG) Gaetano 2022 (1)"/>
      <sheetName val="(ADG) ALEX 2022 (1)"/>
      <sheetName val="(SB) SONIA 2022 (1)"/>
      <sheetName val="(TA) THOMAS 2022 (1)"/>
      <sheetName val="(AC) ALICIA 2022 (1)"/>
      <sheetName val="(AS) AMELIE 2022 (1)"/>
      <sheetName val="(BC) BETTY 2022 (1)"/>
      <sheetName val="(BL) BERENGERE 2022 (1)"/>
      <sheetName val="(CG) CARO 2022 (1)"/>
      <sheetName val="(GL) GWENNY 2022 (1)"/>
      <sheetName val="(MM) MAITE 2022 (1)"/>
      <sheetName val="(KO) KENZA 2022 (1)"/>
      <sheetName val="(LC) LOREDANA 2022 (1)"/>
      <sheetName val="(NP) NOEMIE 2022 (1)"/>
      <sheetName val="(QD) QUENTIN 2022 (1)"/>
      <sheetName val="(DP) STEPHANIE 2022 (1)"/>
      <sheetName val="(SN) SOPHIE 2022 (1)"/>
      <sheetName val="(AF) ALISSON 2022 (1)"/>
      <sheetName val="(BY) BEYZA 2022 (1)"/>
      <sheetName val="(CM) CINTHIA 2022 (1)"/>
      <sheetName val="(EC) ESMERALDA 2022 (1)"/>
      <sheetName val="(EL) EMILIE 2022 (1)"/>
      <sheetName val="(NA) NATACHA 2022 (1)"/>
      <sheetName val="(MA) MARYAM 2022 (1)"/>
      <sheetName val="(LD) LAURENCE (1)"/>
      <sheetName val="(CH) CHLOE (1)"/>
      <sheetName val="(AK) AKBAR (1)"/>
      <sheetName val="(JR) JOEY (1)"/>
      <sheetName val="(CY) CEYDA (1)"/>
      <sheetName val="(RD) ROMANE (1)"/>
      <sheetName val="(LD) LAURINE (1)"/>
      <sheetName val="(MP) Vide 2022 (1)"/>
      <sheetName val="(MH) Vide 2022 (1)"/>
      <sheetName val="(AC) Vide 2022 (1)"/>
      <sheetName val="(CT) Vide (1)"/>
      <sheetName val="(ES) Vide (1)"/>
      <sheetName val="() Vide 2021 (1)"/>
      <sheetName val="Bilan 2021 ancien"/>
      <sheetName val="Grilles Horaires FetA"/>
      <sheetName val="Fiche signalétique"/>
      <sheetName val="RECAP "/>
      <sheetName val="RECAP  (2)"/>
      <sheetName val="GAETAN"/>
      <sheetName val="LAURENCE "/>
      <sheetName val="MARYAM"/>
      <sheetName val="MURIEL"/>
      <sheetName val="NOEMIE"/>
      <sheetName val="THOMAS"/>
      <sheetName val="NATHALIE"/>
      <sheetName val="SOPHIE BRUNIN"/>
      <sheetName val="STEPHANIE"/>
      <sheetName val="SOPHIE NOEL"/>
      <sheetName val="NATACHA"/>
      <sheetName val="DORINA"/>
      <sheetName val="ESMERALDA"/>
      <sheetName val="SONIA"/>
      <sheetName val="LORER"/>
      <sheetName val="LUIGI"/>
      <sheetName val="AMELIE"/>
      <sheetName val="ANTOINE"/>
      <sheetName val="BERENGERE"/>
      <sheetName val="BETTY"/>
      <sheetName val="CARO"/>
      <sheetName val="CHLOE"/>
      <sheetName val="CINTHIA"/>
      <sheetName val="ALEXE AC"/>
      <sheetName val="ALEX ADG"/>
      <sheetName val="AKBAR-ALI"/>
      <sheetName val="MADYSON AVENANT"/>
      <sheetName val="ADELINE"/>
      <sheetName val="KENZA à Val"/>
      <sheetName val="BEYZA"/>
      <sheetName val="ZORIN"/>
      <sheetName val="QUENTIN"/>
      <sheetName val="HELENE (2-Corona)"/>
      <sheetName val="SERGUEI"/>
      <sheetName val="GWENNY"/>
      <sheetName val="ALISSON"/>
      <sheetName val="EMILIE"/>
      <sheetName val="LOREDANA"/>
      <sheetName val="HELENE"/>
      <sheetName val="MAUREEN"/>
      <sheetName val="MYLENE"/>
      <sheetName val="VIRGINIE"/>
      <sheetName val="BASTIEN"/>
      <sheetName val="BASTIEN (2)"/>
      <sheetName val="AMANDINE"/>
      <sheetName val="CELINE"/>
      <sheetName val="MAITE"/>
    </sheetNames>
    <sheetDataSet>
      <sheetData sheetId="0"/>
      <sheetData sheetId="1">
        <row r="13">
          <cell r="D13"/>
        </row>
        <row r="15">
          <cell r="D15"/>
        </row>
        <row r="23">
          <cell r="D23"/>
        </row>
        <row r="32">
          <cell r="D32"/>
        </row>
        <row r="34">
          <cell r="D34"/>
        </row>
      </sheetData>
      <sheetData sheetId="2">
        <row r="44">
          <cell r="P44">
            <v>7.6527777777777803</v>
          </cell>
        </row>
      </sheetData>
      <sheetData sheetId="3">
        <row r="44">
          <cell r="P44">
            <v>3.7083333333333321</v>
          </cell>
        </row>
      </sheetData>
      <sheetData sheetId="4">
        <row r="44">
          <cell r="P44">
            <v>2.197916666666667</v>
          </cell>
        </row>
      </sheetData>
      <sheetData sheetId="5">
        <row r="44">
          <cell r="P44">
            <v>3.5833333333333339</v>
          </cell>
        </row>
      </sheetData>
      <sheetData sheetId="6">
        <row r="44">
          <cell r="P44">
            <v>5.583333333333333</v>
          </cell>
        </row>
      </sheetData>
      <sheetData sheetId="7">
        <row r="45">
          <cell r="P45">
            <v>5.645833333333333</v>
          </cell>
        </row>
      </sheetData>
      <sheetData sheetId="8">
        <row r="44">
          <cell r="P44">
            <v>6.2708333333333304</v>
          </cell>
        </row>
      </sheetData>
      <sheetData sheetId="9">
        <row r="44">
          <cell r="P44">
            <v>2.541666666666667</v>
          </cell>
        </row>
      </sheetData>
      <sheetData sheetId="10">
        <row r="44">
          <cell r="P44">
            <v>5.8958333333333313</v>
          </cell>
        </row>
      </sheetData>
      <sheetData sheetId="11">
        <row r="44">
          <cell r="P44">
            <v>6.125</v>
          </cell>
        </row>
      </sheetData>
      <sheetData sheetId="12">
        <row r="2">
          <cell r="J2">
            <v>44562</v>
          </cell>
        </row>
        <row r="44">
          <cell r="P44">
            <v>6.8993055555555554</v>
          </cell>
        </row>
      </sheetData>
      <sheetData sheetId="13">
        <row r="44">
          <cell r="P44">
            <v>6.2083333333333339</v>
          </cell>
        </row>
      </sheetData>
      <sheetData sheetId="14"/>
      <sheetData sheetId="15">
        <row r="44">
          <cell r="P44">
            <v>5.666666666666667</v>
          </cell>
        </row>
      </sheetData>
      <sheetData sheetId="16">
        <row r="44">
          <cell r="P44">
            <v>2.708333333333333</v>
          </cell>
        </row>
      </sheetData>
      <sheetData sheetId="17">
        <row r="44">
          <cell r="P44">
            <v>7.2430555555555562</v>
          </cell>
        </row>
      </sheetData>
      <sheetData sheetId="18">
        <row r="44">
          <cell r="P44">
            <v>3.1909722222222219</v>
          </cell>
        </row>
      </sheetData>
      <sheetData sheetId="19">
        <row r="44">
          <cell r="P44">
            <v>5.2638888888888893</v>
          </cell>
        </row>
      </sheetData>
      <sheetData sheetId="20">
        <row r="44">
          <cell r="P44">
            <v>6.8888888888888884</v>
          </cell>
        </row>
      </sheetData>
      <sheetData sheetId="21">
        <row r="45">
          <cell r="P45">
            <v>5.7673611111111116</v>
          </cell>
        </row>
      </sheetData>
      <sheetData sheetId="22">
        <row r="44">
          <cell r="P44">
            <v>4.2777777777777768</v>
          </cell>
        </row>
      </sheetData>
      <sheetData sheetId="23">
        <row r="44">
          <cell r="P44">
            <v>6.4340277777777786</v>
          </cell>
        </row>
      </sheetData>
      <sheetData sheetId="24">
        <row r="44">
          <cell r="P44">
            <v>5.4652777777777759</v>
          </cell>
        </row>
      </sheetData>
      <sheetData sheetId="25">
        <row r="44">
          <cell r="P44">
            <v>0</v>
          </cell>
        </row>
      </sheetData>
      <sheetData sheetId="26">
        <row r="44">
          <cell r="P44">
            <v>4.6805555555555554</v>
          </cell>
        </row>
      </sheetData>
      <sheetData sheetId="27">
        <row r="44">
          <cell r="P44">
            <v>8.1111111111111107</v>
          </cell>
        </row>
      </sheetData>
      <sheetData sheetId="28">
        <row r="44">
          <cell r="P44">
            <v>8.2152777777777786</v>
          </cell>
        </row>
      </sheetData>
      <sheetData sheetId="29">
        <row r="44">
          <cell r="P44">
            <v>4.4270833333333321</v>
          </cell>
        </row>
      </sheetData>
      <sheetData sheetId="30">
        <row r="44">
          <cell r="P44">
            <v>1.5277777777777777</v>
          </cell>
        </row>
      </sheetData>
      <sheetData sheetId="31">
        <row r="44">
          <cell r="P44">
            <v>4.3576388888888884</v>
          </cell>
        </row>
      </sheetData>
      <sheetData sheetId="32">
        <row r="45">
          <cell r="P45">
            <v>4.8020833333333339</v>
          </cell>
        </row>
      </sheetData>
      <sheetData sheetId="33">
        <row r="44">
          <cell r="P44">
            <v>5.65625</v>
          </cell>
        </row>
      </sheetData>
      <sheetData sheetId="34">
        <row r="45">
          <cell r="P45">
            <v>1.6354166666666667</v>
          </cell>
        </row>
      </sheetData>
      <sheetData sheetId="35"/>
      <sheetData sheetId="36">
        <row r="44">
          <cell r="P44">
            <v>1.2534722222222223</v>
          </cell>
        </row>
      </sheetData>
      <sheetData sheetId="37">
        <row r="44">
          <cell r="P44">
            <v>1.1145833333333335</v>
          </cell>
        </row>
      </sheetData>
      <sheetData sheetId="38">
        <row r="44">
          <cell r="P44">
            <v>1.8541666666666667</v>
          </cell>
        </row>
      </sheetData>
      <sheetData sheetId="39">
        <row r="44">
          <cell r="P44">
            <v>0</v>
          </cell>
        </row>
      </sheetData>
      <sheetData sheetId="40">
        <row r="44">
          <cell r="P44">
            <v>0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2021"/>
      <sheetName val="Grilles Horaires FetA"/>
      <sheetName val="RECAP 2021 (12)"/>
      <sheetName val="(AC) ALEXE 2021 (12)"/>
      <sheetName val="(DC) DORINA 2021 (12)"/>
      <sheetName val="(MD) MURIEL 2021 (12)"/>
      <sheetName val="(NG) NATHALIE 2021 (12)"/>
      <sheetName val="(AC) Andreï 2021 (12)"/>
      <sheetName val="(SI) SERGEI 2021 (12)"/>
      <sheetName val="(SZ) ZORIN 2021 (12)"/>
      <sheetName val="(LF) LUIGI 2021 (12)"/>
      <sheetName val="(AL) ANTOINE L 2021 (12)"/>
      <sheetName val="(GG) Gaetano 2021 (12)"/>
      <sheetName val="(ADG) ALEX 2021 (12)"/>
      <sheetName val="(SB) SONIA 2021 (12)"/>
      <sheetName val="(TA) THOMAS 2021 (12)"/>
      <sheetName val="(AC) ALICIA 2021 (12)"/>
      <sheetName val="(AS) AMELIE 2021 (12)"/>
      <sheetName val="(BC) BETTY 2021 (12)"/>
      <sheetName val="(BL) BERENGERE 2021 (12)"/>
      <sheetName val="(CG) CARO 2021 (12)"/>
      <sheetName val="(GL) GWENNY 2021 (12)"/>
      <sheetName val="(MM) MAITE 2021 (12)"/>
      <sheetName val="(KO) KENZA 2021 (12)"/>
      <sheetName val="(LC) LOREDANA 2021 (12)"/>
      <sheetName val="(MP) MANON 2021 (12)"/>
      <sheetName val="(NP) NOEMIE 2021 (12)"/>
      <sheetName val="(QD) QUENTIN 2021 (12)"/>
      <sheetName val="(DP) STEPHANIE 2021 (12)"/>
      <sheetName val="(SN) SOPHIE 2021 (12)"/>
      <sheetName val="(AF) ALISSON 2021 (12)"/>
      <sheetName val="(BY) BEYZA 2021 (12)"/>
      <sheetName val="(CM) CINTHIA 2021 (12)"/>
      <sheetName val="(EC) ESMERALDA 2021 (12)"/>
      <sheetName val="(EL) EMILIE 2021 (12)"/>
      <sheetName val="(MH) MADYSON 2021 (12)"/>
      <sheetName val="(NA) NATACHA 2021 (12)"/>
      <sheetName val="(CT) CELINE 2021 (12)"/>
      <sheetName val="(RA) AURELIE 2021 (12)"/>
      <sheetName val="(MA) MARYAM 2021 (12)"/>
      <sheetName val="(ES) Vide (12)"/>
      <sheetName val="() Vide 2021 (12)"/>
      <sheetName val="RECAP 2021 (11)"/>
      <sheetName val="(AC) ALEXE 2021 (11)"/>
      <sheetName val="(DC) DORINA 2021 (11)"/>
      <sheetName val="(MD) MURIEL 2021 (11)"/>
      <sheetName val="(NG) NATHALIE 2021 (11)"/>
      <sheetName val="(AC) Andreï 2021 (11)"/>
      <sheetName val="(SI) SERGEI 2021 (11)"/>
      <sheetName val="(SZ) ZORIN 2021 (11)"/>
      <sheetName val="(LF) LUIGI 2021 (11)"/>
      <sheetName val="(AL) ANTOINE L 2021 (11)"/>
      <sheetName val="(GG) Gaetano 2021 (11)"/>
      <sheetName val="(ADG) ALEX 2021 (11)"/>
      <sheetName val="(SB) SONIA 2021 (11)"/>
      <sheetName val="(TA) THOMAS 2021 (11)"/>
      <sheetName val="(AC) ALICIA 2021 (11)"/>
      <sheetName val="(AS) AMELIE 2021 (11)"/>
      <sheetName val="(BC) BETTY 2021 (11)"/>
      <sheetName val="(BL) BERENGERE 2021 (11)"/>
      <sheetName val="(CG) CARO 2021 (11)"/>
      <sheetName val="(GL) GWENNY 2021 (11)"/>
      <sheetName val="(MM) MAITE 2021 (11)"/>
      <sheetName val="(KO) KENZA 2021 (11)"/>
      <sheetName val="(LC) LOREDANA 2021 (11)"/>
      <sheetName val="(MP) MANON 2021 (11)"/>
      <sheetName val="(NP) NOEMIE 2021 (11)"/>
      <sheetName val="(QD) QUENTIN 2021 (11)"/>
      <sheetName val="(DP) STEPHANIE 2021 (11)"/>
      <sheetName val="(SN) SOPHIE 2021 (11)"/>
      <sheetName val="(AF) ALISSON 2021 (11)"/>
      <sheetName val="(BY) BEYZA 2021 (11)"/>
      <sheetName val="(CM) CINTHIA 2021 (11)"/>
      <sheetName val="(EC) ESMERALDA 2021 (11)"/>
      <sheetName val="(EL) EMILIE 2021 (11)"/>
      <sheetName val="(MH) MADYSON 2021 (11)"/>
      <sheetName val="(NA) NATACHA 2021 (11)"/>
      <sheetName val="(CT) CELINE 2021 (11)"/>
      <sheetName val="(RA) AURELIE 2021 (11)"/>
      <sheetName val="(MA) MARYAM 2021 (11)"/>
      <sheetName val="(ES) Vide (11)"/>
      <sheetName val="() Vide 2021 (11)"/>
      <sheetName val="RECAP 2021 (10)"/>
      <sheetName val="(AC) ALEXE 2021 (10)"/>
      <sheetName val="(DC) DORINA 2021 (10)"/>
      <sheetName val="(MD) MURIEL 2021 (10)"/>
      <sheetName val="(NG) NATHALIE 2021 (10)"/>
      <sheetName val="(AC) Andreï 2021 (10)"/>
      <sheetName val="(SI) SERGEI 2021 (10)"/>
      <sheetName val="(SZ) ZORIN 2021 (10)"/>
      <sheetName val="(LF) LUIGI 2021 (10)"/>
      <sheetName val="(AL) ANTOINE L 2021 (10)"/>
      <sheetName val="(GG) Gaetano 2021 (10)"/>
      <sheetName val="(ADG) ALEX 2021 (10)"/>
      <sheetName val="(SB) SONIA 2021 (10)"/>
      <sheetName val="(TA) THOMAS 2021 (10)"/>
      <sheetName val="(AC) ALICIA 2021 (10)"/>
      <sheetName val="(AS) AMELIE 2021 (10)"/>
      <sheetName val="(BC) BETTY 2021 (10)"/>
      <sheetName val="(BL) BERENGERE 2021 (10)"/>
      <sheetName val="(CG) CARO 2021 (10)"/>
      <sheetName val="(GL) GWENNY 2021 (10)"/>
      <sheetName val="(MM) MAITE 2021 (10)"/>
      <sheetName val="(KO) KENZA 2021 (10)"/>
      <sheetName val="(LC) LOREDANA 2021 (10)"/>
      <sheetName val="(MP) MANON 2021 (10)"/>
      <sheetName val="(NP) NOEMIE 2021 (10)"/>
      <sheetName val="(QD) QUENTIN 2021 (10)"/>
      <sheetName val="(DP) STEPHANIE 2021 (10)"/>
      <sheetName val="(SN) SOPHIE 2021 (10)"/>
      <sheetName val="(AF) ALISSON 2021 (10)"/>
      <sheetName val="(BY) BEYZA 2021 (10)"/>
      <sheetName val="(CM) CINTHIA 2021 (10)"/>
      <sheetName val="(EC) ESMERALDA 2021 (10)"/>
      <sheetName val="(EL) EMILIE 2021 (10)"/>
      <sheetName val="(MH) MADYSON 2021 (10)"/>
      <sheetName val="(NA) NATACHA 2021 (10)"/>
      <sheetName val="(CT) CELINE 2021 (10)"/>
      <sheetName val="(RA) AURELIE 2021 (10)"/>
      <sheetName val="(MA) MARYAM 2021 (10)"/>
      <sheetName val="(ES) Vide (10)"/>
      <sheetName val="() Vide 2021 (10)"/>
      <sheetName val="RECAP 2021 (9)"/>
      <sheetName val="(AC) ALEXE 2021 (9)"/>
      <sheetName val="(DC) DORINA 2021 (9)"/>
      <sheetName val="(MD) MURIEL 2021 (9)"/>
      <sheetName val="(NG) NATHALIE 2021 (9)"/>
      <sheetName val="(AC) Andreï 2021 (9)"/>
      <sheetName val="(SI) SERGEI 2021 (9)"/>
      <sheetName val="(SZ) ZORIN 2021 (9)"/>
      <sheetName val="(LF) LUIGI 2021 (9)"/>
      <sheetName val="(AL) ANTOINE L 2021 (9)"/>
      <sheetName val="(GG) Gaetano 2021 (9)"/>
      <sheetName val="(ADG) ALEX 2021 (9)"/>
      <sheetName val="(SB) SONIA 2021 (9)"/>
      <sheetName val="(TA) THOMAS 2021 (9)"/>
      <sheetName val="(AC) ALICIA 2021 (9)"/>
      <sheetName val="(AS) AMELIE 2021 (9)"/>
      <sheetName val="(BC) BETTY 2021 (9)"/>
      <sheetName val="(BL) BERENGERE 2021 (9)"/>
      <sheetName val="(CG) CARO 2021 (9)"/>
      <sheetName val="(GL) GWENNY 2021 (9)"/>
      <sheetName val="(HC) HELENE 2021 (9)"/>
      <sheetName val="(MM) MAITE 2021 (9)"/>
      <sheetName val="(KO) KENZA 2021 (9)"/>
      <sheetName val="(LC) LOREDANA 2021 (9)"/>
      <sheetName val="(MP) MANON 2021 (9)"/>
      <sheetName val="(NP) NOEMIE 2021 (9)"/>
      <sheetName val="(QD) QUENTIN 2021 (9)"/>
      <sheetName val="(DP) STEPHANIE 2021 (9)"/>
      <sheetName val="(SN) SOPHIE 2021 (9)"/>
      <sheetName val="(AF) ALISSON 2021 (9)"/>
      <sheetName val="(BY) BEYZA 2021 (9)"/>
      <sheetName val="(CM) CINTHIA 2021 (9)"/>
      <sheetName val="(EC) ESMERALDA 2021 (9)"/>
      <sheetName val="(EL) EMILIE 2021 (9)"/>
      <sheetName val="(MH) MADYSON 2021 (9)"/>
      <sheetName val="(NA) NATACHA 2021 (9)"/>
      <sheetName val="(CT) CELINE 2021 (9)"/>
      <sheetName val="(RA) AURELIE 2021 (9)"/>
      <sheetName val="(IC) Vide 2021 (9)"/>
      <sheetName val="(ES) Vide (9)"/>
      <sheetName val="RECAP 2021 (8)"/>
      <sheetName val="(AC) ALEXE 2021 (8)"/>
      <sheetName val="(DC) DORINA 2021 (8)"/>
      <sheetName val="(MD) MURIEL 2021 (8)"/>
      <sheetName val="(NG) NATHALIE 2021 (8)"/>
      <sheetName val="(AC) Andreï 2021 (8)"/>
      <sheetName val="(SI) SERGEI 2021 (8)"/>
      <sheetName val="(SZ) ZORIN 2021 (8)"/>
      <sheetName val="(LF) LUIGI 2021 (8)"/>
      <sheetName val="(AL) ANTOINE L 2021 (8)"/>
      <sheetName val="(GG) Gaetano 2021 (8)"/>
      <sheetName val="(ADG) ALEX 2021 (8)"/>
      <sheetName val="(SB) SONIA 2021 (8)"/>
      <sheetName val="(TA) THOMAS 2021 (8)"/>
      <sheetName val="(AC) ALICIA 2021 (8)"/>
      <sheetName val="(AS) AMELIE 2021 (8)"/>
      <sheetName val="(BC) BETTY 2021 (8)"/>
      <sheetName val="(BL) BERENGERE 2021 (8)"/>
      <sheetName val="(CG) CARO 2021 (8)"/>
      <sheetName val="(ES) ELODIE 2021 (8)"/>
      <sheetName val="(GL) GWENNY 2021 (8)"/>
      <sheetName val="(HC) HELENE 2021 (8)"/>
      <sheetName val="(MM) MAITE 2021 (8)"/>
      <sheetName val="(KO) KENZA 2021 (8)"/>
      <sheetName val="(LC) LOREDANA 2021 (8)"/>
      <sheetName val="(MP) MANON 2021 (8)"/>
      <sheetName val="(NP) NOEMIE 2021 (8)"/>
      <sheetName val="(QD) QUENTIN 2021 (8)"/>
      <sheetName val="(DP) STEPHANIE 2021 (8)"/>
      <sheetName val="(SN) SOPHIE 2021 (8)"/>
      <sheetName val="(AF) ALISSON 2021 (8)"/>
      <sheetName val="(BY) BEYZA 2021 (8)"/>
      <sheetName val="(CM) CINTHIA 2021 (8)"/>
      <sheetName val="(EC) ESMERALDA 2021 (8)"/>
      <sheetName val="(EL) EMILIE 2021 (8)"/>
      <sheetName val="(MH) MADYSON 2021 (8)"/>
      <sheetName val="(NA) NATACHA 2021 (8)"/>
      <sheetName val="(CT) CELINE 2021 (8)"/>
      <sheetName val="(RA) AURELIE 2021 (8)"/>
      <sheetName val="(IC) Vide 2021 (8)"/>
      <sheetName val="RECAP 2021 (7)"/>
      <sheetName val="(AC) ALEXE 2021 (7)"/>
      <sheetName val="(DC) DORINA 2021 (7)"/>
      <sheetName val="(MD) MURIEL 2021 (7)"/>
      <sheetName val="(NG) NATHALIE 2021 (7)"/>
      <sheetName val="(AC) Andreï 2021 (7)"/>
      <sheetName val="(SI) SERGEI 2021 (7)"/>
      <sheetName val="(SZ) ZORIN 2021 (7)"/>
      <sheetName val="(LF) LUIGI 2021 (7)"/>
      <sheetName val="(AL) ANTOINE L 2021 (7)"/>
      <sheetName val="(GG) Gaetano 2021 (7)"/>
      <sheetName val="(ADG) ALEX 2021 (7)"/>
      <sheetName val="(SB) SONIA 2021 (7)"/>
      <sheetName val="(TA) THOMAS 2021 (7)"/>
      <sheetName val="(AC) ALICIA 2021 (7)"/>
      <sheetName val="(AS) AMELIE 2021 (7)"/>
      <sheetName val="(BC) BETTY 2021 (7)"/>
      <sheetName val="(BL) BERENGERE 2021 (7)"/>
      <sheetName val="(CG) CARO 2021 (7)"/>
      <sheetName val="(ES) ELODIE 2021 (7)"/>
      <sheetName val="(GL) GWENNY 2021 (7)"/>
      <sheetName val="(HC) HELENE 2021 (7)"/>
      <sheetName val="(MM) MAITE 2021 (7)"/>
      <sheetName val="(KO) KENZA 2021 (7)"/>
      <sheetName val="(LC) LOREDANA 2021 (7)"/>
      <sheetName val="(MP) MANON 2021 (7)"/>
      <sheetName val="(NP) NOEMIE 2021 (7)"/>
      <sheetName val="(QD) QUENTIN 2021 (7)"/>
      <sheetName val="(DP) STEPHANIE 2021 (7)"/>
      <sheetName val="(SN) SOPHIE 2021 (7)"/>
      <sheetName val="(AF) ALISSON 2021 (7)"/>
      <sheetName val="(BY) BEYZA 2021 (7)"/>
      <sheetName val="(CM) CINTHIA 2021 (7)"/>
      <sheetName val="(EC) ESMERALDA 2021 (7)"/>
      <sheetName val="(EL) EMILIE 2021 (7)"/>
      <sheetName val="(MH) MADYSON 2021 (7)"/>
      <sheetName val="(NA) NATACHA 2021 (7)"/>
      <sheetName val="(CT) CELINE 2021 (7)"/>
      <sheetName val="(RA) AURELIE 2021 (7)"/>
      <sheetName val="(IC) Vide 2021 (7)"/>
      <sheetName val="RECAP 2021 (6)"/>
      <sheetName val="(AC) ALEXE 2021 (6)"/>
      <sheetName val="(DC) DORINA 2021 (6)"/>
      <sheetName val="(MD) MURIEL 2021 (6)"/>
      <sheetName val="(NG) NATHALIE 2021 (6)"/>
      <sheetName val="(AC) Andreï 2021 (6)"/>
      <sheetName val="(SI) SERGEI 2021 (6)"/>
      <sheetName val="(SZ) ZORIN 2021 (6)"/>
      <sheetName val="(LF) LUIGI 2021 (6)"/>
      <sheetName val="(AL) ANTOINE L 2021 (6)"/>
      <sheetName val="(GG) Gaetano 2021 (6)"/>
      <sheetName val="(ADG) ALEX 2021 (6)"/>
      <sheetName val="(SB) SONIA 2021 (6)"/>
      <sheetName val="(TA) THOMAS 2021 (6)"/>
      <sheetName val="(AC) ALICIA 2021 (6)"/>
      <sheetName val="(AS) AMELIE 2021 (6)"/>
      <sheetName val="(BC) BETTY 2021 (6)"/>
      <sheetName val="(BL) BERENGERE 2021 (6)"/>
      <sheetName val="(CG) CARO 2021 (6)"/>
      <sheetName val="(ES) ELODIE 2021 (6)"/>
      <sheetName val="(GL) GWENNY 2021 (6)"/>
      <sheetName val="(HC) HELENE 2021 (6)"/>
      <sheetName val="(KB) KIM 2021 (6)"/>
      <sheetName val="(KO) KENZA 2021 (6)"/>
      <sheetName val="(LC) LOREDANA 2021 (6)"/>
      <sheetName val="(MP) MANON 2021 (6)"/>
      <sheetName val="(NP) NOEMIE 2021 (6)"/>
      <sheetName val="(QD) QUENTIN 2021 (6)"/>
      <sheetName val="(DP) STEPHANIE 2021 (6)"/>
      <sheetName val="(SN) SOPHIE 2021 (6)"/>
      <sheetName val="(AF) ALISSON 2021 (6)"/>
      <sheetName val="(BY) BEYZA 2021 (6)"/>
      <sheetName val="(CM) CINTHIA 2021 (6)"/>
      <sheetName val="(EC) ESMERALDA 2021 (6)"/>
      <sheetName val="(EL) EMILIE 2021 (6)"/>
      <sheetName val="(MH) MADYSON 2021 (6)"/>
      <sheetName val="(NA) NATACHA 2021 (6)"/>
      <sheetName val="(RA) AURELIE 2021 (6)"/>
      <sheetName val="(AB) Vide 2021 (6)"/>
      <sheetName val="(IC) Vide 2021 (6)"/>
      <sheetName val="RECAP 2021 (5)"/>
      <sheetName val="(AC) ALEXE 2021 (5)"/>
      <sheetName val="(DC) DORINA 2021 (5)"/>
      <sheetName val="(MD) MURIEL 2021 (5)"/>
      <sheetName val="(NG) NATHALIE 2021 (5)"/>
      <sheetName val="(SI) SERGEI 2021 (5)"/>
      <sheetName val="(SZ) ZORIN 2021 (5)"/>
      <sheetName val="(AC) ANTOINE 2021 (5)"/>
      <sheetName val="(LF) LUIGI 2021 (5)"/>
      <sheetName val="(PL) PAVEL 2021 (5)"/>
      <sheetName val="(AL) ANTOINE L 2021 (5)"/>
      <sheetName val="(ADG) ALEX 2021 (5)"/>
      <sheetName val="(SB) SONIA 2021 (5)"/>
      <sheetName val="(TA) THOMAS 2021 (5)"/>
      <sheetName val="(AC) ALICIA 2021 (5)"/>
      <sheetName val="(AS) AMELIE 2021 (5)"/>
      <sheetName val="(BC) BETTY 2021 (5)"/>
      <sheetName val="(BL) BERENGERE 2021 (5)"/>
      <sheetName val="(CG) CARO 2021 (5)"/>
      <sheetName val="(ES) ELODIE 2021 (5)"/>
      <sheetName val="(GL) GWENNY 2021 (5)"/>
      <sheetName val="(HC) HELENE 2021 (5)"/>
      <sheetName val="(KB) KIM 2021 (5)"/>
      <sheetName val="(KO) KENZA 2021 (5)"/>
      <sheetName val="(LC) LOREDANA 2021 (5)"/>
      <sheetName val="(MP) MANON 2021 (5)"/>
      <sheetName val="(NP) NOEMIE 2021 (5)"/>
      <sheetName val="(QD) QUENTIN 2021 (5)"/>
      <sheetName val="(DP) STEPHANIE 2021 (5)"/>
      <sheetName val="(SN) SOPHIE 2021 (5)"/>
      <sheetName val="(AF) ALISSON 2021 (5)"/>
      <sheetName val="(BY) BEYZA 2021 (5)"/>
      <sheetName val="(CM) CINTHIA 2021 (5)"/>
      <sheetName val="(EC) ESMERALDA 2021 (5)"/>
      <sheetName val="(EL) EMILIE 2021 (5)"/>
      <sheetName val="(MH) MADYSON 2021 (5)"/>
      <sheetName val="(AB) ADELINE 2021 (5)"/>
      <sheetName val="(NA) NATACHA 2021 (5)"/>
      <sheetName val="(IC) IRENE 2021 (5)"/>
      <sheetName val="(RA) AURELIE 2021 (5)"/>
      <sheetName val="(FF) Vide 2021 (5)"/>
      <sheetName val="RECAP 2021 (4)"/>
      <sheetName val="(AC) ALEXE 2021 (4)"/>
      <sheetName val="(DC) DORINA 2021 (4)"/>
      <sheetName val="(MD) MURIEL 2021 (4)"/>
      <sheetName val="(NG) NATHALIE 2021 (4)"/>
      <sheetName val="(SI) SERGEI 2021 (4)"/>
      <sheetName val="(SZ) ZORIN 2021 (4)"/>
      <sheetName val="(AC) ANTOINE 2021 (4)"/>
      <sheetName val="(LF) LUIGI 2021 (4)"/>
      <sheetName val="(PL) PAVEL 2021 (4)"/>
      <sheetName val="(AL) ANTOINE L 2021 (4)"/>
      <sheetName val="(ADG) ALEX 2021 (4)"/>
      <sheetName val="(SB) SONIA 2021 (4)"/>
      <sheetName val="(TA) THOMAS 2021 (4)"/>
      <sheetName val="(AC) ALICIA 2021 (4)"/>
      <sheetName val="(AS) AMELIE 2021 (4)"/>
      <sheetName val="(BC) BETTY 2021 (4)"/>
      <sheetName val="(BL) BERENGERE 2021 (4)"/>
      <sheetName val="(CG) CARO 2021 (4)"/>
      <sheetName val="(ES) ELODIE 2021 (4)"/>
      <sheetName val="(GL) GWENNY 2021 (4)"/>
      <sheetName val="(HC) HELENE 2021 (4)"/>
      <sheetName val="(KB) KIM 2021 (4)"/>
      <sheetName val="(KO) KENZA 2021 (4)"/>
      <sheetName val="(LC) LOREDANA 2021 (4)"/>
      <sheetName val="(MP) MANON 2021 (4)"/>
      <sheetName val="(NP) NOEMIE 2021 (4)"/>
      <sheetName val="(QD) QUENTIN 2021 (4)"/>
      <sheetName val="(DP) STEPHANIE 2021 (4)"/>
      <sheetName val="(SN) SOPHIE 2021 (4)"/>
      <sheetName val="(AF) ALISSON 2021 (4)"/>
      <sheetName val="(BY) BEYZA 2021 (4)"/>
      <sheetName val="(CM) CINTHIA 2021 (4)"/>
      <sheetName val="(EC) ESMERALDA 2021 (4)"/>
      <sheetName val="(EL) EMILIE 2021 (4)"/>
      <sheetName val="(MH) MADYSON 2021 (4)"/>
      <sheetName val="(AB) ADELINE 2021 (4)"/>
      <sheetName val="(NA) NATACHA 2021 (4)"/>
      <sheetName val="(IC) IRENE 2021 (4)"/>
      <sheetName val="(PL) Vide 2021 (4)"/>
      <sheetName val="(FF) Vide 2021 (4)"/>
      <sheetName val="RECAP 2021 (3)"/>
      <sheetName val="(AC) ALEXE 2021 (3)"/>
      <sheetName val="(DC) DORINA 2021 (3)"/>
      <sheetName val="(MD) MURIEL 2021 (3)"/>
      <sheetName val="(NG) NATHALIE 2021 (3)"/>
      <sheetName val="(SI) SERGEI 2021 (3)"/>
      <sheetName val="(SZ) ZORIN 2021 (3)"/>
      <sheetName val="(AC) ANTOINE 2021 (3)"/>
      <sheetName val="(LF) LUIGI 2021 (3)"/>
      <sheetName val="(PL) PAVEL 2021 (3)"/>
      <sheetName val="(AL) ANTOINE L 2021 (3)"/>
      <sheetName val="(ADG) ALEX 2021 (3)"/>
      <sheetName val="(SB) SONIA 2021 (3)"/>
      <sheetName val="(TA) THOMAS 2021 (3)"/>
      <sheetName val="(AC) ALICIA 2021 (3)"/>
      <sheetName val="(AS) AMELIE 2021 (3)"/>
      <sheetName val="(BC) BETTY 2021 (3)"/>
      <sheetName val="(BL) BERENGERE 2021 (3)"/>
      <sheetName val="(CG) CARO 2021 (3)"/>
      <sheetName val="(ES) ELODIE 2021 (3)"/>
      <sheetName val="(GL) GWENNY 2021 (3)"/>
      <sheetName val="(HC) HELENE 2021 (3)"/>
      <sheetName val="(KB) KIM 2021 (3)"/>
      <sheetName val="(KO) KENZA 2021 (3)"/>
      <sheetName val="(LC) LOREDANA 2021 (3)"/>
      <sheetName val="(MP) MANON 2021 (3)"/>
      <sheetName val="(NP) NOEMIE 2021 (3)"/>
      <sheetName val="(QD) QUENTIN 2021 (3)"/>
      <sheetName val="(DP) STEPHANIE 2021 (3)"/>
      <sheetName val="(SN) SOPHIE 2021 (3)"/>
      <sheetName val="(AF) ALISSON 2021 (3)"/>
      <sheetName val="(BY) BEYZA 2021 (3)"/>
      <sheetName val="(CM) CINTHIA 2021 (3)"/>
      <sheetName val="(EC) ESMERALDA 2021 (3)"/>
      <sheetName val="(EL) EMILIE 2021 (3)"/>
      <sheetName val="(MH) MADYSON 2021 (3)"/>
      <sheetName val="(AB) ADELINE 2021 (3)"/>
      <sheetName val="(NA) NATACHA 2021 (3)"/>
      <sheetName val="(FF) Vide 2021 (3)"/>
      <sheetName val="RECAP 2021 (2)"/>
      <sheetName val="(AC) ALEXE 2021 (2)"/>
      <sheetName val="(DC) DORINA 2021 (2)"/>
      <sheetName val="(MD) MURIEL 2021 (2)"/>
      <sheetName val="(NG) NATHALIE 2021 (2)"/>
      <sheetName val="(SI) SERGEI 2021 (2)"/>
      <sheetName val="(SZ) ZORIN 2021 (2)"/>
      <sheetName val="(AC) ANTOINE 2021 (2)"/>
      <sheetName val="(LF) LUIGI 2021 (2)"/>
      <sheetName val="(PL) PAVEL 2021 (2)"/>
      <sheetName val="(AL) ANTOINE L 2021 (2)"/>
      <sheetName val="(ADG) ALEX 2021 (2)"/>
      <sheetName val="(SB) SONIA 2021 (2)"/>
      <sheetName val="(TA) THOMAS 2021 (2)"/>
      <sheetName val="(AC) ALICIA 2021 (2)"/>
      <sheetName val="(AS) AMELIE 2021 (2)"/>
      <sheetName val="(BC) BETTY 2021 (2)"/>
      <sheetName val="(BL) BERENGERE 2021 (2)"/>
      <sheetName val="(CG) CARO 2021 (2)"/>
      <sheetName val="(ES) ELODIE 2021 (2)"/>
      <sheetName val="(GL) GWENNY 2021 (2)"/>
      <sheetName val="(HC) HELENE 2021 (2)"/>
      <sheetName val="(KB) KIM 2021 (2)"/>
      <sheetName val="(KO) KENZA 2021 (2)"/>
      <sheetName val="(LC) LOREDANA 2021 (2)"/>
      <sheetName val="(MP) MANON 2021 (2)"/>
      <sheetName val="(NP) NOEMIE 2021 (2)"/>
      <sheetName val="(QD) QUENTIN 2021 (2)"/>
      <sheetName val="(DP) STEPHANIE 2021 (2)"/>
      <sheetName val="(SN) SOPHIE 2021 (2)"/>
      <sheetName val="(AF) ALISSON 2021 (2)"/>
      <sheetName val="(BY) BEYZA 2021 (2)"/>
      <sheetName val="(CM) CINTHIA 2021 (2)"/>
      <sheetName val="(EC) ESMERALDA 2021 (2)"/>
      <sheetName val="(EL) EMILIE 2021 (2)"/>
      <sheetName val="(MH) MADYSON 2021 (2)"/>
      <sheetName val="(AB) ADELINE 2021 (2)"/>
      <sheetName val="(NA) NATACHA 2021 (2)"/>
      <sheetName val="(PL) Vide 2021 (2)"/>
      <sheetName val="(FF) Vide 2021 (2)"/>
      <sheetName val="RECAP 2021 (1)"/>
      <sheetName val="(AC) ALEXE 2021 (1)"/>
      <sheetName val="(DC) DORINA 2021 (1)"/>
      <sheetName val="(MD) MURIEL 2021 (1)"/>
      <sheetName val="(NG) NATHALIE 2021 (1)"/>
      <sheetName val="(SI) SERGEI 2021 (1)"/>
      <sheetName val="(SZ) ZORIN 2021 (1)"/>
      <sheetName val="(AC) ANTOINE 2021 (1)"/>
      <sheetName val="(ADG) ALEX 2021 (1)"/>
      <sheetName val="(SB) SONIA 2021 (1)"/>
      <sheetName val="(TA) THOMAS 2021 (1)"/>
      <sheetName val="(AC) ALICIA 2021 (1)"/>
      <sheetName val="(AS) AMELIE 2021 (1)"/>
      <sheetName val="(BC) BETTY 2021 (1)"/>
      <sheetName val="(BL) BERENGERE 2021 (1)"/>
      <sheetName val="(CG) CARO 2021 (1)"/>
      <sheetName val="(ES) ELODIE 2021 (1)"/>
      <sheetName val="(GL) GWENNY 2021 (1)"/>
      <sheetName val="(HC) HELENE 2021 (1)"/>
      <sheetName val="(KB) KIM 2021 (1)"/>
      <sheetName val="(KO) KENZA 2021 (1)"/>
      <sheetName val="(LC) LOREDANA 2021 (1)"/>
      <sheetName val="(MP) MANON 2021 (1)"/>
      <sheetName val="(NP) NOEMIE 2021 (1)"/>
      <sheetName val="(QD) QUENTIN 2021 (1)"/>
      <sheetName val="(DP) STEPHANIE 2021 (1)"/>
      <sheetName val="(SN) SOPHIE 2021 (1)"/>
      <sheetName val="(AF) ALISSON 2021 (1)"/>
      <sheetName val="(BY) BEYZA 2021 (1)"/>
      <sheetName val="(CM) CINTHIA 2021 (1)"/>
      <sheetName val="(EC) ESMERALDA 2021 (1)"/>
      <sheetName val="(EL) EMILIE 2021 (1)"/>
      <sheetName val="(MH) MADYSON 2021 (1)"/>
      <sheetName val="(AB) ADELINE 2021 (1)"/>
      <sheetName val="(NA) NATACHA 2021 (1)"/>
      <sheetName val="(VA) Vide 2021 (1)"/>
      <sheetName val="(JP) Vide 2021 (1)"/>
      <sheetName val="(VH) Vide 2021 (1)"/>
      <sheetName val="(PL) Vide 2021 (1)"/>
      <sheetName val="(FF) Vide 2021 (1)"/>
      <sheetName val="Bilan 2021 ancien"/>
      <sheetName val="Aurélie"/>
      <sheetName val="Laurence"/>
    </sheetNames>
    <sheetDataSet>
      <sheetData sheetId="0">
        <row r="91">
          <cell r="B91">
            <v>4.8472222222222134</v>
          </cell>
          <cell r="C91">
            <v>3.0618055555555599</v>
          </cell>
          <cell r="D91">
            <v>-0.46666666666666412</v>
          </cell>
          <cell r="E91">
            <v>0.26736111111110406</v>
          </cell>
          <cell r="F91">
            <v>5.6805555555555483</v>
          </cell>
          <cell r="G91">
            <v>7.333333333333325</v>
          </cell>
          <cell r="H91">
            <v>10.624999999999998</v>
          </cell>
          <cell r="J91">
            <v>1.6423611111111078</v>
          </cell>
          <cell r="K91">
            <v>1.6687499999999953</v>
          </cell>
          <cell r="L91">
            <v>2.2395833333333326</v>
          </cell>
          <cell r="M91">
            <v>2.9486111111111106</v>
          </cell>
          <cell r="N91">
            <v>-1.0138888888888848</v>
          </cell>
          <cell r="O91">
            <v>-1.4409722222222328</v>
          </cell>
          <cell r="P91">
            <v>3.8756944444444459</v>
          </cell>
          <cell r="Q91">
            <v>-0.56249999999999822</v>
          </cell>
          <cell r="R91">
            <v>0.32291666666666607</v>
          </cell>
          <cell r="S91">
            <v>-0.51736111111111471</v>
          </cell>
          <cell r="T91">
            <v>-2.2951388888888893</v>
          </cell>
          <cell r="U91">
            <v>5.0208333333333313</v>
          </cell>
          <cell r="V91">
            <v>2.6173611111111135</v>
          </cell>
          <cell r="W91">
            <v>0.3618055555555556</v>
          </cell>
          <cell r="X91">
            <v>3.7986111111111089</v>
          </cell>
          <cell r="Y91">
            <v>-1.5069444444444424</v>
          </cell>
          <cell r="Z91">
            <v>-0.64930555555557312</v>
          </cell>
          <cell r="AA91">
            <v>2.3263888888888626</v>
          </cell>
          <cell r="AB91">
            <v>9.4583333333333464</v>
          </cell>
          <cell r="AC91">
            <v>0.631944444444418</v>
          </cell>
          <cell r="AE91">
            <v>5.4756944444444642</v>
          </cell>
          <cell r="AF91">
            <v>-0.13888888888885997</v>
          </cell>
          <cell r="AG91">
            <v>2.2361111111111081</v>
          </cell>
          <cell r="AH91">
            <v>4.4513888888889017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Docteur/Documents/RAPPORT%20MENSUEL/Stelios/RECAP%20PRESTATIONS%20EQUIPE%20202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andre Di Giacomo" refreshedDate="44610.965559722223" createdVersion="7" refreshedVersion="7" minRefreshableVersion="3" recordCount="39" xr:uid="{93383DDE-BCAF-4375-B6F3-156EE6EF434E}">
  <cacheSource type="worksheet">
    <worksheetSource name="Tableau1" r:id="rId2"/>
  </cacheSource>
  <cacheFields count="28">
    <cacheField name="Mois" numFmtId="0">
      <sharedItems containsNonDate="0" containsDate="1" containsString="0" containsBlank="1" minDate="2022-01-01T00:00:00" maxDate="2022-02-01T00:00:00" count="3">
        <d v="2022-01-31T00:00:00"/>
        <m/>
        <d v="2022-01-01T00:00:00" u="1"/>
      </sharedItems>
    </cacheField>
    <cacheField name="PRENOM" numFmtId="0">
      <sharedItems count="39">
        <s v="ALEX"/>
        <s v="ALISSON"/>
        <s v="AMELIE"/>
        <s v="BERENGERE"/>
        <s v="BETTY"/>
        <s v="BEYZA"/>
        <s v="CARO"/>
        <s v="CINTHIA"/>
        <s v="EMILIE"/>
        <s v="ESMERALDA"/>
        <s v="GWENNY"/>
        <s v="CHLOE"/>
        <s v="KENZA "/>
        <s v="LAURENCE"/>
        <s v="LOREDANA"/>
        <s v="MAITE"/>
        <s v="MARYAM"/>
        <s v="NOEMIE"/>
        <s v="QUENTIN"/>
        <s v="SONIA"/>
        <s v="SOPHIE"/>
        <s v="LAURINE"/>
        <s v="STEPHANIE"/>
        <s v="THOMAS"/>
        <s v="ALEXE"/>
        <s v="ANTOINE"/>
        <s v="GAETAN"/>
        <s v="LUIGI"/>
        <s v="SERGEY"/>
        <s v="SERGUEI"/>
        <s v="PHILIPPE"/>
        <s v="NATACHA"/>
        <s v="ROMANE"/>
        <s v="DORINA"/>
        <s v="MURIEL"/>
        <s v="NATHALIE"/>
        <s v="AKBAR"/>
        <s v="CEYDA"/>
        <s v="JOEY"/>
      </sharedItems>
    </cacheField>
    <cacheField name="NOM" numFmtId="0">
      <sharedItems count="36">
        <s v="DI GIACOMO"/>
        <s v="FERON"/>
        <s v="SOTIAU"/>
        <s v="LEMAITRE"/>
        <s v="CHÂTEAU"/>
        <s v="YILMAZ"/>
        <s v="GAHIDE"/>
        <s v="MORREALE"/>
        <s v="LHEUREUX"/>
        <s v="CARDILLO"/>
        <s v="LEQUY"/>
        <s v="HOUBEN"/>
        <s v="EL OUARD"/>
        <s v="DE RAEMAKER"/>
        <s v="CAMARATTA"/>
        <s v="MATON"/>
        <s v="ALOUEVA"/>
        <s v="PUTMANS"/>
        <s v="DELSART"/>
        <s v="BENSALEM"/>
        <s v="NOEL"/>
        <s v="DELCUVE"/>
        <s v="DEPREZ"/>
        <s v="ADAMS"/>
        <s v="CONDREA"/>
        <s v="LOURYAN  "/>
        <s v="GUIDO"/>
        <s v="FALCONIERI"/>
        <s v="ZORIN"/>
        <s v="IVANOV"/>
        <s v="HERMAN"/>
        <s v="ALDRIC"/>
        <s v="DENIS"/>
        <s v="GROCHALAK"/>
        <s v="KHAWAJA"/>
        <s v="REMBRIJ"/>
      </sharedItems>
    </cacheField>
    <cacheField name="INITIALE" numFmtId="0">
      <sharedItems/>
    </cacheField>
    <cacheField name="Statut" numFmtId="0">
      <sharedItems count="5">
        <s v="Employé(e)"/>
        <s v="z.Etudiant"/>
        <s v="Ouvrier"/>
        <s v="Stagiaire PME"/>
        <s v="TS"/>
      </sharedItems>
    </cacheField>
    <cacheField name="Régime" numFmtId="0">
      <sharedItems containsBlank="1"/>
    </cacheField>
    <cacheField name="Avenant" numFmtId="0">
      <sharedItems containsBlank="1"/>
    </cacheField>
    <cacheField name="H Prestées" numFmtId="46">
      <sharedItems containsSemiMixedTypes="0" containsNonDate="0" containsDate="1" containsString="0" minDate="1899-12-30T00:00:00" maxDate="1900-01-07T05:10:00" count="35">
        <d v="1900-01-05T03:00:00"/>
        <d v="1900-01-07T02:40:00"/>
        <d v="1900-01-04T16:00:00"/>
        <d v="1900-01-06T05:50:00"/>
        <d v="1900-01-01T17:00:00"/>
        <d v="1900-01-07T05:10:00"/>
        <d v="1900-01-02T04:35:00"/>
        <d v="1900-01-03T10:15:00"/>
        <d v="1900-01-03T08:35:00"/>
        <d v="1899-12-31T12:40:00"/>
        <d v="1900-01-04T06:20:00"/>
        <d v="1899-12-30T00:00:00"/>
        <d v="1900-01-04T18:25:00"/>
        <d v="1899-12-31T15:15:00"/>
        <d v="1900-01-03T06:40:00"/>
        <d v="1900-01-05T21:20:00"/>
        <d v="1900-01-04T15:45:00"/>
        <d v="1900-01-05T10:25:00"/>
        <d v="1900-01-04T11:10:00"/>
        <d v="1900-01-05T21:35:00"/>
        <d v="1900-01-03T16:20:00"/>
        <d v="1900-01-05T05:00:00"/>
        <d v="1900-01-06T15:40:00"/>
        <d v="1900-01-01T13:00:00"/>
        <d v="1900-01-04T21:30:00"/>
        <d v="1900-01-05T06:30:00"/>
        <d v="1900-01-04T15:30:00"/>
        <d v="1900-01-04T14:00:00"/>
        <d v="1900-01-03T19:15:00"/>
        <d v="1900-01-02T17:00:00"/>
        <d v="1900-01-01T04:45:00"/>
        <d v="1900-01-02T14:00:00"/>
        <d v="1899-12-31T06:05:00"/>
        <d v="1899-12-31T20:30:00"/>
        <d v="1899-12-31T02:45:00"/>
      </sharedItems>
      <fieldGroup par="25" base="7">
        <rangePr groupBy="minutes" startDate="1899-12-30T00:00:00" endDate="1900-01-07T05:1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8/01/1900"/>
        </groupItems>
      </fieldGroup>
    </cacheField>
    <cacheField name="H à Faire" numFmtId="0">
      <sharedItems containsSemiMixedTypes="0" containsDate="1" containsString="0" containsMixedTypes="1" minDate="1899-12-30T00:00:00" maxDate="1900-01-05T16:00:00"/>
    </cacheField>
    <cacheField name="H de relances" numFmtId="46">
      <sharedItems containsNonDate="0" containsDate="1" containsString="0" containsBlank="1" minDate="1899-12-30T21:00:00" maxDate="1900-01-01T02:00:00" count="4">
        <m/>
        <d v="1900-01-01T02:00:00"/>
        <d v="1899-12-31T14:00:00"/>
        <d v="1899-12-30T21:00:00"/>
      </sharedItems>
      <fieldGroup par="26" base="9">
        <rangePr groupBy="hours" startDate="1899-12-30T21:00:00" endDate="1900-01-01T02:00:00"/>
        <groupItems count="26">
          <s v="(vide)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2/01/1900"/>
        </groupItems>
      </fieldGroup>
    </cacheField>
    <cacheField name="CP Restants" numFmtId="0">
      <sharedItems containsDate="1" containsBlank="1" containsMixedTypes="1" minDate="1899-12-31T00:00:00" maxDate="1899-12-31T00:57:04"/>
    </cacheField>
    <cacheField name="Entrée" numFmtId="0">
      <sharedItems containsNonDate="0" containsDate="1" containsString="0" containsBlank="1" minDate="2001-09-10T00:00:00" maxDate="2022-01-25T00:00:00"/>
    </cacheField>
    <cacheField name="Ancienneté" numFmtId="14">
      <sharedItems/>
    </cacheField>
    <cacheField name="Contrat" numFmtId="0">
      <sharedItems containsBlank="1"/>
    </cacheField>
    <cacheField name="Du " numFmtId="0">
      <sharedItems containsDate="1" containsMixedTypes="1" minDate="2020-12-07T00:00:00" maxDate="2022-01-25T00:00:00"/>
    </cacheField>
    <cacheField name="Au" numFmtId="14">
      <sharedItems containsDate="1" containsMixedTypes="1" minDate="2022-01-31T00:00:00" maxDate="2023-10-01T00:00:00"/>
    </cacheField>
    <cacheField name="DDN" numFmtId="0">
      <sharedItems containsNonDate="0" containsDate="1" containsString="0" containsBlank="1" minDate="1965-01-20T00:00:00" maxDate="2005-03-11T00:00:00"/>
    </cacheField>
    <cacheField name="Âge" numFmtId="14">
      <sharedItems/>
    </cacheField>
    <cacheField name="Aujourd'hui" numFmtId="14">
      <sharedItems containsSemiMixedTypes="0" containsNonDate="0" containsDate="1" containsString="0" minDate="2022-02-18T00:00:00" maxDate="2022-02-19T00:00:00"/>
    </cacheField>
    <cacheField name="Report 2021" numFmtId="46">
      <sharedItems containsDate="1" containsString="0" containsBlank="1" containsMixedTypes="1" minDate="1900-01-04T11:25:00" maxDate="1900-01-09T15:00:00"/>
    </cacheField>
    <cacheField name="Colonne1" numFmtId="0">
      <sharedItems containsSemiMixedTypes="0" containsString="0" containsNumber="1" containsInteger="1" minValue="0" maxValue="11"/>
    </cacheField>
    <cacheField name="Colonne2" numFmtId="0">
      <sharedItems containsSemiMixedTypes="0" containsString="0" containsNumber="1" containsInteger="1" minValue="0" maxValue="30"/>
    </cacheField>
    <cacheField name="Colonne3" numFmtId="0">
      <sharedItems containsString="0" containsBlank="1" containsNumber="1" containsInteger="1" minValue="7" maxValue="7"/>
    </cacheField>
    <cacheField name="Colonne4" numFmtId="0">
      <sharedItems/>
    </cacheField>
    <cacheField name="Heures" numFmtId="0" databaseField="0">
      <fieldGroup base="7">
        <rangePr groupBy="hours" startDate="1899-12-30T00:00:00" endDate="1900-01-07T05:1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8/01/1900"/>
        </groupItems>
      </fieldGroup>
    </cacheField>
    <cacheField name="Jours" numFmtId="0" databaseField="0">
      <fieldGroup base="7">
        <rangePr groupBy="days" startDate="1899-12-30T00:00:00" endDate="1900-01-07T05:10:00"/>
        <groupItems count="368">
          <s v="&lt;00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8/01/1900"/>
        </groupItems>
      </fieldGroup>
    </cacheField>
    <cacheField name="Jours2" numFmtId="0" databaseField="0">
      <fieldGroup base="9">
        <rangePr groupBy="days" startDate="1899-12-30T21:00:00" endDate="1900-01-01T02:00:00"/>
        <groupItems count="368">
          <s v="&lt;00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1/1900"/>
        </groupItems>
      </fieldGroup>
    </cacheField>
    <cacheField name="Bilan/Mois" numFmtId="0" formula="'H à Faire'-'H Presté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x v="0"/>
    <x v="0"/>
    <s v="ADG"/>
    <x v="0"/>
    <s v="38h/Sem"/>
    <m/>
    <x v="0"/>
    <d v="1900-01-05T08:00:00"/>
    <x v="0"/>
    <n v="20"/>
    <d v="2014-09-01T00:00:00"/>
    <s v="7 ans 5 mois"/>
    <s v="CDI"/>
    <s v="/"/>
    <s v="/"/>
    <d v="1973-09-26T00:00:00"/>
    <s v="48 ans "/>
    <d v="2022-02-18T00:00:00"/>
    <d v="1900-01-03T20:20:00"/>
    <n v="4"/>
    <n v="30"/>
    <n v="7"/>
    <b v="0"/>
  </r>
  <r>
    <x v="0"/>
    <x v="1"/>
    <x v="1"/>
    <s v="FA"/>
    <x v="0"/>
    <s v="38h/Sem"/>
    <m/>
    <x v="1"/>
    <d v="1900-01-05T08:00:00"/>
    <x v="1"/>
    <n v="18"/>
    <d v="2020-01-02T00:00:00"/>
    <s v="2 ans 1 mois"/>
    <s v="CDI"/>
    <s v="/"/>
    <s v="/"/>
    <d v="1994-09-01T00:00:00"/>
    <s v="27 ans "/>
    <d v="2022-02-18T00:00:00"/>
    <d v="1900-01-02T01:29:00"/>
    <n v="5"/>
    <n v="24"/>
    <n v="7"/>
    <b v="0"/>
  </r>
  <r>
    <x v="0"/>
    <x v="2"/>
    <x v="2"/>
    <s v="AS"/>
    <x v="0"/>
    <s v="30h24'/Sem"/>
    <m/>
    <x v="2"/>
    <d v="1900-01-04T02:00:00"/>
    <x v="0"/>
    <n v="16"/>
    <d v="2019-09-02T00:00:00"/>
    <s v="2 ans 5 mois"/>
    <s v="CDI"/>
    <s v="/"/>
    <s v="/"/>
    <d v="1995-05-20T00:00:00"/>
    <s v="26 ans "/>
    <d v="2022-02-18T00:00:00"/>
    <n v="-0.46666666666666412"/>
    <n v="9"/>
    <n v="5"/>
    <n v="7"/>
    <b v="0"/>
  </r>
  <r>
    <x v="0"/>
    <x v="3"/>
    <x v="3"/>
    <s v="BL"/>
    <x v="0"/>
    <s v="38h/Sem"/>
    <m/>
    <x v="3"/>
    <d v="1900-01-05T16:00:00"/>
    <x v="0"/>
    <d v="1900-01-05T08:00:00"/>
    <d v="2010-06-14T00:00:00"/>
    <s v="11 ans 8 mois"/>
    <s v="CDI"/>
    <s v="/"/>
    <s v="/"/>
    <d v="1969-02-04T00:00:00"/>
    <s v="53 ans "/>
    <d v="2022-02-18T00:00:00"/>
    <d v="1899-12-30T06:25:00"/>
    <n v="0"/>
    <n v="21"/>
    <n v="7"/>
    <b v="0"/>
  </r>
  <r>
    <x v="0"/>
    <x v="4"/>
    <x v="4"/>
    <s v="CB"/>
    <x v="0"/>
    <s v="19h/Sem"/>
    <m/>
    <x v="4"/>
    <d v="1900-01-02T04:00:00"/>
    <x v="0"/>
    <n v="10"/>
    <d v="2018-09-04T00:00:00"/>
    <s v="3 ans 5 mois"/>
    <s v="CDI"/>
    <s v="/"/>
    <s v="/"/>
    <d v="1969-02-14T00:00:00"/>
    <s v="53 ans "/>
    <d v="2022-02-18T00:00:00"/>
    <d v="1900-01-04T16:20:00"/>
    <n v="0"/>
    <n v="11"/>
    <n v="7"/>
    <b v="0"/>
  </r>
  <r>
    <x v="0"/>
    <x v="5"/>
    <x v="5"/>
    <s v="BY"/>
    <x v="0"/>
    <s v="38h/Sem"/>
    <m/>
    <x v="5"/>
    <d v="1900-01-05T08:00:00"/>
    <x v="1"/>
    <n v="17"/>
    <d v="2020-10-01T00:00:00"/>
    <s v="1 ans 4 mois"/>
    <s v="CDI"/>
    <s v="/"/>
    <s v="/"/>
    <d v="1999-10-10T00:00:00"/>
    <s v="22 ans "/>
    <d v="2022-02-18T00:00:00"/>
    <d v="1900-01-06T08:00:00"/>
    <n v="4"/>
    <n v="15"/>
    <n v="7"/>
    <b v="0"/>
  </r>
  <r>
    <x v="0"/>
    <x v="6"/>
    <x v="6"/>
    <s v="CG"/>
    <x v="0"/>
    <s v="19h/Sem"/>
    <m/>
    <x v="6"/>
    <d v="1900-01-02T09:00:00"/>
    <x v="0"/>
    <d v="1900-01-02T04:00:00"/>
    <d v="2005-08-16T00:00:00"/>
    <s v="16 ans 6 mois"/>
    <s v="CDI"/>
    <s v="/"/>
    <s v="/"/>
    <d v="1981-08-12T00:00:00"/>
    <s v="40 ans "/>
    <d v="2022-02-18T00:00:00"/>
    <d v="1900-01-09T15:00:00"/>
    <n v="6"/>
    <n v="13"/>
    <n v="7"/>
    <b v="0"/>
  </r>
  <r>
    <x v="0"/>
    <x v="7"/>
    <x v="7"/>
    <s v="CM"/>
    <x v="0"/>
    <s v="28h30'/Sem"/>
    <m/>
    <x v="7"/>
    <d v="1900-01-04T03:00:00"/>
    <x v="0"/>
    <n v="18"/>
    <d v="2018-10-16T00:00:00"/>
    <s v="3 ans 4 mois"/>
    <s v="CDI"/>
    <s v="/"/>
    <s v="/"/>
    <d v="1984-02-23T00:00:00"/>
    <s v="37 ans "/>
    <d v="2022-02-18T00:00:00"/>
    <d v="1899-12-31T15:25:00"/>
    <n v="0"/>
    <n v="2"/>
    <n v="7"/>
    <b v="1"/>
  </r>
  <r>
    <x v="0"/>
    <x v="8"/>
    <x v="8"/>
    <s v="EL"/>
    <x v="0"/>
    <s v="30h24'/Sem"/>
    <m/>
    <x v="8"/>
    <d v="1900-01-04T09:45:00"/>
    <x v="0"/>
    <n v="18"/>
    <d v="2020-01-02T00:00:00"/>
    <s v="2 ans 1 mois"/>
    <s v="CDI"/>
    <s v="/"/>
    <s v="/"/>
    <d v="1992-06-21T00:00:00"/>
    <s v="29 ans "/>
    <d v="2022-02-18T00:00:00"/>
    <d v="1899-12-31T16:03:00"/>
    <n v="8"/>
    <n v="4"/>
    <n v="7"/>
    <b v="0"/>
  </r>
  <r>
    <x v="0"/>
    <x v="9"/>
    <x v="9"/>
    <s v="EC"/>
    <x v="0"/>
    <s v="30h24'/Sem"/>
    <m/>
    <x v="9"/>
    <d v="1899-12-31T18:00:00"/>
    <x v="0"/>
    <n v="18"/>
    <d v="2019-06-03T00:00:00"/>
    <s v="2 ans 8 mois"/>
    <s v="CDI"/>
    <s v="/"/>
    <s v="/"/>
    <d v="1985-02-25T00:00:00"/>
    <s v="36 ans "/>
    <d v="2022-02-18T00:00:00"/>
    <d v="1900-01-01T05:45:00"/>
    <n v="0"/>
    <n v="0"/>
    <n v="7"/>
    <b v="1"/>
  </r>
  <r>
    <x v="0"/>
    <x v="10"/>
    <x v="10"/>
    <s v="LG"/>
    <x v="0"/>
    <s v="30h24'/Sem"/>
    <m/>
    <x v="10"/>
    <d v="1900-01-04T09:00:00"/>
    <x v="0"/>
    <n v="17"/>
    <d v="2020-04-20T00:00:00"/>
    <s v="1 ans 9 mois"/>
    <s v="CDI"/>
    <s v="/"/>
    <s v="/"/>
    <d v="1989-06-09T00:00:00"/>
    <s v="32 ans "/>
    <d v="2022-02-18T00:00:00"/>
    <d v="1900-01-01T22:46:00"/>
    <n v="8"/>
    <n v="16"/>
    <n v="7"/>
    <b v="0"/>
  </r>
  <r>
    <x v="1"/>
    <x v="11"/>
    <x v="11"/>
    <s v="CH"/>
    <x v="1"/>
    <s v="Etudiant"/>
    <m/>
    <x v="11"/>
    <d v="1899-12-30T00:00:00"/>
    <x v="0"/>
    <s v="/"/>
    <m/>
    <s v="Etudiant"/>
    <s v="Etudiant"/>
    <s v="DATE ?"/>
    <s v="DATE ?"/>
    <m/>
    <s v="122 ans "/>
    <d v="2022-02-18T00:00:00"/>
    <d v="1899-12-30T00:00:00"/>
    <n v="1"/>
    <n v="18"/>
    <m/>
    <b v="0"/>
  </r>
  <r>
    <x v="0"/>
    <x v="12"/>
    <x v="12"/>
    <s v="KE"/>
    <x v="0"/>
    <s v="30h40'/Sem"/>
    <m/>
    <x v="12"/>
    <d v="1900-01-04T02:25:00"/>
    <x v="0"/>
    <n v="15"/>
    <d v="2020-10-05T00:00:00"/>
    <s v="1 ans 4 mois"/>
    <s v="CDI"/>
    <s v="/"/>
    <s v="/"/>
    <d v="1979-01-01T00:00:00"/>
    <s v="43 ans "/>
    <d v="2022-02-18T00:00:00"/>
    <n v="-1.0138888888888848"/>
    <n v="1"/>
    <n v="24"/>
    <n v="7"/>
    <b v="0"/>
  </r>
  <r>
    <x v="0"/>
    <x v="13"/>
    <x v="13"/>
    <s v="LD"/>
    <x v="0"/>
    <s v="30h40'/Sem"/>
    <m/>
    <x v="13"/>
    <d v="1899-12-31T13:45:00"/>
    <x v="0"/>
    <s v="?"/>
    <d v="2022-01-24T00:00:00"/>
    <s v="0 ans 0 mois"/>
    <s v="CDD"/>
    <d v="2022-01-24T00:00:00"/>
    <d v="2022-07-23T00:00:00"/>
    <d v="1986-10-07T00:00:00"/>
    <s v="35 ans "/>
    <d v="2022-02-18T00:00:00"/>
    <d v="1899-12-30T00:00:00"/>
    <n v="4"/>
    <n v="19"/>
    <n v="7"/>
    <b v="0"/>
  </r>
  <r>
    <x v="0"/>
    <x v="14"/>
    <x v="14"/>
    <s v="LM"/>
    <x v="0"/>
    <s v="38h/Sem"/>
    <m/>
    <x v="14"/>
    <d v="1900-01-02T21:00:00"/>
    <x v="0"/>
    <n v="20"/>
    <d v="2020-01-02T00:00:00"/>
    <s v="2 ans 1 mois"/>
    <s v="CDI"/>
    <s v="/"/>
    <s v="/"/>
    <d v="1985-05-24T00:00:00"/>
    <s v="36 ans "/>
    <d v="2022-02-18T00:00:00"/>
    <n v="-1.4409722222222328"/>
    <n v="9"/>
    <n v="1"/>
    <n v="7"/>
    <b v="0"/>
  </r>
  <r>
    <x v="0"/>
    <x v="15"/>
    <x v="15"/>
    <s v="MM"/>
    <x v="0"/>
    <s v="30h40'/Sem"/>
    <m/>
    <x v="15"/>
    <d v="1900-01-04T09:25:00"/>
    <x v="0"/>
    <n v="2"/>
    <d v="2021-07-28T00:00:00"/>
    <s v="0 ans 6 mois"/>
    <s v="CDD"/>
    <d v="2021-12-08T00:00:00"/>
    <d v="2022-06-07T00:00:00"/>
    <d v="1990-04-13T00:00:00"/>
    <s v="31 ans "/>
    <d v="2022-02-18T00:00:00"/>
    <d v="1900-01-02T21:01:00"/>
    <n v="10"/>
    <n v="12"/>
    <n v="7"/>
    <b v="0"/>
  </r>
  <r>
    <x v="0"/>
    <x v="16"/>
    <x v="16"/>
    <s v="MA"/>
    <x v="0"/>
    <s v="38h/Sem"/>
    <m/>
    <x v="16"/>
    <d v="1900-01-05T16:00:00"/>
    <x v="0"/>
    <n v="4"/>
    <d v="2021-10-05T00:00:00"/>
    <s v="0 ans 4 mois"/>
    <s v="CDI"/>
    <s v="/"/>
    <s v="/"/>
    <d v="1994-07-31T00:00:00"/>
    <s v="27 ans "/>
    <d v="2022-02-18T00:00:00"/>
    <n v="-0.56249999999999822"/>
    <n v="6"/>
    <n v="25"/>
    <n v="7"/>
    <b v="0"/>
  </r>
  <r>
    <x v="0"/>
    <x v="17"/>
    <x v="17"/>
    <s v="NP"/>
    <x v="0"/>
    <s v="38h/Sem"/>
    <m/>
    <x v="17"/>
    <d v="1900-01-05T08:00:00"/>
    <x v="0"/>
    <n v="22"/>
    <d v="2016-03-01T00:00:00"/>
    <s v="5 ans 11 mois"/>
    <s v="CDI"/>
    <s v="/"/>
    <s v="/"/>
    <d v="1994-05-05T00:00:00"/>
    <s v="27 ans "/>
    <d v="2022-02-18T00:00:00"/>
    <n v="-0.51736111111111471"/>
    <n v="9"/>
    <n v="21"/>
    <n v="7"/>
    <b v="0"/>
  </r>
  <r>
    <x v="0"/>
    <x v="18"/>
    <x v="18"/>
    <s v="QS"/>
    <x v="0"/>
    <s v="30h40'/Sem"/>
    <m/>
    <x v="18"/>
    <d v="1900-01-04T09:25:00"/>
    <x v="0"/>
    <n v="20"/>
    <d v="2020-09-01T00:00:00"/>
    <s v="1 ans 5 mois"/>
    <s v="CDI"/>
    <s v="/"/>
    <s v="/"/>
    <d v="1990-12-19T00:00:00"/>
    <s v="31 ans "/>
    <d v="2022-02-18T00:00:00"/>
    <n v="-2.2951388888888893"/>
    <n v="2"/>
    <n v="6"/>
    <n v="7"/>
    <b v="0"/>
  </r>
  <r>
    <x v="0"/>
    <x v="19"/>
    <x v="19"/>
    <s v="SB"/>
    <x v="0"/>
    <s v="35h/Sem"/>
    <s v="38h/Sem"/>
    <x v="19"/>
    <d v="1900-01-05T17:00:00"/>
    <x v="1"/>
    <n v="19"/>
    <d v="2001-09-10T00:00:00"/>
    <s v="20 ans 5 mois"/>
    <s v="CDI"/>
    <s v="/"/>
    <s v="/"/>
    <d v="1965-01-20T00:00:00"/>
    <s v="57 ans "/>
    <d v="2022-02-18T00:00:00"/>
    <d v="1900-01-04T00:30:00"/>
    <n v="1"/>
    <n v="5"/>
    <n v="7"/>
    <b v="0"/>
  </r>
  <r>
    <x v="0"/>
    <x v="20"/>
    <x v="20"/>
    <s v="SN"/>
    <x v="0"/>
    <s v="38h/Sem"/>
    <m/>
    <x v="20"/>
    <d v="1900-01-04T22:00:00"/>
    <x v="0"/>
    <n v="20"/>
    <d v="2016-08-01T00:00:00"/>
    <s v="5 ans 6 mois"/>
    <s v="CDI"/>
    <s v="/"/>
    <s v="/"/>
    <d v="1989-01-17T00:00:00"/>
    <s v="33 ans "/>
    <d v="2022-02-18T00:00:00"/>
    <d v="1900-01-01T14:49:00"/>
    <n v="1"/>
    <n v="8"/>
    <n v="7"/>
    <b v="0"/>
  </r>
  <r>
    <x v="1"/>
    <x v="21"/>
    <x v="21"/>
    <s v="LD"/>
    <x v="1"/>
    <s v="Etudiant"/>
    <m/>
    <x v="11"/>
    <d v="1899-12-30T00:00:00"/>
    <x v="0"/>
    <s v="/"/>
    <m/>
    <s v="Etudiant"/>
    <s v="Etudiant"/>
    <s v="DATE ?"/>
    <s v="DATE ?"/>
    <m/>
    <s v="122 ans "/>
    <d v="2022-02-18T00:00:00"/>
    <d v="1899-12-30T00:00:00"/>
    <n v="1"/>
    <n v="18"/>
    <m/>
    <b v="0"/>
  </r>
  <r>
    <x v="0"/>
    <x v="22"/>
    <x v="22"/>
    <s v="SD"/>
    <x v="0"/>
    <s v="38h/Sem"/>
    <m/>
    <x v="11"/>
    <d v="1899-12-30T00:00:00"/>
    <x v="0"/>
    <n v="15"/>
    <d v="2019-09-02T00:00:00"/>
    <s v="2 ans 5 mois"/>
    <s v="CDI"/>
    <s v="/"/>
    <s v="/"/>
    <d v="1987-04-08T00:00:00"/>
    <s v="34 ans "/>
    <d v="2022-02-18T00:00:00"/>
    <d v="1899-12-30T08:41:00"/>
    <n v="10"/>
    <n v="17"/>
    <n v="7"/>
    <b v="0"/>
  </r>
  <r>
    <x v="0"/>
    <x v="23"/>
    <x v="23"/>
    <s v="TA"/>
    <x v="0"/>
    <s v="38h/Sem"/>
    <m/>
    <x v="21"/>
    <d v="1900-01-04T02:00:00"/>
    <x v="2"/>
    <n v="18"/>
    <d v="2015-09-01T00:00:00"/>
    <s v="6 ans 5 mois"/>
    <s v="CDI"/>
    <s v="/"/>
    <s v="/"/>
    <d v="1987-01-20T00:00:00"/>
    <s v="35 ans "/>
    <d v="2022-02-18T00:00:00"/>
    <d v="1900-01-02T19:10:00"/>
    <n v="1"/>
    <n v="5"/>
    <n v="7"/>
    <b v="0"/>
  </r>
  <r>
    <x v="0"/>
    <x v="24"/>
    <x v="24"/>
    <s v="AC"/>
    <x v="2"/>
    <s v="38h/Sem"/>
    <m/>
    <x v="22"/>
    <d v="1900-01-05T15:30:00"/>
    <x v="0"/>
    <n v="24"/>
    <d v="2017-06-15T00:00:00"/>
    <s v="4 ans 8 mois"/>
    <s v="CDI"/>
    <s v="/"/>
    <s v="/"/>
    <d v="1971-04-06T00:00:00"/>
    <s v="50 ans "/>
    <d v="2022-02-18T00:00:00"/>
    <d v="1900-01-01T15:50:00"/>
    <n v="10"/>
    <n v="19"/>
    <n v="7"/>
    <b v="0"/>
  </r>
  <r>
    <x v="0"/>
    <x v="25"/>
    <x v="25"/>
    <s v="AL"/>
    <x v="2"/>
    <s v="38h/Sem"/>
    <m/>
    <x v="23"/>
    <d v="1900-01-04T02:00:00"/>
    <x v="0"/>
    <n v="14"/>
    <d v="2021-02-15T00:00:00"/>
    <s v="1 ans 0 mois"/>
    <s v="CDD"/>
    <d v="2021-08-15T00:00:00"/>
    <d v="2022-02-14T00:00:00"/>
    <d v="1992-05-08T00:00:00"/>
    <s v="29 ans "/>
    <d v="2022-02-18T00:00:00"/>
    <d v="1900-01-01T07:50:00"/>
    <n v="9"/>
    <n v="17"/>
    <n v="7"/>
    <b v="0"/>
  </r>
  <r>
    <x v="0"/>
    <x v="26"/>
    <x v="26"/>
    <s v="GG"/>
    <x v="2"/>
    <s v="38h/Sem"/>
    <m/>
    <x v="24"/>
    <d v="1900-01-04T17:00:00"/>
    <x v="0"/>
    <n v="12"/>
    <d v="2021-06-07T00:00:00"/>
    <s v="0 ans 8 mois"/>
    <s v="CDD"/>
    <d v="2021-12-07T00:00:00"/>
    <d v="2022-06-06T00:00:00"/>
    <d v="2000-12-22T00:00:00"/>
    <s v="21 ans "/>
    <d v="2022-02-18T00:00:00"/>
    <n v="-0.64930555555557312"/>
    <n v="2"/>
    <n v="3"/>
    <n v="7"/>
    <b v="0"/>
  </r>
  <r>
    <x v="0"/>
    <x v="27"/>
    <x v="27"/>
    <s v="LF"/>
    <x v="2"/>
    <s v="38h/Sem"/>
    <m/>
    <x v="25"/>
    <d v="1900-01-05T00:30:00"/>
    <x v="3"/>
    <n v="0"/>
    <d v="2021-02-01T00:00:00"/>
    <s v="1 ans 0 mois"/>
    <s v="CDD"/>
    <d v="2021-08-01T00:00:00"/>
    <d v="2022-01-31T00:00:00"/>
    <d v="2000-05-19T00:00:00"/>
    <s v="21 ans "/>
    <d v="2022-02-18T00:00:00"/>
    <d v="1899-12-30T15:10:00"/>
    <n v="9"/>
    <n v="6"/>
    <n v="7"/>
    <b v="0"/>
  </r>
  <r>
    <x v="0"/>
    <x v="28"/>
    <x v="28"/>
    <s v="SZ"/>
    <x v="2"/>
    <s v="38h/Sem"/>
    <m/>
    <x v="26"/>
    <d v="1900-01-05T15:30:00"/>
    <x v="1"/>
    <n v="24"/>
    <d v="2020-08-17T00:00:00"/>
    <s v="1 ans 6 mois"/>
    <s v="CDI"/>
    <s v="/"/>
    <s v="/"/>
    <d v="1975-07-02T00:00:00"/>
    <s v="46 ans "/>
    <d v="2022-02-18T00:00:00"/>
    <d v="1900-01-03T10:50:00"/>
    <n v="7"/>
    <n v="24"/>
    <n v="7"/>
    <b v="0"/>
  </r>
  <r>
    <x v="0"/>
    <x v="29"/>
    <x v="29"/>
    <s v="IS"/>
    <x v="2"/>
    <s v="38h/Sem"/>
    <m/>
    <x v="27"/>
    <d v="1900-01-05T15:30:00"/>
    <x v="1"/>
    <n v="24"/>
    <d v="2020-04-20T00:00:00"/>
    <s v="1 ans 9 mois"/>
    <s v="CDI"/>
    <s v="/"/>
    <s v="/"/>
    <d v="1972-09-25T00:00:00"/>
    <s v="49 ans "/>
    <d v="2022-02-18T00:00:00"/>
    <d v="1900-01-01T05:40:00"/>
    <n v="5"/>
    <n v="0"/>
    <n v="7"/>
    <b v="0"/>
  </r>
  <r>
    <x v="1"/>
    <x v="30"/>
    <x v="30"/>
    <s v="PH"/>
    <x v="0"/>
    <m/>
    <m/>
    <x v="11"/>
    <n v="211"/>
    <x v="0"/>
    <m/>
    <m/>
    <s v="122 ans 1 mois"/>
    <m/>
    <b v="0"/>
    <b v="0"/>
    <m/>
    <s v="122 ans "/>
    <d v="2022-02-18T00:00:00"/>
    <d v="1899-12-30T00:00:00"/>
    <n v="1"/>
    <n v="18"/>
    <m/>
    <b v="0"/>
  </r>
  <r>
    <x v="0"/>
    <x v="31"/>
    <x v="31"/>
    <s v="NA"/>
    <x v="3"/>
    <s v="30h/Sem"/>
    <m/>
    <x v="28"/>
    <d v="1900-01-03T10:00:00"/>
    <x v="0"/>
    <n v="19"/>
    <d v="2020-12-07T00:00:00"/>
    <s v="1 ans 2 mois"/>
    <s v="CDD"/>
    <d v="2020-12-07T00:00:00"/>
    <d v="2023-09-30T00:00:00"/>
    <d v="1994-01-26T00:00:00"/>
    <s v="28 ans "/>
    <d v="2022-02-18T00:00:00"/>
    <d v="1899-12-30T07:45:00"/>
    <n v="0"/>
    <n v="30"/>
    <n v="7"/>
    <b v="0"/>
  </r>
  <r>
    <x v="1"/>
    <x v="32"/>
    <x v="0"/>
    <s v="RD"/>
    <x v="1"/>
    <s v="Etudiant"/>
    <m/>
    <x v="11"/>
    <d v="1899-12-30T00:00:00"/>
    <x v="0"/>
    <s v="/"/>
    <m/>
    <s v="Etudiant"/>
    <s v="Etudiant"/>
    <s v="DATE ?"/>
    <s v="DATE ?"/>
    <d v="2002-08-02T00:00:00"/>
    <s v="19 ans "/>
    <d v="2022-02-18T00:00:00"/>
    <d v="1899-12-30T00:00:00"/>
    <n v="6"/>
    <n v="16"/>
    <m/>
    <b v="0"/>
  </r>
  <r>
    <x v="0"/>
    <x v="33"/>
    <x v="24"/>
    <s v="DC"/>
    <x v="4"/>
    <s v="19h/Sem"/>
    <s v="38h/Sem"/>
    <x v="29"/>
    <d v="1900-01-05T08:00:00"/>
    <x v="1"/>
    <n v="11"/>
    <d v="2019-04-01T00:00:00"/>
    <s v="2 ans 10 mois"/>
    <s v="CDI"/>
    <s v="/"/>
    <s v="/"/>
    <d v="1973-02-22T00:00:00"/>
    <s v="48 ans "/>
    <d v="2022-02-18T00:00:00"/>
    <d v="1900-01-08T11:00:00"/>
    <n v="0"/>
    <n v="3"/>
    <n v="7"/>
    <b v="1"/>
  </r>
  <r>
    <x v="0"/>
    <x v="34"/>
    <x v="32"/>
    <s v="MD"/>
    <x v="4"/>
    <s v="13h/Sem"/>
    <m/>
    <x v="30"/>
    <d v="1900-01-01T04:00:00"/>
    <x v="0"/>
    <n v="12"/>
    <d v="2013-02-01T00:00:00"/>
    <s v="9 ans 0 mois"/>
    <s v="CDI"/>
    <s v="/"/>
    <s v="/"/>
    <d v="1971-12-22T00:00:00"/>
    <s v="50 ans "/>
    <d v="2022-02-18T00:00:00"/>
    <n v="-0.13888888888885997"/>
    <n v="2"/>
    <n v="3"/>
    <n v="7"/>
    <b v="0"/>
  </r>
  <r>
    <x v="0"/>
    <x v="35"/>
    <x v="33"/>
    <s v="NG"/>
    <x v="4"/>
    <s v="19h/Sem"/>
    <s v="38h/Sem"/>
    <x v="31"/>
    <d v="1900-01-05T16:00:00"/>
    <x v="1"/>
    <n v="11"/>
    <d v="2019-12-02T00:00:00"/>
    <s v="2 ans 2 mois"/>
    <s v="CDI"/>
    <s v="/"/>
    <s v="/"/>
    <d v="1971-08-15T00:00:00"/>
    <s v="50 ans "/>
    <d v="2022-02-18T00:00:00"/>
    <d v="1900-01-04T11:25:00"/>
    <n v="6"/>
    <n v="10"/>
    <n v="7"/>
    <b v="0"/>
  </r>
  <r>
    <x v="0"/>
    <x v="36"/>
    <x v="34"/>
    <s v="AK"/>
    <x v="1"/>
    <s v="Etudiant"/>
    <m/>
    <x v="32"/>
    <d v="1899-12-31T17:00:00"/>
    <x v="0"/>
    <s v="/"/>
    <m/>
    <s v="Etudiant"/>
    <s v="Etudiant"/>
    <d v="2022-01-01T00:00:00"/>
    <d v="2022-01-31T00:00:00"/>
    <d v="2000-01-10T00:00:00"/>
    <s v="22 ans "/>
    <d v="2022-02-18T00:00:00"/>
    <m/>
    <n v="1"/>
    <n v="15"/>
    <n v="7"/>
    <b v="0"/>
  </r>
  <r>
    <x v="0"/>
    <x v="37"/>
    <x v="5"/>
    <s v="CY"/>
    <x v="1"/>
    <s v="Etudiant"/>
    <m/>
    <x v="33"/>
    <d v="1899-12-31T20:30:00"/>
    <x v="0"/>
    <s v="/"/>
    <m/>
    <s v="Etudiant"/>
    <s v="Etudiant"/>
    <d v="2022-01-01T00:00:00"/>
    <d v="2022-01-31T00:00:00"/>
    <d v="2005-03-10T00:00:00"/>
    <s v="16 ans "/>
    <d v="2022-02-18T00:00:00"/>
    <m/>
    <n v="11"/>
    <n v="15"/>
    <n v="7"/>
    <b v="0"/>
  </r>
  <r>
    <x v="0"/>
    <x v="38"/>
    <x v="35"/>
    <s v="JR"/>
    <x v="1"/>
    <s v="Etudiant"/>
    <m/>
    <x v="34"/>
    <d v="1899-12-31T02:45:00"/>
    <x v="0"/>
    <s v="/"/>
    <m/>
    <s v="Etudiant"/>
    <s v="Etudiant"/>
    <d v="2022-01-01T00:00:00"/>
    <d v="2022-01-31T00:00:00"/>
    <d v="2000-10-12T00:00:00"/>
    <s v="21 ans "/>
    <d v="2022-02-18T00:00:00"/>
    <m/>
    <n v="4"/>
    <n v="13"/>
    <n v="7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E33C31-0FB1-48E8-9969-BB6252E13EAC}" name="Tableau croisé dynamique2" cacheId="15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DQ9" firstHeaderRow="1" firstDataRow="4" firstDataCol="1" rowPageCount="1" colPageCount="1"/>
  <pivotFields count="28">
    <pivotField axis="axisRow" showAll="0">
      <items count="4">
        <item m="1" x="2"/>
        <item x="1"/>
        <item x="0"/>
        <item t="default"/>
      </items>
    </pivotField>
    <pivotField axis="axisCol" showAll="0">
      <items count="40">
        <item sd="0" x="36"/>
        <item sd="0" x="0"/>
        <item sd="0" x="24"/>
        <item sd="0" x="1"/>
        <item sd="0" x="2"/>
        <item sd="0" x="25"/>
        <item sd="0" x="3"/>
        <item sd="0" x="4"/>
        <item sd="0" x="5"/>
        <item sd="0" x="6"/>
        <item sd="0" x="37"/>
        <item sd="0" x="11"/>
        <item sd="0" x="7"/>
        <item sd="0" x="33"/>
        <item sd="0" x="8"/>
        <item sd="0" x="9"/>
        <item sd="0" x="26"/>
        <item sd="0" x="10"/>
        <item sd="0" x="38"/>
        <item sd="0" x="12"/>
        <item sd="0" x="13"/>
        <item sd="0" x="21"/>
        <item sd="0" x="14"/>
        <item sd="0" x="27"/>
        <item sd="0" x="15"/>
        <item sd="0" x="16"/>
        <item sd="0" x="34"/>
        <item sd="0" x="31"/>
        <item sd="0" x="35"/>
        <item sd="0" x="17"/>
        <item sd="0" x="30"/>
        <item sd="0" x="18"/>
        <item sd="0" x="32"/>
        <item sd="0" x="28"/>
        <item sd="0" x="29"/>
        <item sd="0" x="19"/>
        <item sd="0" x="20"/>
        <item sd="0" x="22"/>
        <item sd="0" x="23"/>
        <item t="default"/>
      </items>
    </pivotField>
    <pivotField axis="axisCol" showAll="0">
      <items count="37">
        <item x="23"/>
        <item x="31"/>
        <item x="16"/>
        <item x="19"/>
        <item x="14"/>
        <item x="9"/>
        <item x="4"/>
        <item x="24"/>
        <item x="13"/>
        <item x="21"/>
        <item x="18"/>
        <item x="32"/>
        <item x="22"/>
        <item x="0"/>
        <item x="12"/>
        <item x="27"/>
        <item x="1"/>
        <item x="6"/>
        <item x="33"/>
        <item x="26"/>
        <item x="30"/>
        <item x="11"/>
        <item x="29"/>
        <item x="34"/>
        <item x="3"/>
        <item x="10"/>
        <item x="8"/>
        <item x="25"/>
        <item x="15"/>
        <item x="7"/>
        <item x="20"/>
        <item x="17"/>
        <item x="35"/>
        <item x="2"/>
        <item x="5"/>
        <item x="28"/>
        <item t="default"/>
      </items>
    </pivotField>
    <pivotField showAll="0"/>
    <pivotField axis="axisPage" showAll="0">
      <items count="6">
        <item x="0"/>
        <item x="2"/>
        <item x="3"/>
        <item x="4"/>
        <item x="1"/>
        <item t="default"/>
      </items>
    </pivotField>
    <pivotField showAll="0"/>
    <pivotField showAll="0"/>
    <pivotField dataField="1" numFmtId="46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dataField="1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dataField="1" showAll="0"/>
    <pivotField showAll="0"/>
    <pivotField showAll="0"/>
    <pivotField showAll="0"/>
    <pivotField showAll="0"/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dragToRow="0" dragToCol="0" dragToPage="0" showAll="0" defaultSubtotal="0"/>
  </pivotFields>
  <rowFields count="1">
    <field x="0"/>
  </rowFields>
  <rowItems count="3">
    <i>
      <x v="1"/>
    </i>
    <i>
      <x v="2"/>
    </i>
    <i t="grand">
      <x/>
    </i>
  </rowItems>
  <colFields count="3">
    <field x="1"/>
    <field x="2"/>
    <field x="-2"/>
  </colFields>
  <colItems count="120">
    <i>
      <x v="1"/>
      <x v="1048832"/>
      <x/>
    </i>
    <i r="2" i="1">
      <x v="1"/>
    </i>
    <i r="2" i="2">
      <x v="2"/>
    </i>
    <i r="2" i="3">
      <x v="3"/>
    </i>
    <i r="2" i="4">
      <x v="4"/>
    </i>
    <i>
      <x v="3"/>
      <x v="1048832"/>
      <x/>
    </i>
    <i r="2" i="1">
      <x v="1"/>
    </i>
    <i r="2" i="2">
      <x v="2"/>
    </i>
    <i r="2" i="3">
      <x v="3"/>
    </i>
    <i r="2" i="4">
      <x v="4"/>
    </i>
    <i>
      <x v="4"/>
      <x v="1048832"/>
      <x/>
    </i>
    <i r="2" i="1">
      <x v="1"/>
    </i>
    <i r="2" i="2">
      <x v="2"/>
    </i>
    <i r="2" i="3">
      <x v="3"/>
    </i>
    <i r="2" i="4">
      <x v="4"/>
    </i>
    <i>
      <x v="6"/>
      <x v="1048832"/>
      <x/>
    </i>
    <i r="2" i="1">
      <x v="1"/>
    </i>
    <i r="2" i="2">
      <x v="2"/>
    </i>
    <i r="2" i="3">
      <x v="3"/>
    </i>
    <i r="2" i="4">
      <x v="4"/>
    </i>
    <i>
      <x v="7"/>
      <x v="1048832"/>
      <x/>
    </i>
    <i r="2" i="1">
      <x v="1"/>
    </i>
    <i r="2" i="2">
      <x v="2"/>
    </i>
    <i r="2" i="3">
      <x v="3"/>
    </i>
    <i r="2" i="4">
      <x v="4"/>
    </i>
    <i>
      <x v="8"/>
      <x v="1048832"/>
      <x/>
    </i>
    <i r="2" i="1">
      <x v="1"/>
    </i>
    <i r="2" i="2">
      <x v="2"/>
    </i>
    <i r="2" i="3">
      <x v="3"/>
    </i>
    <i r="2" i="4">
      <x v="4"/>
    </i>
    <i>
      <x v="9"/>
      <x v="1048832"/>
      <x/>
    </i>
    <i r="2" i="1">
      <x v="1"/>
    </i>
    <i r="2" i="2">
      <x v="2"/>
    </i>
    <i r="2" i="3">
      <x v="3"/>
    </i>
    <i r="2" i="4">
      <x v="4"/>
    </i>
    <i>
      <x v="12"/>
      <x v="1048832"/>
      <x/>
    </i>
    <i r="2" i="1">
      <x v="1"/>
    </i>
    <i r="2" i="2">
      <x v="2"/>
    </i>
    <i r="2" i="3">
      <x v="3"/>
    </i>
    <i r="2" i="4">
      <x v="4"/>
    </i>
    <i>
      <x v="14"/>
      <x v="1048832"/>
      <x/>
    </i>
    <i r="2" i="1">
      <x v="1"/>
    </i>
    <i r="2" i="2">
      <x v="2"/>
    </i>
    <i r="2" i="3">
      <x v="3"/>
    </i>
    <i r="2" i="4">
      <x v="4"/>
    </i>
    <i>
      <x v="15"/>
      <x v="1048832"/>
      <x/>
    </i>
    <i r="2" i="1">
      <x v="1"/>
    </i>
    <i r="2" i="2">
      <x v="2"/>
    </i>
    <i r="2" i="3">
      <x v="3"/>
    </i>
    <i r="2" i="4">
      <x v="4"/>
    </i>
    <i>
      <x v="17"/>
      <x v="1048832"/>
      <x/>
    </i>
    <i r="2" i="1">
      <x v="1"/>
    </i>
    <i r="2" i="2">
      <x v="2"/>
    </i>
    <i r="2" i="3">
      <x v="3"/>
    </i>
    <i r="2" i="4">
      <x v="4"/>
    </i>
    <i>
      <x v="19"/>
      <x v="1048832"/>
      <x/>
    </i>
    <i r="2" i="1">
      <x v="1"/>
    </i>
    <i r="2" i="2">
      <x v="2"/>
    </i>
    <i r="2" i="3">
      <x v="3"/>
    </i>
    <i r="2" i="4">
      <x v="4"/>
    </i>
    <i>
      <x v="20"/>
      <x v="1048832"/>
      <x/>
    </i>
    <i r="2" i="1">
      <x v="1"/>
    </i>
    <i r="2" i="2">
      <x v="2"/>
    </i>
    <i r="2" i="3">
      <x v="3"/>
    </i>
    <i r="2" i="4">
      <x v="4"/>
    </i>
    <i>
      <x v="22"/>
      <x v="1048832"/>
      <x/>
    </i>
    <i r="2" i="1">
      <x v="1"/>
    </i>
    <i r="2" i="2">
      <x v="2"/>
    </i>
    <i r="2" i="3">
      <x v="3"/>
    </i>
    <i r="2" i="4">
      <x v="4"/>
    </i>
    <i>
      <x v="24"/>
      <x v="1048832"/>
      <x/>
    </i>
    <i r="2" i="1">
      <x v="1"/>
    </i>
    <i r="2" i="2">
      <x v="2"/>
    </i>
    <i r="2" i="3">
      <x v="3"/>
    </i>
    <i r="2" i="4">
      <x v="4"/>
    </i>
    <i>
      <x v="25"/>
      <x v="1048832"/>
      <x/>
    </i>
    <i r="2" i="1">
      <x v="1"/>
    </i>
    <i r="2" i="2">
      <x v="2"/>
    </i>
    <i r="2" i="3">
      <x v="3"/>
    </i>
    <i r="2" i="4">
      <x v="4"/>
    </i>
    <i>
      <x v="29"/>
      <x v="1048832"/>
      <x/>
    </i>
    <i r="2" i="1">
      <x v="1"/>
    </i>
    <i r="2" i="2">
      <x v="2"/>
    </i>
    <i r="2" i="3">
      <x v="3"/>
    </i>
    <i r="2" i="4">
      <x v="4"/>
    </i>
    <i>
      <x v="30"/>
      <x v="1048832"/>
      <x/>
    </i>
    <i r="2" i="1">
      <x v="1"/>
    </i>
    <i r="2" i="2">
      <x v="2"/>
    </i>
    <i r="2" i="3">
      <x v="3"/>
    </i>
    <i r="2" i="4">
      <x v="4"/>
    </i>
    <i>
      <x v="31"/>
      <x v="1048832"/>
      <x/>
    </i>
    <i r="2" i="1">
      <x v="1"/>
    </i>
    <i r="2" i="2">
      <x v="2"/>
    </i>
    <i r="2" i="3">
      <x v="3"/>
    </i>
    <i r="2" i="4">
      <x v="4"/>
    </i>
    <i>
      <x v="35"/>
      <x v="1048832"/>
      <x/>
    </i>
    <i r="2" i="1">
      <x v="1"/>
    </i>
    <i r="2" i="2">
      <x v="2"/>
    </i>
    <i r="2" i="3">
      <x v="3"/>
    </i>
    <i r="2" i="4">
      <x v="4"/>
    </i>
    <i>
      <x v="36"/>
      <x v="1048832"/>
      <x/>
    </i>
    <i r="2" i="1">
      <x v="1"/>
    </i>
    <i r="2" i="2">
      <x v="2"/>
    </i>
    <i r="2" i="3">
      <x v="3"/>
    </i>
    <i r="2" i="4">
      <x v="4"/>
    </i>
    <i>
      <x v="37"/>
      <x v="1048832"/>
      <x/>
    </i>
    <i r="2" i="1">
      <x v="1"/>
    </i>
    <i r="2" i="2">
      <x v="2"/>
    </i>
    <i r="2" i="3">
      <x v="3"/>
    </i>
    <i r="2" i="4">
      <x v="4"/>
    </i>
    <i>
      <x v="38"/>
      <x v="1048832"/>
      <x/>
    </i>
    <i r="2" i="1">
      <x v="1"/>
    </i>
    <i r="2" i="2">
      <x v="2"/>
    </i>
    <i r="2" i="3">
      <x v="3"/>
    </i>
    <i r="2" i="4">
      <x v="4"/>
    </i>
    <i t="grand">
      <x/>
    </i>
    <i t="grand" i="1">
      <x/>
    </i>
    <i t="grand" i="2">
      <x/>
    </i>
    <i t="grand" i="3">
      <x/>
    </i>
    <i t="grand" i="4">
      <x/>
    </i>
  </colItems>
  <pageFields count="1">
    <pageField fld="4" item="0" hier="-1"/>
  </pageFields>
  <dataFields count="5">
    <dataField name="Report 2021 " fld="19" baseField="0" baseItem="2" numFmtId="46"/>
    <dataField name="H Prestées " fld="7" baseField="0" baseItem="0" numFmtId="46"/>
    <dataField name="H à Faire " fld="8" baseField="0" baseItem="0" numFmtId="46"/>
    <dataField name="H de relances " fld="9" baseField="0" baseItem="0" numFmtId="165"/>
    <dataField name="CP Restants " fld="10" baseField="0" baseItem="0"/>
  </dataFields>
  <formats count="4">
    <format dxfId="36">
      <pivotArea collapsedLevelsAreSubtotals="1" fieldPosition="0">
        <references count="4">
          <reference field="4294967294" count="1" selected="0">
            <x v="3"/>
          </reference>
          <reference field="0" count="1">
            <x v="0"/>
          </reference>
          <reference field="1" count="1" selected="0">
            <x v="1"/>
          </reference>
          <reference field="2" count="1" selected="0">
            <x v="13"/>
          </reference>
        </references>
      </pivotArea>
    </format>
    <format dxfId="35">
      <pivotArea collapsedLevelsAreSubtotals="1" fieldPosition="0">
        <references count="4">
          <reference field="4294967294" count="1" selected="0">
            <x v="0"/>
          </reference>
          <reference field="0" count="1">
            <x v="2"/>
          </reference>
          <reference field="1" count="1" selected="0">
            <x v="1"/>
          </reference>
          <reference field="2" count="1" selected="0">
            <x v="1048832"/>
          </reference>
        </references>
      </pivotArea>
    </format>
    <format dxfId="34">
      <pivotArea field="2" grandRow="1" outline="0" collapsedLevelsAreSubtotals="1" axis="axisCol" fieldPosition="1">
        <references count="3">
          <reference field="4294967294" count="1" selected="0">
            <x v="0"/>
          </reference>
          <reference field="1" count="1" selected="0">
            <x v="1"/>
          </reference>
          <reference field="2" count="1" selected="0">
            <x v="1048832"/>
          </reference>
        </references>
      </pivotArea>
    </format>
    <format dxfId="3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F70E8D-AECA-42A9-9024-E5C75F3B1C63}" name="Tableau1" displayName="Tableau1" ref="B6:Z45" totalsRowShown="0" headerRowDxfId="26" tableBorderDxfId="25">
  <autoFilter ref="B6:Z45" xr:uid="{00000000-0009-0000-0100-000001000000}">
    <filterColumn colId="1">
      <filters>
        <filter val="AKBAR"/>
        <filter val="ALEX"/>
        <filter val="ALEXE"/>
        <filter val="ALISSON"/>
        <filter val="AMELIE"/>
        <filter val="ANTOINE"/>
        <filter val="BERENGERE"/>
        <filter val="BETTY"/>
        <filter val="BEYZA"/>
        <filter val="CARO"/>
        <filter val="CEYDA"/>
        <filter val="CINTHIA"/>
        <filter val="DORINA"/>
        <filter val="EMILIE"/>
        <filter val="ESMERALDA"/>
        <filter val="GAETAN"/>
        <filter val="GWENNY"/>
        <filter val="JOEY"/>
        <filter val="KENZA"/>
        <filter val="LAURENCE"/>
        <filter val="LOREDANA"/>
        <filter val="LUIGI"/>
        <filter val="MAITE"/>
        <filter val="MARYAM"/>
        <filter val="MURIEL"/>
        <filter val="NATACHA"/>
        <filter val="NATHALIE"/>
        <filter val="NOEMIE"/>
        <filter val="QUENTIN"/>
        <filter val="SERGEY"/>
        <filter val="SERGUEI"/>
        <filter val="SONIA"/>
        <filter val="SOPHIE"/>
        <filter val="STEPHANIE"/>
        <filter val="THOMAS"/>
      </filters>
    </filterColumn>
  </autoFilter>
  <sortState xmlns:xlrd2="http://schemas.microsoft.com/office/spreadsheetml/2017/richdata2" ref="B7:R45">
    <sortCondition ref="E7:E45"/>
    <sortCondition ref="B7:B45"/>
  </sortState>
  <tableColumns count="25">
    <tableColumn id="18" xr3:uid="{E19A944D-6A95-4D95-8E2B-FCD0227240EF}" name="Mois" dataDxfId="24"/>
    <tableColumn id="1" xr3:uid="{F57B1EF7-ABA0-40E3-98CE-91F3F77BF57F}" name="PRENOM" dataDxfId="23" dataCellStyle="Lien hypertexte"/>
    <tableColumn id="2" xr3:uid="{EFF8C927-0D42-454B-979C-E7613B61CEFB}" name="NOM" dataDxfId="22"/>
    <tableColumn id="3" xr3:uid="{A922402E-9F98-4139-95BD-9AEFF062618D}" name="INITIALE" dataDxfId="21"/>
    <tableColumn id="4" xr3:uid="{819AE93F-7398-483C-AC47-CB104620C362}" name="Statut" dataDxfId="20"/>
    <tableColumn id="8" xr3:uid="{EA730A51-72E9-4004-8F07-B677B19A7EE2}" name="Régime" dataDxfId="19"/>
    <tableColumn id="9" xr3:uid="{02E89F38-E542-4242-A9AA-6BBB604C18E2}" name="Avenant" dataDxfId="18"/>
    <tableColumn id="5" xr3:uid="{94BCFCAE-A5E5-4330-BD40-0583D8E5C968}" name="H Prestées" dataDxfId="17">
      <calculatedColumnFormula>+'[1](ADG) ALEX 2022 (1)'!P43</calculatedColumnFormula>
    </tableColumn>
    <tableColumn id="10" xr3:uid="{1771F2F4-E69F-4504-ADDB-CC133580F9D0}" name="H à Faire" dataDxfId="16">
      <calculatedColumnFormula>161+50</calculatedColumnFormula>
    </tableColumn>
    <tableColumn id="7" xr3:uid="{F0009AF3-7A75-4E37-88C6-94561BC93FFF}" name="H de relances" dataDxfId="15"/>
    <tableColumn id="11" xr3:uid="{ACE24278-288F-4F69-9BBC-EC8A38D111D2}" name="CP Restants" dataDxfId="14"/>
    <tableColumn id="12" xr3:uid="{40F1E609-153B-4294-B7B0-7EE14FE1F8FD}" name="Entrée" dataDxfId="13"/>
    <tableColumn id="13" xr3:uid="{7CB3B0A5-A4A1-42EA-95CE-1F06761062A4}" name="Ancienneté" dataDxfId="12">
      <calculatedColumnFormula>IF(G7="ETUDIANT","Etudiant",DATEDIF(M7,TODAY(),"y")&amp;" ans "&amp;DATEDIF(M7,TODAY(),"ym")&amp;" mois")</calculatedColumnFormula>
    </tableColumn>
    <tableColumn id="14" xr3:uid="{CA2316CD-4A5E-4F96-9691-5DED514DCCA1}" name="Contrat" dataDxfId="11"/>
    <tableColumn id="16" xr3:uid="{B60C3B54-D314-48C2-AE67-90BF05C40B52}" name="Du " dataDxfId="10"/>
    <tableColumn id="15" xr3:uid="{A0BAB083-A0DB-4CDB-99DB-A185F273C08C}" name="Au" dataDxfId="9"/>
    <tableColumn id="17" xr3:uid="{0144979B-00AE-44B1-9686-D7CC990E62B2}" name="DDN" dataDxfId="8"/>
    <tableColumn id="6" xr3:uid="{755C699E-E55E-4EA7-BB30-C1FF38F5ACED}" name="Âge" dataDxfId="7">
      <calculatedColumnFormula>DATEDIF(R7,TODAY(),"y")&amp;" ans "</calculatedColumnFormula>
    </tableColumn>
    <tableColumn id="19" xr3:uid="{F5B2EC51-96E0-42EE-B441-D8051F4D689A}" name="Aujourd'hui" dataDxfId="6">
      <calculatedColumnFormula>TODAY()</calculatedColumnFormula>
    </tableColumn>
    <tableColumn id="24" xr3:uid="{6EF570EF-831A-4A55-8E5E-80F508A1C2CD}" name="Report 2021" dataDxfId="5">
      <calculatedColumnFormula>+'[1]Bilan 2022'!D2</calculatedColumnFormula>
    </tableColumn>
    <tableColumn id="25" xr3:uid="{401FFB5E-B490-4237-8BBE-97A4E56E61C9}" name="Report 2022" dataDxfId="4">
      <calculatedColumnFormula>-Tableau1[[#This Row],[Report 2021]]</calculatedColumnFormula>
    </tableColumn>
    <tableColumn id="20" xr3:uid="{4106A261-F233-4B9B-B31A-48B773D7D9B5}" name="Colonne1" dataDxfId="3">
      <calculatedColumnFormula>DATEDIF(Tableau1[[#This Row],[DDN]]-Tableau1[[#This Row],[Colonne3]],Tableau1[[#This Row],[Aujourd''hui]],"ym")</calculatedColumnFormula>
    </tableColumn>
    <tableColumn id="21" xr3:uid="{4BD2E8B0-D47A-4712-8943-CF7C366EE6D6}" name="Colonne2" dataDxfId="2">
      <calculatedColumnFormula>DATEDIF(Tableau1[[#This Row],[DDN]]-Tableau1[[#This Row],[Colonne3]],Tableau1[[#This Row],[Aujourd''hui]],"md")</calculatedColumnFormula>
    </tableColumn>
    <tableColumn id="22" xr3:uid="{7220DD7E-6669-48B1-A696-414B7C7779A2}" name="Colonne3" dataDxfId="1"/>
    <tableColumn id="23" xr3:uid="{4E012F4C-EAB7-42BC-92E0-8D4734894175}" name="Colonne4" dataDxfId="0">
      <calculatedColumnFormula>AND(Tableau1[[#This Row],[Colonne1]]=0,Tableau1[[#This Row],[Colonne2]]&lt;=$Y$7)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AB11C-59C8-4CED-89C1-9B02AF11D242}">
  <dimension ref="A1:DQ21"/>
  <sheetViews>
    <sheetView workbookViewId="0">
      <selection activeCell="B21" sqref="B21"/>
    </sheetView>
  </sheetViews>
  <sheetFormatPr baseColWidth="10" defaultRowHeight="13.2" x14ac:dyDescent="0.25"/>
  <cols>
    <col min="1" max="1" width="20.5546875" bestFit="1" customWidth="1"/>
    <col min="2" max="2" width="23.44140625" bestFit="1" customWidth="1"/>
    <col min="3" max="3" width="11.109375" bestFit="1" customWidth="1"/>
    <col min="4" max="4" width="9.33203125" bestFit="1" customWidth="1"/>
    <col min="5" max="5" width="13.44140625" bestFit="1" customWidth="1"/>
    <col min="6" max="6" width="12.44140625" bestFit="1" customWidth="1"/>
    <col min="7" max="7" width="12.109375" bestFit="1" customWidth="1"/>
    <col min="8" max="8" width="11.109375" bestFit="1" customWidth="1"/>
    <col min="9" max="9" width="9.33203125" bestFit="1" customWidth="1"/>
    <col min="10" max="10" width="13.44140625" bestFit="1" customWidth="1"/>
    <col min="11" max="11" width="12.44140625" bestFit="1" customWidth="1"/>
    <col min="12" max="12" width="12.109375" bestFit="1" customWidth="1"/>
    <col min="13" max="13" width="11.109375" bestFit="1" customWidth="1"/>
    <col min="14" max="14" width="9.33203125" bestFit="1" customWidth="1"/>
    <col min="15" max="15" width="13.44140625" bestFit="1" customWidth="1"/>
    <col min="16" max="16" width="12.44140625" bestFit="1" customWidth="1"/>
    <col min="17" max="17" width="14.5546875" bestFit="1" customWidth="1"/>
    <col min="18" max="18" width="11.109375" bestFit="1" customWidth="1"/>
    <col min="19" max="19" width="9.33203125" bestFit="1" customWidth="1"/>
    <col min="20" max="20" width="13.44140625" bestFit="1" customWidth="1"/>
    <col min="21" max="21" width="12.44140625" bestFit="1" customWidth="1"/>
    <col min="22" max="22" width="12.109375" bestFit="1" customWidth="1"/>
    <col min="23" max="23" width="11.109375" bestFit="1" customWidth="1"/>
    <col min="24" max="24" width="9.33203125" bestFit="1" customWidth="1"/>
    <col min="25" max="25" width="13.44140625" bestFit="1" customWidth="1"/>
    <col min="26" max="26" width="12.44140625" bestFit="1" customWidth="1"/>
    <col min="27" max="27" width="12.109375" bestFit="1" customWidth="1"/>
    <col min="28" max="28" width="11.109375" bestFit="1" customWidth="1"/>
    <col min="29" max="29" width="9.33203125" bestFit="1" customWidth="1"/>
    <col min="30" max="30" width="13.44140625" bestFit="1" customWidth="1"/>
    <col min="31" max="31" width="12.44140625" bestFit="1" customWidth="1"/>
    <col min="32" max="32" width="12.109375" bestFit="1" customWidth="1"/>
    <col min="33" max="33" width="11.109375" bestFit="1" customWidth="1"/>
    <col min="34" max="34" width="9.33203125" bestFit="1" customWidth="1"/>
    <col min="35" max="35" width="13.44140625" bestFit="1" customWidth="1"/>
    <col min="36" max="36" width="12.44140625" bestFit="1" customWidth="1"/>
    <col min="37" max="37" width="12.109375" bestFit="1" customWidth="1"/>
    <col min="38" max="38" width="11.109375" bestFit="1" customWidth="1"/>
    <col min="39" max="39" width="9.33203125" bestFit="1" customWidth="1"/>
    <col min="40" max="40" width="13.44140625" bestFit="1" customWidth="1"/>
    <col min="41" max="41" width="12.44140625" bestFit="1" customWidth="1"/>
    <col min="42" max="42" width="12.109375" bestFit="1" customWidth="1"/>
    <col min="43" max="43" width="11.109375" bestFit="1" customWidth="1"/>
    <col min="44" max="44" width="9.33203125" bestFit="1" customWidth="1"/>
    <col min="45" max="45" width="13.44140625" bestFit="1" customWidth="1"/>
    <col min="46" max="46" width="12.44140625" bestFit="1" customWidth="1"/>
    <col min="47" max="47" width="14.21875" bestFit="1" customWidth="1"/>
    <col min="48" max="48" width="11.109375" bestFit="1" customWidth="1"/>
    <col min="49" max="49" width="9.33203125" bestFit="1" customWidth="1"/>
    <col min="50" max="50" width="13.44140625" bestFit="1" customWidth="1"/>
    <col min="51" max="51" width="12.44140625" bestFit="1" customWidth="1"/>
    <col min="52" max="52" width="12.109375" bestFit="1" customWidth="1"/>
    <col min="53" max="53" width="11.109375" bestFit="1" customWidth="1"/>
    <col min="54" max="54" width="9.33203125" bestFit="1" customWidth="1"/>
    <col min="55" max="55" width="13.44140625" bestFit="1" customWidth="1"/>
    <col min="56" max="56" width="12.44140625" bestFit="1" customWidth="1"/>
    <col min="57" max="57" width="12.109375" bestFit="1" customWidth="1"/>
    <col min="58" max="58" width="11.109375" bestFit="1" customWidth="1"/>
    <col min="59" max="59" width="9.33203125" bestFit="1" customWidth="1"/>
    <col min="60" max="60" width="13.44140625" bestFit="1" customWidth="1"/>
    <col min="61" max="61" width="12.44140625" bestFit="1" customWidth="1"/>
    <col min="62" max="62" width="13" bestFit="1" customWidth="1"/>
    <col min="63" max="63" width="11.109375" bestFit="1" customWidth="1"/>
    <col min="64" max="64" width="9.33203125" bestFit="1" customWidth="1"/>
    <col min="65" max="65" width="13.44140625" bestFit="1" customWidth="1"/>
    <col min="66" max="66" width="12.44140625" bestFit="1" customWidth="1"/>
    <col min="67" max="67" width="13.109375" bestFit="1" customWidth="1"/>
    <col min="68" max="68" width="11.109375" bestFit="1" customWidth="1"/>
    <col min="69" max="69" width="9.33203125" bestFit="1" customWidth="1"/>
    <col min="70" max="70" width="13.44140625" bestFit="1" customWidth="1"/>
    <col min="71" max="71" width="12.44140625" bestFit="1" customWidth="1"/>
    <col min="72" max="72" width="12.109375" bestFit="1" customWidth="1"/>
    <col min="73" max="73" width="11.109375" bestFit="1" customWidth="1"/>
    <col min="74" max="74" width="9.33203125" bestFit="1" customWidth="1"/>
    <col min="75" max="75" width="13.44140625" bestFit="1" customWidth="1"/>
    <col min="76" max="76" width="12.44140625" bestFit="1" customWidth="1"/>
    <col min="77" max="77" width="12.109375" bestFit="1" customWidth="1"/>
    <col min="78" max="78" width="11.109375" bestFit="1" customWidth="1"/>
    <col min="79" max="79" width="9.33203125" bestFit="1" customWidth="1"/>
    <col min="80" max="80" width="13.44140625" bestFit="1" customWidth="1"/>
    <col min="81" max="81" width="12.44140625" bestFit="1" customWidth="1"/>
    <col min="82" max="82" width="12.109375" bestFit="1" customWidth="1"/>
    <col min="83" max="83" width="11.109375" bestFit="1" customWidth="1"/>
    <col min="84" max="84" width="9.33203125" bestFit="1" customWidth="1"/>
    <col min="85" max="85" width="13.44140625" bestFit="1" customWidth="1"/>
    <col min="86" max="86" width="12.44140625" bestFit="1" customWidth="1"/>
    <col min="87" max="87" width="12.109375" bestFit="1" customWidth="1"/>
    <col min="88" max="88" width="11.109375" bestFit="1" customWidth="1"/>
    <col min="89" max="89" width="10.33203125" bestFit="1" customWidth="1"/>
    <col min="90" max="90" width="13.44140625" bestFit="1" customWidth="1"/>
    <col min="91" max="91" width="12.44140625" bestFit="1" customWidth="1"/>
    <col min="92" max="92" width="12.109375" bestFit="1" customWidth="1"/>
    <col min="93" max="93" width="11.109375" bestFit="1" customWidth="1"/>
    <col min="94" max="94" width="9.33203125" bestFit="1" customWidth="1"/>
    <col min="95" max="95" width="13.44140625" bestFit="1" customWidth="1"/>
    <col min="96" max="96" width="12.44140625" bestFit="1" customWidth="1"/>
    <col min="97" max="97" width="12.109375" bestFit="1" customWidth="1"/>
    <col min="98" max="98" width="11.109375" bestFit="1" customWidth="1"/>
    <col min="99" max="99" width="9.33203125" bestFit="1" customWidth="1"/>
    <col min="100" max="100" width="13.44140625" bestFit="1" customWidth="1"/>
    <col min="101" max="101" width="12.44140625" bestFit="1" customWidth="1"/>
    <col min="102" max="102" width="12.109375" bestFit="1" customWidth="1"/>
    <col min="103" max="103" width="11.109375" bestFit="1" customWidth="1"/>
    <col min="104" max="104" width="9.33203125" bestFit="1" customWidth="1"/>
    <col min="105" max="105" width="13.44140625" bestFit="1" customWidth="1"/>
    <col min="106" max="106" width="12.44140625" bestFit="1" customWidth="1"/>
    <col min="107" max="107" width="13.21875" bestFit="1" customWidth="1"/>
    <col min="108" max="108" width="11.109375" bestFit="1" customWidth="1"/>
    <col min="109" max="109" width="9.33203125" bestFit="1" customWidth="1"/>
    <col min="110" max="110" width="13.44140625" bestFit="1" customWidth="1"/>
    <col min="111" max="111" width="12.44140625" bestFit="1" customWidth="1"/>
    <col min="112" max="112" width="12.109375" bestFit="1" customWidth="1"/>
    <col min="113" max="113" width="11.109375" bestFit="1" customWidth="1"/>
    <col min="114" max="114" width="9.33203125" bestFit="1" customWidth="1"/>
    <col min="115" max="115" width="13.44140625" bestFit="1" customWidth="1"/>
    <col min="116" max="116" width="12.44140625" bestFit="1" customWidth="1"/>
    <col min="117" max="117" width="17.109375" bestFit="1" customWidth="1"/>
    <col min="118" max="118" width="16.109375" bestFit="1" customWidth="1"/>
    <col min="119" max="119" width="14.21875" bestFit="1" customWidth="1"/>
    <col min="120" max="120" width="18.44140625" bestFit="1" customWidth="1"/>
    <col min="121" max="121" width="17.44140625" bestFit="1" customWidth="1"/>
    <col min="122" max="122" width="11.109375" bestFit="1" customWidth="1"/>
    <col min="123" max="123" width="10.33203125" bestFit="1" customWidth="1"/>
    <col min="124" max="124" width="13.44140625" bestFit="1" customWidth="1"/>
    <col min="125" max="125" width="12.44140625" bestFit="1" customWidth="1"/>
    <col min="126" max="126" width="11.109375" bestFit="1" customWidth="1"/>
    <col min="127" max="127" width="9.33203125" bestFit="1" customWidth="1"/>
    <col min="128" max="128" width="13.44140625" bestFit="1" customWidth="1"/>
    <col min="129" max="129" width="12.44140625" bestFit="1" customWidth="1"/>
    <col min="130" max="130" width="11.109375" bestFit="1" customWidth="1"/>
    <col min="131" max="131" width="9.33203125" bestFit="1" customWidth="1"/>
    <col min="132" max="132" width="13.44140625" bestFit="1" customWidth="1"/>
    <col min="133" max="133" width="12.44140625" bestFit="1" customWidth="1"/>
    <col min="134" max="134" width="11.109375" bestFit="1" customWidth="1"/>
    <col min="135" max="135" width="9.33203125" bestFit="1" customWidth="1"/>
    <col min="136" max="136" width="13.44140625" bestFit="1" customWidth="1"/>
    <col min="137" max="137" width="12.44140625" bestFit="1" customWidth="1"/>
    <col min="138" max="138" width="11.109375" bestFit="1" customWidth="1"/>
    <col min="139" max="139" width="9.33203125" bestFit="1" customWidth="1"/>
    <col min="140" max="140" width="13.44140625" bestFit="1" customWidth="1"/>
    <col min="141" max="141" width="12.44140625" bestFit="1" customWidth="1"/>
    <col min="142" max="142" width="11.109375" bestFit="1" customWidth="1"/>
    <col min="143" max="143" width="9.33203125" bestFit="1" customWidth="1"/>
    <col min="144" max="144" width="13.44140625" bestFit="1" customWidth="1"/>
    <col min="145" max="145" width="12.44140625" bestFit="1" customWidth="1"/>
    <col min="146" max="146" width="11.109375" bestFit="1" customWidth="1"/>
    <col min="147" max="147" width="9.33203125" bestFit="1" customWidth="1"/>
    <col min="148" max="148" width="13.44140625" bestFit="1" customWidth="1"/>
    <col min="149" max="149" width="12.44140625" bestFit="1" customWidth="1"/>
    <col min="150" max="150" width="13.21875" bestFit="1" customWidth="1"/>
    <col min="151" max="151" width="9.33203125" bestFit="1" customWidth="1"/>
    <col min="152" max="152" width="13.44140625" bestFit="1" customWidth="1"/>
    <col min="153" max="153" width="12.44140625" bestFit="1" customWidth="1"/>
    <col min="154" max="154" width="11.109375" bestFit="1" customWidth="1"/>
    <col min="155" max="155" width="9.33203125" bestFit="1" customWidth="1"/>
    <col min="156" max="156" width="13.44140625" bestFit="1" customWidth="1"/>
    <col min="157" max="157" width="12.44140625" bestFit="1" customWidth="1"/>
    <col min="158" max="158" width="16.109375" bestFit="1" customWidth="1"/>
    <col min="159" max="159" width="14.21875" bestFit="1" customWidth="1"/>
    <col min="160" max="160" width="18.44140625" bestFit="1" customWidth="1"/>
    <col min="161" max="161" width="17.44140625" bestFit="1" customWidth="1"/>
    <col min="162" max="162" width="16.109375" bestFit="1" customWidth="1"/>
    <col min="163" max="163" width="14.21875" bestFit="1" customWidth="1"/>
    <col min="164" max="164" width="18.44140625" bestFit="1" customWidth="1"/>
    <col min="165" max="165" width="17.44140625" bestFit="1" customWidth="1"/>
    <col min="166" max="166" width="16.109375" bestFit="1" customWidth="1"/>
    <col min="167" max="167" width="14.21875" bestFit="1" customWidth="1"/>
    <col min="168" max="168" width="18.44140625" bestFit="1" customWidth="1"/>
    <col min="169" max="169" width="17.44140625" bestFit="1" customWidth="1"/>
    <col min="170" max="170" width="16.109375" bestFit="1" customWidth="1"/>
    <col min="171" max="171" width="14.21875" bestFit="1" customWidth="1"/>
    <col min="172" max="172" width="18.44140625" bestFit="1" customWidth="1"/>
    <col min="173" max="173" width="17.44140625" bestFit="1" customWidth="1"/>
    <col min="174" max="174" width="16.109375" bestFit="1" customWidth="1"/>
    <col min="175" max="175" width="14.21875" bestFit="1" customWidth="1"/>
    <col min="176" max="176" width="18.44140625" bestFit="1" customWidth="1"/>
    <col min="177" max="177" width="17.44140625" bestFit="1" customWidth="1"/>
    <col min="178" max="178" width="16.109375" bestFit="1" customWidth="1"/>
    <col min="179" max="179" width="14.21875" bestFit="1" customWidth="1"/>
    <col min="180" max="180" width="18.44140625" bestFit="1" customWidth="1"/>
    <col min="181" max="181" width="17.44140625" bestFit="1" customWidth="1"/>
    <col min="182" max="182" width="16.109375" bestFit="1" customWidth="1"/>
    <col min="183" max="183" width="14.21875" bestFit="1" customWidth="1"/>
    <col min="184" max="184" width="18.44140625" bestFit="1" customWidth="1"/>
    <col min="185" max="185" width="17.44140625" bestFit="1" customWidth="1"/>
    <col min="186" max="186" width="16.109375" bestFit="1" customWidth="1"/>
    <col min="187" max="187" width="14.21875" bestFit="1" customWidth="1"/>
    <col min="188" max="188" width="18.44140625" bestFit="1" customWidth="1"/>
    <col min="189" max="189" width="17.44140625" bestFit="1" customWidth="1"/>
    <col min="190" max="190" width="16.109375" bestFit="1" customWidth="1"/>
    <col min="191" max="191" width="14.21875" bestFit="1" customWidth="1"/>
    <col min="192" max="192" width="18.44140625" bestFit="1" customWidth="1"/>
    <col min="193" max="193" width="17.44140625" bestFit="1" customWidth="1"/>
    <col min="194" max="194" width="16.109375" bestFit="1" customWidth="1"/>
    <col min="195" max="195" width="14.21875" bestFit="1" customWidth="1"/>
    <col min="196" max="196" width="18.44140625" bestFit="1" customWidth="1"/>
    <col min="197" max="197" width="17.44140625" bestFit="1" customWidth="1"/>
    <col min="198" max="198" width="16.109375" bestFit="1" customWidth="1"/>
    <col min="199" max="199" width="14.21875" bestFit="1" customWidth="1"/>
    <col min="200" max="200" width="18.44140625" bestFit="1" customWidth="1"/>
    <col min="201" max="201" width="17.44140625" bestFit="1" customWidth="1"/>
    <col min="202" max="202" width="16.109375" bestFit="1" customWidth="1"/>
    <col min="203" max="203" width="14.21875" bestFit="1" customWidth="1"/>
    <col min="204" max="204" width="18.44140625" bestFit="1" customWidth="1"/>
    <col min="205" max="205" width="17.44140625" bestFit="1" customWidth="1"/>
    <col min="206" max="206" width="16.109375" bestFit="1" customWidth="1"/>
    <col min="207" max="207" width="14.21875" bestFit="1" customWidth="1"/>
    <col min="208" max="208" width="18.44140625" bestFit="1" customWidth="1"/>
    <col min="209" max="209" width="17.44140625" bestFit="1" customWidth="1"/>
    <col min="210" max="210" width="16.109375" bestFit="1" customWidth="1"/>
    <col min="211" max="211" width="14.21875" bestFit="1" customWidth="1"/>
    <col min="212" max="212" width="18.44140625" bestFit="1" customWidth="1"/>
    <col min="213" max="213" width="17.44140625" bestFit="1" customWidth="1"/>
    <col min="214" max="214" width="16.109375" bestFit="1" customWidth="1"/>
    <col min="215" max="215" width="14.21875" bestFit="1" customWidth="1"/>
    <col min="216" max="216" width="18.44140625" bestFit="1" customWidth="1"/>
    <col min="217" max="217" width="17.44140625" bestFit="1" customWidth="1"/>
    <col min="218" max="218" width="16.109375" bestFit="1" customWidth="1"/>
    <col min="219" max="219" width="14.21875" bestFit="1" customWidth="1"/>
    <col min="220" max="220" width="18.44140625" bestFit="1" customWidth="1"/>
    <col min="221" max="221" width="17.44140625" bestFit="1" customWidth="1"/>
    <col min="222" max="222" width="16.109375" bestFit="1" customWidth="1"/>
    <col min="223" max="223" width="14.21875" bestFit="1" customWidth="1"/>
    <col min="224" max="224" width="18.44140625" bestFit="1" customWidth="1"/>
    <col min="225" max="225" width="17.44140625" bestFit="1" customWidth="1"/>
    <col min="226" max="226" width="16.109375" bestFit="1" customWidth="1"/>
    <col min="227" max="227" width="14.21875" bestFit="1" customWidth="1"/>
    <col min="228" max="228" width="18.44140625" bestFit="1" customWidth="1"/>
    <col min="229" max="229" width="17.44140625" bestFit="1" customWidth="1"/>
    <col min="230" max="230" width="16.109375" bestFit="1" customWidth="1"/>
    <col min="231" max="231" width="14.21875" bestFit="1" customWidth="1"/>
    <col min="232" max="232" width="18.44140625" bestFit="1" customWidth="1"/>
    <col min="233" max="233" width="17.44140625" bestFit="1" customWidth="1"/>
    <col min="234" max="234" width="16.109375" bestFit="1" customWidth="1"/>
    <col min="235" max="235" width="14.21875" bestFit="1" customWidth="1"/>
    <col min="236" max="236" width="18.44140625" bestFit="1" customWidth="1"/>
    <col min="237" max="237" width="17.44140625" bestFit="1" customWidth="1"/>
    <col min="238" max="238" width="16.109375" bestFit="1" customWidth="1"/>
    <col min="239" max="239" width="14.21875" bestFit="1" customWidth="1"/>
    <col min="240" max="240" width="18.44140625" bestFit="1" customWidth="1"/>
    <col min="241" max="241" width="17.44140625" bestFit="1" customWidth="1"/>
    <col min="242" max="242" width="16.109375" bestFit="1" customWidth="1"/>
    <col min="243" max="243" width="14.21875" bestFit="1" customWidth="1"/>
    <col min="244" max="244" width="18.44140625" bestFit="1" customWidth="1"/>
    <col min="245" max="245" width="17.44140625" bestFit="1" customWidth="1"/>
    <col min="246" max="246" width="16.109375" bestFit="1" customWidth="1"/>
    <col min="247" max="247" width="14.21875" bestFit="1" customWidth="1"/>
    <col min="248" max="248" width="18.44140625" bestFit="1" customWidth="1"/>
    <col min="249" max="249" width="17.44140625" bestFit="1" customWidth="1"/>
    <col min="250" max="250" width="16.109375" bestFit="1" customWidth="1"/>
    <col min="251" max="251" width="14.21875" bestFit="1" customWidth="1"/>
    <col min="252" max="252" width="18.44140625" bestFit="1" customWidth="1"/>
    <col min="253" max="253" width="17.44140625" bestFit="1" customWidth="1"/>
    <col min="254" max="254" width="16.109375" bestFit="1" customWidth="1"/>
    <col min="255" max="255" width="14.21875" bestFit="1" customWidth="1"/>
    <col min="256" max="256" width="18.44140625" bestFit="1" customWidth="1"/>
    <col min="257" max="257" width="17.44140625" bestFit="1" customWidth="1"/>
    <col min="258" max="258" width="16.109375" bestFit="1" customWidth="1"/>
    <col min="259" max="259" width="14.21875" bestFit="1" customWidth="1"/>
    <col min="260" max="260" width="18.44140625" bestFit="1" customWidth="1"/>
    <col min="261" max="261" width="17.44140625" bestFit="1" customWidth="1"/>
    <col min="262" max="262" width="16.109375" bestFit="1" customWidth="1"/>
    <col min="263" max="263" width="14.21875" bestFit="1" customWidth="1"/>
    <col min="264" max="264" width="18.44140625" bestFit="1" customWidth="1"/>
    <col min="265" max="265" width="17.44140625" bestFit="1" customWidth="1"/>
    <col min="266" max="266" width="16.109375" bestFit="1" customWidth="1"/>
    <col min="267" max="267" width="14.21875" bestFit="1" customWidth="1"/>
    <col min="268" max="268" width="18.44140625" bestFit="1" customWidth="1"/>
    <col min="269" max="269" width="17.44140625" bestFit="1" customWidth="1"/>
    <col min="270" max="270" width="16.109375" bestFit="1" customWidth="1"/>
    <col min="271" max="271" width="14.21875" bestFit="1" customWidth="1"/>
    <col min="272" max="272" width="18.44140625" bestFit="1" customWidth="1"/>
    <col min="273" max="273" width="17.44140625" bestFit="1" customWidth="1"/>
    <col min="274" max="274" width="16.109375" bestFit="1" customWidth="1"/>
    <col min="275" max="275" width="14.21875" bestFit="1" customWidth="1"/>
    <col min="276" max="276" width="18.44140625" bestFit="1" customWidth="1"/>
    <col min="277" max="277" width="17.44140625" bestFit="1" customWidth="1"/>
    <col min="278" max="278" width="16.109375" bestFit="1" customWidth="1"/>
    <col min="279" max="279" width="14.21875" bestFit="1" customWidth="1"/>
    <col min="280" max="280" width="18.44140625" bestFit="1" customWidth="1"/>
    <col min="281" max="281" width="17.44140625" bestFit="1" customWidth="1"/>
    <col min="282" max="282" width="16.109375" bestFit="1" customWidth="1"/>
    <col min="283" max="283" width="14.21875" bestFit="1" customWidth="1"/>
    <col min="284" max="284" width="18.44140625" bestFit="1" customWidth="1"/>
    <col min="285" max="285" width="17.44140625" bestFit="1" customWidth="1"/>
    <col min="286" max="286" width="16.109375" bestFit="1" customWidth="1"/>
    <col min="287" max="287" width="14.21875" bestFit="1" customWidth="1"/>
    <col min="288" max="288" width="18.44140625" bestFit="1" customWidth="1"/>
    <col min="289" max="289" width="17.44140625" bestFit="1" customWidth="1"/>
    <col min="290" max="290" width="16.109375" bestFit="1" customWidth="1"/>
    <col min="291" max="291" width="14.21875" bestFit="1" customWidth="1"/>
    <col min="292" max="292" width="18.44140625" bestFit="1" customWidth="1"/>
    <col min="293" max="293" width="17.44140625" bestFit="1" customWidth="1"/>
    <col min="294" max="294" width="16.109375" bestFit="1" customWidth="1"/>
    <col min="295" max="295" width="14.21875" bestFit="1" customWidth="1"/>
    <col min="296" max="296" width="18.44140625" bestFit="1" customWidth="1"/>
    <col min="297" max="297" width="17.44140625" bestFit="1" customWidth="1"/>
    <col min="298" max="298" width="16.109375" bestFit="1" customWidth="1"/>
    <col min="299" max="299" width="14.21875" bestFit="1" customWidth="1"/>
    <col min="300" max="300" width="18.44140625" bestFit="1" customWidth="1"/>
    <col min="301" max="301" width="17.44140625" bestFit="1" customWidth="1"/>
    <col min="302" max="302" width="16.109375" bestFit="1" customWidth="1"/>
    <col min="303" max="303" width="14.21875" bestFit="1" customWidth="1"/>
    <col min="304" max="304" width="18.44140625" bestFit="1" customWidth="1"/>
    <col min="305" max="305" width="17.44140625" bestFit="1" customWidth="1"/>
    <col min="306" max="306" width="16.109375" bestFit="1" customWidth="1"/>
    <col min="307" max="307" width="14.21875" bestFit="1" customWidth="1"/>
    <col min="308" max="308" width="18.44140625" bestFit="1" customWidth="1"/>
    <col min="309" max="309" width="17.44140625" bestFit="1" customWidth="1"/>
    <col min="310" max="310" width="16.109375" bestFit="1" customWidth="1"/>
    <col min="311" max="311" width="14.21875" bestFit="1" customWidth="1"/>
    <col min="312" max="312" width="18.44140625" bestFit="1" customWidth="1"/>
    <col min="313" max="313" width="17.44140625" bestFit="1" customWidth="1"/>
    <col min="314" max="314" width="16.109375" bestFit="1" customWidth="1"/>
    <col min="315" max="315" width="14.21875" bestFit="1" customWidth="1"/>
    <col min="316" max="316" width="18.44140625" bestFit="1" customWidth="1"/>
    <col min="317" max="317" width="17.44140625" bestFit="1" customWidth="1"/>
  </cols>
  <sheetData>
    <row r="1" spans="1:121" x14ac:dyDescent="0.25">
      <c r="A1" t="s">
        <v>8</v>
      </c>
      <c r="B1" t="s">
        <v>31</v>
      </c>
    </row>
    <row r="3" spans="1:121" x14ac:dyDescent="0.25">
      <c r="B3" t="s">
        <v>81</v>
      </c>
    </row>
    <row r="4" spans="1:121" x14ac:dyDescent="0.25">
      <c r="B4" t="s">
        <v>29</v>
      </c>
      <c r="G4" t="s">
        <v>34</v>
      </c>
      <c r="L4" t="s">
        <v>35</v>
      </c>
      <c r="Q4" t="s">
        <v>37</v>
      </c>
      <c r="V4" t="s">
        <v>38</v>
      </c>
      <c r="AA4" t="s">
        <v>40</v>
      </c>
      <c r="AF4" t="s">
        <v>41</v>
      </c>
      <c r="AK4" t="s">
        <v>42</v>
      </c>
      <c r="AP4" t="s">
        <v>44</v>
      </c>
      <c r="AU4" t="s">
        <v>45</v>
      </c>
      <c r="AZ4" t="s">
        <v>46</v>
      </c>
      <c r="BE4" t="s">
        <v>53</v>
      </c>
      <c r="BJ4" t="s">
        <v>55</v>
      </c>
      <c r="BO4" t="s">
        <v>59</v>
      </c>
      <c r="BT4" t="s">
        <v>60</v>
      </c>
      <c r="BY4" t="s">
        <v>61</v>
      </c>
      <c r="CD4" t="s">
        <v>62</v>
      </c>
      <c r="CI4" t="s">
        <v>72</v>
      </c>
      <c r="CN4" t="s">
        <v>63</v>
      </c>
      <c r="CS4" t="s">
        <v>64</v>
      </c>
      <c r="CX4" t="s">
        <v>66</v>
      </c>
      <c r="DC4" t="s">
        <v>69</v>
      </c>
      <c r="DH4" t="s">
        <v>70</v>
      </c>
      <c r="DM4" t="s">
        <v>82</v>
      </c>
      <c r="DN4" t="s">
        <v>83</v>
      </c>
      <c r="DO4" t="s">
        <v>84</v>
      </c>
      <c r="DP4" t="s">
        <v>85</v>
      </c>
      <c r="DQ4" t="s">
        <v>86</v>
      </c>
    </row>
    <row r="6" spans="1:121" x14ac:dyDescent="0.25">
      <c r="A6" t="s">
        <v>87</v>
      </c>
      <c r="B6" t="s">
        <v>88</v>
      </c>
      <c r="C6" t="s">
        <v>89</v>
      </c>
      <c r="D6" t="s">
        <v>90</v>
      </c>
      <c r="E6" t="s">
        <v>91</v>
      </c>
      <c r="F6" t="s">
        <v>92</v>
      </c>
      <c r="G6" t="s">
        <v>88</v>
      </c>
      <c r="H6" t="s">
        <v>89</v>
      </c>
      <c r="I6" t="s">
        <v>90</v>
      </c>
      <c r="J6" t="s">
        <v>91</v>
      </c>
      <c r="K6" t="s">
        <v>92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88</v>
      </c>
      <c r="R6" t="s">
        <v>89</v>
      </c>
      <c r="S6" t="s">
        <v>90</v>
      </c>
      <c r="T6" t="s">
        <v>91</v>
      </c>
      <c r="U6" t="s">
        <v>92</v>
      </c>
      <c r="V6" t="s">
        <v>88</v>
      </c>
      <c r="W6" t="s">
        <v>89</v>
      </c>
      <c r="X6" t="s">
        <v>90</v>
      </c>
      <c r="Y6" t="s">
        <v>91</v>
      </c>
      <c r="Z6" t="s">
        <v>92</v>
      </c>
      <c r="AA6" t="s">
        <v>88</v>
      </c>
      <c r="AB6" t="s">
        <v>89</v>
      </c>
      <c r="AC6" t="s">
        <v>90</v>
      </c>
      <c r="AD6" t="s">
        <v>91</v>
      </c>
      <c r="AE6" t="s">
        <v>92</v>
      </c>
      <c r="AF6" t="s">
        <v>88</v>
      </c>
      <c r="AG6" t="s">
        <v>89</v>
      </c>
      <c r="AH6" t="s">
        <v>90</v>
      </c>
      <c r="AI6" t="s">
        <v>91</v>
      </c>
      <c r="AJ6" t="s">
        <v>92</v>
      </c>
      <c r="AK6" t="s">
        <v>88</v>
      </c>
      <c r="AL6" t="s">
        <v>89</v>
      </c>
      <c r="AM6" t="s">
        <v>90</v>
      </c>
      <c r="AN6" t="s">
        <v>91</v>
      </c>
      <c r="AO6" t="s">
        <v>92</v>
      </c>
      <c r="AP6" t="s">
        <v>88</v>
      </c>
      <c r="AQ6" t="s">
        <v>89</v>
      </c>
      <c r="AR6" t="s">
        <v>90</v>
      </c>
      <c r="AS6" t="s">
        <v>91</v>
      </c>
      <c r="AT6" t="s">
        <v>92</v>
      </c>
      <c r="AU6" t="s">
        <v>88</v>
      </c>
      <c r="AV6" t="s">
        <v>89</v>
      </c>
      <c r="AW6" t="s">
        <v>90</v>
      </c>
      <c r="AX6" t="s">
        <v>91</v>
      </c>
      <c r="AY6" t="s">
        <v>92</v>
      </c>
      <c r="AZ6" t="s">
        <v>88</v>
      </c>
      <c r="BA6" t="s">
        <v>89</v>
      </c>
      <c r="BB6" t="s">
        <v>90</v>
      </c>
      <c r="BC6" t="s">
        <v>91</v>
      </c>
      <c r="BD6" t="s">
        <v>92</v>
      </c>
      <c r="BE6" t="s">
        <v>88</v>
      </c>
      <c r="BF6" t="s">
        <v>89</v>
      </c>
      <c r="BG6" t="s">
        <v>90</v>
      </c>
      <c r="BH6" t="s">
        <v>91</v>
      </c>
      <c r="BI6" t="s">
        <v>92</v>
      </c>
      <c r="BJ6" t="s">
        <v>88</v>
      </c>
      <c r="BK6" t="s">
        <v>89</v>
      </c>
      <c r="BL6" t="s">
        <v>90</v>
      </c>
      <c r="BM6" t="s">
        <v>91</v>
      </c>
      <c r="BN6" t="s">
        <v>92</v>
      </c>
      <c r="BO6" t="s">
        <v>88</v>
      </c>
      <c r="BP6" t="s">
        <v>89</v>
      </c>
      <c r="BQ6" t="s">
        <v>90</v>
      </c>
      <c r="BR6" t="s">
        <v>91</v>
      </c>
      <c r="BS6" t="s">
        <v>92</v>
      </c>
      <c r="BT6" t="s">
        <v>88</v>
      </c>
      <c r="BU6" t="s">
        <v>89</v>
      </c>
      <c r="BV6" t="s">
        <v>90</v>
      </c>
      <c r="BW6" t="s">
        <v>91</v>
      </c>
      <c r="BX6" t="s">
        <v>92</v>
      </c>
      <c r="BY6" t="s">
        <v>88</v>
      </c>
      <c r="BZ6" t="s">
        <v>89</v>
      </c>
      <c r="CA6" t="s">
        <v>90</v>
      </c>
      <c r="CB6" t="s">
        <v>91</v>
      </c>
      <c r="CC6" t="s">
        <v>92</v>
      </c>
      <c r="CD6" t="s">
        <v>88</v>
      </c>
      <c r="CE6" t="s">
        <v>89</v>
      </c>
      <c r="CF6" t="s">
        <v>90</v>
      </c>
      <c r="CG6" t="s">
        <v>91</v>
      </c>
      <c r="CH6" t="s">
        <v>92</v>
      </c>
      <c r="CI6" t="s">
        <v>88</v>
      </c>
      <c r="CJ6" t="s">
        <v>89</v>
      </c>
      <c r="CK6" t="s">
        <v>90</v>
      </c>
      <c r="CL6" t="s">
        <v>91</v>
      </c>
      <c r="CM6" t="s">
        <v>92</v>
      </c>
      <c r="CN6" t="s">
        <v>88</v>
      </c>
      <c r="CO6" t="s">
        <v>89</v>
      </c>
      <c r="CP6" t="s">
        <v>90</v>
      </c>
      <c r="CQ6" t="s">
        <v>91</v>
      </c>
      <c r="CR6" t="s">
        <v>92</v>
      </c>
      <c r="CS6" t="s">
        <v>88</v>
      </c>
      <c r="CT6" t="s">
        <v>89</v>
      </c>
      <c r="CU6" t="s">
        <v>90</v>
      </c>
      <c r="CV6" t="s">
        <v>91</v>
      </c>
      <c r="CW6" t="s">
        <v>92</v>
      </c>
      <c r="CX6" t="s">
        <v>88</v>
      </c>
      <c r="CY6" t="s">
        <v>89</v>
      </c>
      <c r="CZ6" t="s">
        <v>90</v>
      </c>
      <c r="DA6" t="s">
        <v>91</v>
      </c>
      <c r="DB6" t="s">
        <v>92</v>
      </c>
      <c r="DC6" t="s">
        <v>88</v>
      </c>
      <c r="DD6" t="s">
        <v>89</v>
      </c>
      <c r="DE6" t="s">
        <v>90</v>
      </c>
      <c r="DF6" t="s">
        <v>91</v>
      </c>
      <c r="DG6" t="s">
        <v>92</v>
      </c>
      <c r="DH6" t="s">
        <v>88</v>
      </c>
      <c r="DI6" t="s">
        <v>89</v>
      </c>
      <c r="DJ6" t="s">
        <v>90</v>
      </c>
      <c r="DK6" t="s">
        <v>91</v>
      </c>
      <c r="DL6" t="s">
        <v>92</v>
      </c>
    </row>
    <row r="7" spans="1:121" x14ac:dyDescent="0.25">
      <c r="A7" s="49" t="s">
        <v>93</v>
      </c>
      <c r="B7" s="50"/>
      <c r="C7" s="50"/>
      <c r="D7" s="50"/>
      <c r="E7" s="51"/>
      <c r="G7" s="50"/>
      <c r="H7" s="50"/>
      <c r="I7" s="50"/>
      <c r="J7" s="51"/>
      <c r="L7" s="50"/>
      <c r="M7" s="50"/>
      <c r="N7" s="50"/>
      <c r="O7" s="51"/>
      <c r="Q7" s="50"/>
      <c r="R7" s="50"/>
      <c r="S7" s="50"/>
      <c r="T7" s="51"/>
      <c r="V7" s="50"/>
      <c r="W7" s="50"/>
      <c r="X7" s="50"/>
      <c r="Y7" s="51"/>
      <c r="AA7" s="50"/>
      <c r="AB7" s="50"/>
      <c r="AC7" s="50"/>
      <c r="AD7" s="51"/>
      <c r="AF7" s="50"/>
      <c r="AG7" s="50"/>
      <c r="AH7" s="50"/>
      <c r="AI7" s="51"/>
      <c r="AK7" s="50"/>
      <c r="AL7" s="50"/>
      <c r="AM7" s="50"/>
      <c r="AN7" s="51"/>
      <c r="AP7" s="50"/>
      <c r="AQ7" s="50"/>
      <c r="AR7" s="50"/>
      <c r="AS7" s="51"/>
      <c r="AU7" s="50"/>
      <c r="AV7" s="50"/>
      <c r="AW7" s="50"/>
      <c r="AX7" s="51"/>
      <c r="AZ7" s="50"/>
      <c r="BA7" s="50"/>
      <c r="BB7" s="50"/>
      <c r="BC7" s="51"/>
      <c r="BE7" s="50"/>
      <c r="BF7" s="50"/>
      <c r="BG7" s="50"/>
      <c r="BH7" s="51"/>
      <c r="BJ7" s="50"/>
      <c r="BK7" s="50"/>
      <c r="BL7" s="50"/>
      <c r="BM7" s="51"/>
      <c r="BO7" s="50"/>
      <c r="BP7" s="50"/>
      <c r="BQ7" s="50"/>
      <c r="BR7" s="51"/>
      <c r="BT7" s="50"/>
      <c r="BU7" s="50"/>
      <c r="BV7" s="50"/>
      <c r="BW7" s="51"/>
      <c r="BY7" s="50"/>
      <c r="BZ7" s="50"/>
      <c r="CA7" s="50"/>
      <c r="CB7" s="51"/>
      <c r="CD7" s="50"/>
      <c r="CE7" s="50"/>
      <c r="CF7" s="50"/>
      <c r="CG7" s="51"/>
      <c r="CI7" s="50">
        <v>0</v>
      </c>
      <c r="CJ7" s="50">
        <v>0</v>
      </c>
      <c r="CK7" s="50">
        <v>211</v>
      </c>
      <c r="CL7" s="51"/>
      <c r="CN7" s="50"/>
      <c r="CO7" s="50"/>
      <c r="CP7" s="50"/>
      <c r="CQ7" s="51"/>
      <c r="CS7" s="50"/>
      <c r="CT7" s="50"/>
      <c r="CU7" s="50"/>
      <c r="CV7" s="51"/>
      <c r="CX7" s="50"/>
      <c r="CY7" s="50"/>
      <c r="CZ7" s="50"/>
      <c r="DA7" s="51"/>
      <c r="DC7" s="50"/>
      <c r="DD7" s="50"/>
      <c r="DE7" s="50"/>
      <c r="DF7" s="51"/>
      <c r="DH7" s="50"/>
      <c r="DI7" s="50"/>
      <c r="DJ7" s="50"/>
      <c r="DK7" s="51"/>
      <c r="DM7" s="50">
        <v>0</v>
      </c>
      <c r="DN7" s="50">
        <v>0</v>
      </c>
      <c r="DO7" s="50">
        <v>211</v>
      </c>
      <c r="DP7" s="51"/>
    </row>
    <row r="8" spans="1:121" x14ac:dyDescent="0.25">
      <c r="A8" s="52">
        <v>44592</v>
      </c>
      <c r="B8" s="50">
        <v>4.8472222222222223</v>
      </c>
      <c r="C8" s="50">
        <v>6.125</v>
      </c>
      <c r="D8" s="50">
        <v>6.333333333333333</v>
      </c>
      <c r="E8" s="51"/>
      <c r="F8">
        <v>20</v>
      </c>
      <c r="G8" s="50">
        <v>3.0618055555555554</v>
      </c>
      <c r="H8" s="50">
        <v>8.1111111111111107</v>
      </c>
      <c r="I8" s="50">
        <v>6.333333333333333</v>
      </c>
      <c r="J8" s="51">
        <v>2.0833333333333335</v>
      </c>
      <c r="K8">
        <v>18</v>
      </c>
      <c r="L8" s="50">
        <v>-0.46666666666666412</v>
      </c>
      <c r="M8" s="50">
        <v>5.666666666666667</v>
      </c>
      <c r="N8" s="50">
        <v>5.083333333333333</v>
      </c>
      <c r="O8" s="51"/>
      <c r="P8">
        <v>16</v>
      </c>
      <c r="Q8" s="50">
        <v>0.2673611111111111</v>
      </c>
      <c r="R8" s="50">
        <v>7.2430555555555554</v>
      </c>
      <c r="S8" s="50">
        <v>6.666666666666667</v>
      </c>
      <c r="T8" s="51"/>
      <c r="U8">
        <v>6.333333333333333</v>
      </c>
      <c r="V8" s="50">
        <v>5.6805555555555554</v>
      </c>
      <c r="W8" s="50">
        <v>2.7083333333333335</v>
      </c>
      <c r="X8" s="50">
        <v>3.1666666666666665</v>
      </c>
      <c r="Y8" s="51"/>
      <c r="Z8">
        <v>10</v>
      </c>
      <c r="AA8" s="50">
        <v>7.333333333333333</v>
      </c>
      <c r="AB8" s="50">
        <v>8.2152777777777786</v>
      </c>
      <c r="AC8" s="50">
        <v>6.333333333333333</v>
      </c>
      <c r="AD8" s="51">
        <v>2.0833333333333335</v>
      </c>
      <c r="AE8">
        <v>17</v>
      </c>
      <c r="AF8" s="50">
        <v>10.625</v>
      </c>
      <c r="AG8" s="50">
        <v>3.1909722222222223</v>
      </c>
      <c r="AH8" s="50">
        <v>3.375</v>
      </c>
      <c r="AI8" s="51"/>
      <c r="AJ8">
        <v>3.1666666666666665</v>
      </c>
      <c r="AK8" s="50">
        <v>1.6423611111111112</v>
      </c>
      <c r="AL8" s="50">
        <v>4.427083333333333</v>
      </c>
      <c r="AM8" s="50">
        <v>5.125</v>
      </c>
      <c r="AN8" s="51"/>
      <c r="AO8">
        <v>18</v>
      </c>
      <c r="AP8" s="50">
        <v>1.6687500000000002</v>
      </c>
      <c r="AQ8" s="50">
        <v>4.3576388888888893</v>
      </c>
      <c r="AR8" s="50">
        <v>5.40625</v>
      </c>
      <c r="AS8" s="51"/>
      <c r="AT8">
        <v>18</v>
      </c>
      <c r="AU8" s="50">
        <v>2.2395833333333335</v>
      </c>
      <c r="AV8" s="50">
        <v>1.5277777777777777</v>
      </c>
      <c r="AW8" s="50">
        <v>1.75</v>
      </c>
      <c r="AX8" s="51"/>
      <c r="AY8">
        <v>18</v>
      </c>
      <c r="AZ8" s="50">
        <v>2.9486111111111111</v>
      </c>
      <c r="BA8" s="50">
        <v>5.2638888888888893</v>
      </c>
      <c r="BB8" s="50">
        <v>5.375</v>
      </c>
      <c r="BC8" s="51"/>
      <c r="BD8">
        <v>17</v>
      </c>
      <c r="BE8" s="50">
        <v>-1.0138888888888848</v>
      </c>
      <c r="BF8" s="50">
        <v>5.7673611111111107</v>
      </c>
      <c r="BG8" s="50">
        <v>5.1006944444444446</v>
      </c>
      <c r="BH8" s="51"/>
      <c r="BI8">
        <v>15</v>
      </c>
      <c r="BJ8" s="50">
        <v>0</v>
      </c>
      <c r="BK8" s="50">
        <v>1.6354166666666665</v>
      </c>
      <c r="BL8" s="50">
        <v>1.5729166666666665</v>
      </c>
      <c r="BM8" s="51"/>
      <c r="BN8">
        <v>0</v>
      </c>
      <c r="BO8" s="50">
        <v>-1.4409722222222328</v>
      </c>
      <c r="BP8" s="50">
        <v>4.2777777777777777</v>
      </c>
      <c r="BQ8" s="50">
        <v>3.875</v>
      </c>
      <c r="BR8" s="51"/>
      <c r="BS8">
        <v>20</v>
      </c>
      <c r="BT8" s="50">
        <v>3.8756944444444446</v>
      </c>
      <c r="BU8" s="50">
        <v>6.8888888888888893</v>
      </c>
      <c r="BV8" s="50">
        <v>5.3923611111111107</v>
      </c>
      <c r="BW8" s="51"/>
      <c r="BX8">
        <v>2</v>
      </c>
      <c r="BY8" s="50">
        <v>-0.56249999999999822</v>
      </c>
      <c r="BZ8" s="50">
        <v>5.65625</v>
      </c>
      <c r="CA8" s="50">
        <v>6.666666666666667</v>
      </c>
      <c r="CB8" s="51"/>
      <c r="CC8">
        <v>4</v>
      </c>
      <c r="CD8" s="50">
        <v>-0.51736111111111471</v>
      </c>
      <c r="CE8" s="50">
        <v>6.4340277777777777</v>
      </c>
      <c r="CF8" s="50">
        <v>6.333333333333333</v>
      </c>
      <c r="CG8" s="51"/>
      <c r="CH8">
        <v>22</v>
      </c>
      <c r="CI8" s="50"/>
      <c r="CJ8" s="50"/>
      <c r="CK8" s="50"/>
      <c r="CL8" s="51"/>
      <c r="CN8" s="50">
        <v>-2.2951388888888893</v>
      </c>
      <c r="CO8" s="50">
        <v>5.4652777777777777</v>
      </c>
      <c r="CP8" s="50">
        <v>5.3923611111111107</v>
      </c>
      <c r="CQ8" s="51"/>
      <c r="CR8">
        <v>20</v>
      </c>
      <c r="CS8" s="50">
        <v>5.020833333333333</v>
      </c>
      <c r="CT8" s="50">
        <v>6.8993055555555554</v>
      </c>
      <c r="CU8" s="50">
        <v>6.708333333333333</v>
      </c>
      <c r="CV8" s="51">
        <v>2.0833333333333335</v>
      </c>
      <c r="CW8">
        <v>19</v>
      </c>
      <c r="CX8" s="50">
        <v>2.6173611111111112</v>
      </c>
      <c r="CY8" s="50">
        <v>4.6805555555555554</v>
      </c>
      <c r="CZ8" s="50">
        <v>5.916666666666667</v>
      </c>
      <c r="DA8" s="51"/>
      <c r="DB8">
        <v>20</v>
      </c>
      <c r="DC8" s="50">
        <v>0.36180555555555555</v>
      </c>
      <c r="DD8" s="50">
        <v>0</v>
      </c>
      <c r="DE8" s="50">
        <v>0</v>
      </c>
      <c r="DF8" s="51"/>
      <c r="DG8">
        <v>15</v>
      </c>
      <c r="DH8" s="50">
        <v>3.7986111111111112</v>
      </c>
      <c r="DI8" s="50">
        <v>6.208333333333333</v>
      </c>
      <c r="DJ8" s="50">
        <v>5.083333333333333</v>
      </c>
      <c r="DK8" s="51">
        <v>1.5833333333333335</v>
      </c>
      <c r="DL8">
        <v>18</v>
      </c>
      <c r="DM8" s="50">
        <v>49.692361111111111</v>
      </c>
      <c r="DN8" s="50">
        <v>110.74999999999999</v>
      </c>
      <c r="DO8" s="50">
        <v>106.98958333333333</v>
      </c>
      <c r="DP8" s="51">
        <v>7.8333333333333339</v>
      </c>
      <c r="DQ8">
        <v>316.5</v>
      </c>
    </row>
    <row r="9" spans="1:121" x14ac:dyDescent="0.25">
      <c r="A9" s="49" t="s">
        <v>94</v>
      </c>
      <c r="B9" s="50">
        <v>4.8472222222222223</v>
      </c>
      <c r="C9" s="50">
        <v>6.125</v>
      </c>
      <c r="D9" s="50">
        <v>6.333333333333333</v>
      </c>
      <c r="E9" s="51"/>
      <c r="F9">
        <v>20</v>
      </c>
      <c r="G9" s="50">
        <v>3.0618055555555554</v>
      </c>
      <c r="H9" s="50">
        <v>8.1111111111111107</v>
      </c>
      <c r="I9" s="50">
        <v>6.333333333333333</v>
      </c>
      <c r="J9" s="51">
        <v>2.0833333333333335</v>
      </c>
      <c r="K9">
        <v>18</v>
      </c>
      <c r="L9" s="50">
        <v>-0.46666666666666412</v>
      </c>
      <c r="M9" s="50">
        <v>5.666666666666667</v>
      </c>
      <c r="N9" s="50">
        <v>5.083333333333333</v>
      </c>
      <c r="O9" s="51"/>
      <c r="P9">
        <v>16</v>
      </c>
      <c r="Q9" s="50">
        <v>0.2673611111111111</v>
      </c>
      <c r="R9" s="50">
        <v>7.2430555555555554</v>
      </c>
      <c r="S9" s="50">
        <v>6.666666666666667</v>
      </c>
      <c r="T9" s="51"/>
      <c r="U9">
        <v>6.333333333333333</v>
      </c>
      <c r="V9" s="50">
        <v>5.6805555555555554</v>
      </c>
      <c r="W9" s="50">
        <v>2.7083333333333335</v>
      </c>
      <c r="X9" s="50">
        <v>3.1666666666666665</v>
      </c>
      <c r="Y9" s="51"/>
      <c r="Z9">
        <v>10</v>
      </c>
      <c r="AA9" s="50">
        <v>7.333333333333333</v>
      </c>
      <c r="AB9" s="50">
        <v>8.2152777777777786</v>
      </c>
      <c r="AC9" s="50">
        <v>6.333333333333333</v>
      </c>
      <c r="AD9" s="51">
        <v>2.0833333333333335</v>
      </c>
      <c r="AE9">
        <v>17</v>
      </c>
      <c r="AF9" s="50">
        <v>10.625</v>
      </c>
      <c r="AG9" s="50">
        <v>3.1909722222222223</v>
      </c>
      <c r="AH9" s="50">
        <v>3.375</v>
      </c>
      <c r="AI9" s="51"/>
      <c r="AJ9">
        <v>3.1666666666666665</v>
      </c>
      <c r="AK9" s="50">
        <v>1.6423611111111112</v>
      </c>
      <c r="AL9" s="50">
        <v>4.427083333333333</v>
      </c>
      <c r="AM9" s="50">
        <v>5.125</v>
      </c>
      <c r="AN9" s="51"/>
      <c r="AO9">
        <v>18</v>
      </c>
      <c r="AP9" s="50">
        <v>1.6687500000000002</v>
      </c>
      <c r="AQ9" s="50">
        <v>4.3576388888888893</v>
      </c>
      <c r="AR9" s="50">
        <v>5.40625</v>
      </c>
      <c r="AS9" s="51"/>
      <c r="AT9">
        <v>18</v>
      </c>
      <c r="AU9" s="50">
        <v>2.2395833333333335</v>
      </c>
      <c r="AV9" s="50">
        <v>1.5277777777777777</v>
      </c>
      <c r="AW9" s="50">
        <v>1.75</v>
      </c>
      <c r="AX9" s="51"/>
      <c r="AY9">
        <v>18</v>
      </c>
      <c r="AZ9" s="50">
        <v>2.9486111111111111</v>
      </c>
      <c r="BA9" s="50">
        <v>5.2638888888888893</v>
      </c>
      <c r="BB9" s="50">
        <v>5.375</v>
      </c>
      <c r="BC9" s="51"/>
      <c r="BD9">
        <v>17</v>
      </c>
      <c r="BE9" s="50">
        <v>-1.0138888888888848</v>
      </c>
      <c r="BF9" s="50">
        <v>5.7673611111111107</v>
      </c>
      <c r="BG9" s="50">
        <v>5.1006944444444446</v>
      </c>
      <c r="BH9" s="51"/>
      <c r="BI9">
        <v>15</v>
      </c>
      <c r="BJ9" s="50">
        <v>0</v>
      </c>
      <c r="BK9" s="50">
        <v>1.6354166666666665</v>
      </c>
      <c r="BL9" s="50">
        <v>1.5729166666666665</v>
      </c>
      <c r="BM9" s="51"/>
      <c r="BN9">
        <v>0</v>
      </c>
      <c r="BO9" s="50">
        <v>-1.4409722222222328</v>
      </c>
      <c r="BP9" s="50">
        <v>4.2777777777777777</v>
      </c>
      <c r="BQ9" s="50">
        <v>3.875</v>
      </c>
      <c r="BR9" s="51"/>
      <c r="BS9">
        <v>20</v>
      </c>
      <c r="BT9" s="50">
        <v>3.8756944444444446</v>
      </c>
      <c r="BU9" s="50">
        <v>6.8888888888888893</v>
      </c>
      <c r="BV9" s="50">
        <v>5.3923611111111107</v>
      </c>
      <c r="BW9" s="51"/>
      <c r="BX9">
        <v>2</v>
      </c>
      <c r="BY9" s="50">
        <v>-0.56249999999999822</v>
      </c>
      <c r="BZ9" s="50">
        <v>5.65625</v>
      </c>
      <c r="CA9" s="50">
        <v>6.666666666666667</v>
      </c>
      <c r="CB9" s="51"/>
      <c r="CC9">
        <v>4</v>
      </c>
      <c r="CD9" s="50">
        <v>-0.51736111111111471</v>
      </c>
      <c r="CE9" s="50">
        <v>6.4340277777777777</v>
      </c>
      <c r="CF9" s="50">
        <v>6.333333333333333</v>
      </c>
      <c r="CG9" s="51"/>
      <c r="CH9">
        <v>22</v>
      </c>
      <c r="CI9" s="50">
        <v>0</v>
      </c>
      <c r="CJ9" s="50">
        <v>0</v>
      </c>
      <c r="CK9" s="50">
        <v>211</v>
      </c>
      <c r="CL9" s="51"/>
      <c r="CN9" s="50">
        <v>-2.2951388888888893</v>
      </c>
      <c r="CO9" s="50">
        <v>5.4652777777777777</v>
      </c>
      <c r="CP9" s="50">
        <v>5.3923611111111107</v>
      </c>
      <c r="CQ9" s="51"/>
      <c r="CR9">
        <v>20</v>
      </c>
      <c r="CS9" s="50">
        <v>5.020833333333333</v>
      </c>
      <c r="CT9" s="50">
        <v>6.8993055555555554</v>
      </c>
      <c r="CU9" s="50">
        <v>6.708333333333333</v>
      </c>
      <c r="CV9" s="51">
        <v>2.0833333333333335</v>
      </c>
      <c r="CW9">
        <v>19</v>
      </c>
      <c r="CX9" s="50">
        <v>2.6173611111111112</v>
      </c>
      <c r="CY9" s="50">
        <v>4.6805555555555554</v>
      </c>
      <c r="CZ9" s="50">
        <v>5.916666666666667</v>
      </c>
      <c r="DA9" s="51"/>
      <c r="DB9">
        <v>20</v>
      </c>
      <c r="DC9" s="50">
        <v>0.36180555555555555</v>
      </c>
      <c r="DD9" s="50">
        <v>0</v>
      </c>
      <c r="DE9" s="50">
        <v>0</v>
      </c>
      <c r="DF9" s="51"/>
      <c r="DG9">
        <v>15</v>
      </c>
      <c r="DH9" s="50">
        <v>3.7986111111111112</v>
      </c>
      <c r="DI9" s="50">
        <v>6.208333333333333</v>
      </c>
      <c r="DJ9" s="50">
        <v>5.083333333333333</v>
      </c>
      <c r="DK9" s="51">
        <v>1.5833333333333335</v>
      </c>
      <c r="DL9">
        <v>18</v>
      </c>
      <c r="DM9" s="50">
        <v>49.692361111111111</v>
      </c>
      <c r="DN9" s="50">
        <v>110.74999999999999</v>
      </c>
      <c r="DO9" s="50">
        <v>317.98958333333331</v>
      </c>
      <c r="DP9" s="51">
        <v>7.8333333333333339</v>
      </c>
      <c r="DQ9">
        <v>316.5</v>
      </c>
    </row>
    <row r="21" spans="2:2" x14ac:dyDescent="0.25">
      <c r="B21" s="50">
        <f>+GETPIVOTDATA("Report 2021 ",$A$3,"Mois",DATE(2022,1,31),"PRENOM","ALEX")+GETPIVOTDATA("H Prestées ",$A$3,"Mois",DATE(2022,1,31),"PRENOM","ALEX")-GETPIVOTDATA("H à Faire ",$A$3,"Mois",DATE(2022,1,31),"PRENOM","ALEX")-GETPIVOTDATA("H de relances ",$A$3,"Mois",DATE(2022,1,31),"PRENOM","ALEX")</f>
        <v>4.6388888888888884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B10EA-08F0-4BAF-89A9-6003EFAE665A}">
  <dimension ref="A1:Z53"/>
  <sheetViews>
    <sheetView tabSelected="1" zoomScale="115" zoomScaleNormal="115" workbookViewId="0">
      <pane xSplit="4" ySplit="6" topLeftCell="H7" activePane="bottomRight" state="frozen"/>
      <selection activeCell="P1" sqref="P1:P2"/>
      <selection pane="topRight" activeCell="P1" sqref="P1:P2"/>
      <selection pane="bottomLeft" activeCell="P1" sqref="P1:P2"/>
      <selection pane="bottomRight" activeCell="C7" sqref="C7"/>
    </sheetView>
  </sheetViews>
  <sheetFormatPr baseColWidth="10" defaultColWidth="11.44140625" defaultRowHeight="13.2" x14ac:dyDescent="0.25"/>
  <cols>
    <col min="1" max="1" width="4" bestFit="1" customWidth="1"/>
    <col min="2" max="3" width="18.33203125" customWidth="1"/>
    <col min="4" max="4" width="14.44140625" bestFit="1" customWidth="1"/>
    <col min="5" max="7" width="12.6640625" customWidth="1"/>
    <col min="8" max="11" width="14" customWidth="1"/>
    <col min="12" max="13" width="14" style="2" customWidth="1"/>
    <col min="14" max="17" width="14" customWidth="1"/>
    <col min="18" max="18" width="11.77734375" customWidth="1"/>
    <col min="22" max="24" width="11.44140625" customWidth="1"/>
  </cols>
  <sheetData>
    <row r="1" spans="1:26" x14ac:dyDescent="0.25">
      <c r="A1" s="53" t="s">
        <v>0</v>
      </c>
      <c r="B1" s="53"/>
      <c r="C1" s="1">
        <f ca="1">TODAY()</f>
        <v>44612</v>
      </c>
    </row>
    <row r="2" spans="1:26" ht="13.8" thickBot="1" x14ac:dyDescent="0.3"/>
    <row r="3" spans="1:26" ht="27" customHeight="1" thickBot="1" x14ac:dyDescent="0.3">
      <c r="A3" s="54">
        <f>+'[1](SB) SONIA 2022 (1)'!J2</f>
        <v>44562</v>
      </c>
      <c r="B3" s="55"/>
      <c r="C3" s="55"/>
      <c r="D3" s="56"/>
    </row>
    <row r="4" spans="1:26" x14ac:dyDescent="0.25">
      <c r="E4" s="3" t="s">
        <v>1</v>
      </c>
      <c r="F4" s="3"/>
      <c r="G4" s="3"/>
    </row>
    <row r="5" spans="1:26" ht="13.8" thickBot="1" x14ac:dyDescent="0.3">
      <c r="E5" s="4" t="s">
        <v>2</v>
      </c>
      <c r="F5" s="4"/>
      <c r="G5" s="4"/>
    </row>
    <row r="6" spans="1:26" s="10" customFormat="1" ht="19.2" customHeight="1" thickBot="1" x14ac:dyDescent="0.3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6" t="s">
        <v>8</v>
      </c>
      <c r="G6" s="7" t="s">
        <v>9</v>
      </c>
      <c r="H6" s="6" t="s">
        <v>10</v>
      </c>
      <c r="I6" s="6" t="s">
        <v>11</v>
      </c>
      <c r="J6" s="6" t="s">
        <v>12</v>
      </c>
      <c r="K6" s="6" t="s">
        <v>13</v>
      </c>
      <c r="L6" s="6" t="s">
        <v>14</v>
      </c>
      <c r="M6" s="8" t="s">
        <v>15</v>
      </c>
      <c r="N6" s="8" t="s">
        <v>16</v>
      </c>
      <c r="O6" s="8" t="s">
        <v>17</v>
      </c>
      <c r="P6" s="8" t="s">
        <v>18</v>
      </c>
      <c r="Q6" s="8" t="s">
        <v>19</v>
      </c>
      <c r="R6" s="8" t="s">
        <v>20</v>
      </c>
      <c r="S6" s="6" t="s">
        <v>21</v>
      </c>
      <c r="T6" s="9" t="s">
        <v>22</v>
      </c>
      <c r="U6" s="9" t="s">
        <v>23</v>
      </c>
      <c r="V6" s="9" t="s">
        <v>24</v>
      </c>
      <c r="W6" s="9" t="s">
        <v>25</v>
      </c>
      <c r="X6" s="9" t="s">
        <v>26</v>
      </c>
      <c r="Y6" s="9" t="s">
        <v>27</v>
      </c>
      <c r="Z6" s="9" t="s">
        <v>28</v>
      </c>
    </row>
    <row r="7" spans="1:26" s="10" customFormat="1" ht="19.2" customHeight="1" x14ac:dyDescent="0.25">
      <c r="A7" s="11">
        <v>1</v>
      </c>
      <c r="B7" s="12">
        <v>44592</v>
      </c>
      <c r="C7"/>
      <c r="D7" s="13"/>
      <c r="E7" s="14"/>
      <c r="F7" s="15" t="s">
        <v>31</v>
      </c>
      <c r="G7" s="16" t="s">
        <v>32</v>
      </c>
      <c r="H7" s="17"/>
      <c r="I7" s="18">
        <f>+'[1](ADG) ALEX 2022 (1)'!P44</f>
        <v>6.125</v>
      </c>
      <c r="J7" s="19">
        <v>6.333333333333333</v>
      </c>
      <c r="K7" s="19"/>
      <c r="L7" s="15">
        <v>20</v>
      </c>
      <c r="M7" s="20">
        <v>41883</v>
      </c>
      <c r="N7" s="21" t="str">
        <f t="shared" ref="N7:N45" ca="1" si="0">IF(G7="ETUDIANT","Etudiant",DATEDIF(M7,TODAY(),"y")&amp;" ans "&amp;DATEDIF(M7,TODAY(),"ym")&amp;" mois")</f>
        <v>7 ans 5 mois</v>
      </c>
      <c r="O7" s="22" t="s">
        <v>33</v>
      </c>
      <c r="P7" s="22" t="str">
        <f>IF(Tableau1[[#This Row],[Contrat]]="CDD","DATE ?",IF(Tableau1[[#This Row],[Contrat]]="ETUDIANT","DATE ?",IF(Tableau1[[#This Row],[Contrat]]="CDI","/")))</f>
        <v>/</v>
      </c>
      <c r="Q7" s="20" t="str">
        <f>IF(Tableau1[[#This Row],[Contrat]]="CDD","DATE ?",IF(Tableau1[[#This Row],[Contrat]]="ETUDIANT","DATE ?",IF(Tableau1[[#This Row],[Contrat]]="CDI","/")))</f>
        <v>/</v>
      </c>
      <c r="R7" s="20">
        <v>26933</v>
      </c>
      <c r="S7" s="21" t="str">
        <f t="shared" ref="S7:S45" ca="1" si="1">DATEDIF(R7,TODAY(),"y")&amp;" ans "</f>
        <v xml:space="preserve">48 ans </v>
      </c>
      <c r="T7" s="23">
        <f t="shared" ref="T7:T45" ca="1" si="2">TODAY()</f>
        <v>44612</v>
      </c>
      <c r="U7" s="24">
        <f>+'[2]Bilan 2021'!$B$91</f>
        <v>4.8472222222222134</v>
      </c>
      <c r="V7" s="24">
        <f>-Tableau1[[#This Row],[Report 2021]]</f>
        <v>-4.8472222222222134</v>
      </c>
      <c r="W7" s="2">
        <f ca="1">DATEDIF(Tableau1[[#This Row],[DDN]]-Tableau1[[#This Row],[Colonne3]],Tableau1[[#This Row],[Aujourd''hui]],"ym")</f>
        <v>5</v>
      </c>
      <c r="X7" s="2">
        <f ca="1">DATEDIF(Tableau1[[#This Row],[DDN]]-Tableau1[[#This Row],[Colonne3]],Tableau1[[#This Row],[Aujourd''hui]],"md")</f>
        <v>1</v>
      </c>
      <c r="Y7" s="2">
        <v>7</v>
      </c>
      <c r="Z7" t="b">
        <f ca="1">AND(Tableau1[[#This Row],[Colonne1]]=0,Tableau1[[#This Row],[Colonne2]]&lt;=$Y$7)</f>
        <v>0</v>
      </c>
    </row>
    <row r="8" spans="1:26" ht="19.2" customHeight="1" x14ac:dyDescent="0.25">
      <c r="A8" s="11">
        <v>2</v>
      </c>
      <c r="B8" s="12">
        <v>44592</v>
      </c>
      <c r="D8" s="13"/>
      <c r="E8" s="25"/>
      <c r="F8" s="15" t="s">
        <v>31</v>
      </c>
      <c r="G8" s="16" t="s">
        <v>32</v>
      </c>
      <c r="H8" s="26"/>
      <c r="I8" s="27">
        <f>+'[1](AF) ALISSON 2022 (1)'!P44</f>
        <v>8.1111111111111107</v>
      </c>
      <c r="J8" s="28">
        <v>6.333333333333333</v>
      </c>
      <c r="K8" s="28">
        <v>2.0833333333333335</v>
      </c>
      <c r="L8" s="16">
        <v>18</v>
      </c>
      <c r="M8" s="29">
        <v>43832</v>
      </c>
      <c r="N8" s="29" t="str">
        <f t="shared" ca="1" si="0"/>
        <v>2 ans 1 mois</v>
      </c>
      <c r="O8" s="30" t="s">
        <v>33</v>
      </c>
      <c r="P8" s="30" t="str">
        <f>IF(Tableau1[[#This Row],[Contrat]]="CDD","DATE ?",IF(Tableau1[[#This Row],[Contrat]]="ETUDIANT","DATE ?",IF(Tableau1[[#This Row],[Contrat]]="CDI","/")))</f>
        <v>/</v>
      </c>
      <c r="Q8" s="20" t="str">
        <f>IF(Tableau1[[#This Row],[Contrat]]="CDD","DATE ?",IF(Tableau1[[#This Row],[Contrat]]="ETUDIANT","DATE ?",IF(Tableau1[[#This Row],[Contrat]]="CDI","/")))</f>
        <v>/</v>
      </c>
      <c r="R8" s="29">
        <v>34578</v>
      </c>
      <c r="S8" s="29" t="str">
        <f t="shared" ca="1" si="1"/>
        <v xml:space="preserve">27 ans </v>
      </c>
      <c r="T8" s="31">
        <f t="shared" ca="1" si="2"/>
        <v>44612</v>
      </c>
      <c r="U8" s="32">
        <f>+'[2]Bilan 2021'!$C$91</f>
        <v>3.0618055555555599</v>
      </c>
      <c r="V8" s="32">
        <f>-Tableau1[[#This Row],[Report 2021]]</f>
        <v>-3.0618055555555599</v>
      </c>
      <c r="W8" s="2">
        <f ca="1">DATEDIF(Tableau1[[#This Row],[DDN]]-Tableau1[[#This Row],[Colonne3]],Tableau1[[#This Row],[Aujourd''hui]],"ym")</f>
        <v>5</v>
      </c>
      <c r="X8" s="2">
        <f ca="1">DATEDIF(Tableau1[[#This Row],[DDN]]-Tableau1[[#This Row],[Colonne3]],Tableau1[[#This Row],[Aujourd''hui]],"md")</f>
        <v>26</v>
      </c>
      <c r="Y8" s="2">
        <v>7</v>
      </c>
      <c r="Z8" s="2" t="b">
        <f ca="1">AND(Tableau1[[#This Row],[Colonne1]]=0,Tableau1[[#This Row],[Colonne2]]&lt;=$Y$7)</f>
        <v>0</v>
      </c>
    </row>
    <row r="9" spans="1:26" ht="19.2" customHeight="1" x14ac:dyDescent="0.25">
      <c r="A9" s="11">
        <v>3</v>
      </c>
      <c r="B9" s="12">
        <v>44592</v>
      </c>
      <c r="D9" s="13"/>
      <c r="E9" s="14"/>
      <c r="F9" s="15" t="s">
        <v>31</v>
      </c>
      <c r="G9" s="16" t="s">
        <v>36</v>
      </c>
      <c r="H9" s="26"/>
      <c r="I9" s="27">
        <f>+'[1](AS) AMELIE 2022 (1)'!P44</f>
        <v>5.666666666666667</v>
      </c>
      <c r="J9" s="28">
        <v>5.083333333333333</v>
      </c>
      <c r="K9" s="28"/>
      <c r="L9" s="16">
        <v>16</v>
      </c>
      <c r="M9" s="29">
        <v>43710</v>
      </c>
      <c r="N9" s="29" t="str">
        <f t="shared" ca="1" si="0"/>
        <v>2 ans 5 mois</v>
      </c>
      <c r="O9" s="30" t="s">
        <v>33</v>
      </c>
      <c r="P9" s="30" t="str">
        <f>IF(Tableau1[[#This Row],[Contrat]]="CDD","DATE ?",IF(Tableau1[[#This Row],[Contrat]]="ETUDIANT","DATE ?",IF(Tableau1[[#This Row],[Contrat]]="CDI","/")))</f>
        <v>/</v>
      </c>
      <c r="Q9" s="20" t="str">
        <f>IF(Tableau1[[#This Row],[Contrat]]="CDD","DATE ?",IF(Tableau1[[#This Row],[Contrat]]="ETUDIANT","DATE ?",IF(Tableau1[[#This Row],[Contrat]]="CDI","/")))</f>
        <v>/</v>
      </c>
      <c r="R9" s="29">
        <v>34839</v>
      </c>
      <c r="S9" s="29" t="str">
        <f t="shared" ca="1" si="1"/>
        <v xml:space="preserve">26 ans </v>
      </c>
      <c r="T9" s="31">
        <f t="shared" ca="1" si="2"/>
        <v>44612</v>
      </c>
      <c r="U9" s="32">
        <f>+'[2]Bilan 2021'!$D$91</f>
        <v>-0.46666666666666412</v>
      </c>
      <c r="V9" s="32">
        <f>-Tableau1[[#This Row],[Report 2021]]</f>
        <v>0.46666666666666412</v>
      </c>
      <c r="W9" s="2">
        <f ca="1">DATEDIF(Tableau1[[#This Row],[DDN]]-Tableau1[[#This Row],[Colonne3]],Tableau1[[#This Row],[Aujourd''hui]],"ym")</f>
        <v>9</v>
      </c>
      <c r="X9" s="2">
        <f ca="1">DATEDIF(Tableau1[[#This Row],[DDN]]-Tableau1[[#This Row],[Colonne3]],Tableau1[[#This Row],[Aujourd''hui]],"md")</f>
        <v>7</v>
      </c>
      <c r="Y9" s="2">
        <v>7</v>
      </c>
      <c r="Z9" s="2" t="b">
        <f ca="1">AND(Tableau1[[#This Row],[Colonne1]]=0,Tableau1[[#This Row],[Colonne2]]&lt;=$Y$7)</f>
        <v>0</v>
      </c>
    </row>
    <row r="10" spans="1:26" ht="19.2" customHeight="1" x14ac:dyDescent="0.25">
      <c r="A10" s="11">
        <v>4</v>
      </c>
      <c r="B10" s="12">
        <v>44592</v>
      </c>
      <c r="D10" s="13"/>
      <c r="E10" s="25"/>
      <c r="F10" s="15" t="s">
        <v>31</v>
      </c>
      <c r="G10" s="16" t="s">
        <v>32</v>
      </c>
      <c r="H10" s="26"/>
      <c r="I10" s="27">
        <f>+'[1](BL) BERENGERE 2022 (1)'!P44</f>
        <v>7.2430555555555562</v>
      </c>
      <c r="J10" s="28">
        <v>6.666666666666667</v>
      </c>
      <c r="K10" s="28"/>
      <c r="L10" s="28">
        <v>6.333333333333333</v>
      </c>
      <c r="M10" s="29">
        <v>40343</v>
      </c>
      <c r="N10" s="29" t="str">
        <f t="shared" ca="1" si="0"/>
        <v>11 ans 8 mois</v>
      </c>
      <c r="O10" s="30" t="s">
        <v>33</v>
      </c>
      <c r="P10" s="30" t="str">
        <f>IF(Tableau1[[#This Row],[Contrat]]="CDD","DATE ?",IF(Tableau1[[#This Row],[Contrat]]="ETUDIANT","DATE ?",IF(Tableau1[[#This Row],[Contrat]]="CDI","/")))</f>
        <v>/</v>
      </c>
      <c r="Q10" s="20" t="str">
        <f>IF(Tableau1[[#This Row],[Contrat]]="CDD","DATE ?",IF(Tableau1[[#This Row],[Contrat]]="ETUDIANT","DATE ?",IF(Tableau1[[#This Row],[Contrat]]="CDI","/")))</f>
        <v>/</v>
      </c>
      <c r="R10" s="29">
        <v>25238</v>
      </c>
      <c r="S10" s="29" t="str">
        <f t="shared" ca="1" si="1"/>
        <v xml:space="preserve">53 ans </v>
      </c>
      <c r="T10" s="31">
        <f t="shared" ca="1" si="2"/>
        <v>44612</v>
      </c>
      <c r="U10" s="32">
        <f>+'[2]Bilan 2021'!$E$91</f>
        <v>0.26736111111110406</v>
      </c>
      <c r="V10" s="32">
        <f>-Tableau1[[#This Row],[Report 2021]]</f>
        <v>-0.26736111111110406</v>
      </c>
      <c r="W10" s="2">
        <f ca="1">DATEDIF(Tableau1[[#This Row],[DDN]]-Tableau1[[#This Row],[Colonne3]],Tableau1[[#This Row],[Aujourd''hui]],"ym")</f>
        <v>0</v>
      </c>
      <c r="X10" s="2">
        <f ca="1">DATEDIF(Tableau1[[#This Row],[DDN]]-Tableau1[[#This Row],[Colonne3]],Tableau1[[#This Row],[Aujourd''hui]],"md")</f>
        <v>23</v>
      </c>
      <c r="Y10" s="2">
        <v>7</v>
      </c>
      <c r="Z10" s="2" t="b">
        <f ca="1">AND(Tableau1[[#This Row],[Colonne1]]=0,Tableau1[[#This Row],[Colonne2]]&lt;=$Y$7)</f>
        <v>0</v>
      </c>
    </row>
    <row r="11" spans="1:26" ht="19.2" customHeight="1" x14ac:dyDescent="0.25">
      <c r="A11" s="11">
        <v>5</v>
      </c>
      <c r="B11" s="12">
        <v>44592</v>
      </c>
      <c r="D11" s="13"/>
      <c r="E11" s="14"/>
      <c r="F11" s="15" t="s">
        <v>31</v>
      </c>
      <c r="G11" s="16" t="s">
        <v>39</v>
      </c>
      <c r="H11" s="26"/>
      <c r="I11" s="27">
        <f>+'[1](BC) BETTY 2022 (1)'!P44</f>
        <v>2.708333333333333</v>
      </c>
      <c r="J11" s="28">
        <v>3.1666666666666665</v>
      </c>
      <c r="K11" s="28"/>
      <c r="L11" s="16">
        <v>10</v>
      </c>
      <c r="M11" s="29">
        <v>43347</v>
      </c>
      <c r="N11" s="29" t="str">
        <f t="shared" ca="1" si="0"/>
        <v>3 ans 5 mois</v>
      </c>
      <c r="O11" s="30" t="s">
        <v>33</v>
      </c>
      <c r="P11" s="30" t="str">
        <f>IF(Tableau1[[#This Row],[Contrat]]="CDD","DATE ?",IF(Tableau1[[#This Row],[Contrat]]="ETUDIANT","DATE ?",IF(Tableau1[[#This Row],[Contrat]]="CDI","/")))</f>
        <v>/</v>
      </c>
      <c r="Q11" s="20" t="str">
        <f>IF(Tableau1[[#This Row],[Contrat]]="CDD","DATE ?",IF(Tableau1[[#This Row],[Contrat]]="ETUDIANT","DATE ?",IF(Tableau1[[#This Row],[Contrat]]="CDI","/")))</f>
        <v>/</v>
      </c>
      <c r="R11" s="29">
        <v>25248</v>
      </c>
      <c r="S11" s="29" t="str">
        <f t="shared" ca="1" si="1"/>
        <v xml:space="preserve">53 ans </v>
      </c>
      <c r="T11" s="31">
        <f t="shared" ca="1" si="2"/>
        <v>44612</v>
      </c>
      <c r="U11" s="32">
        <f>+'[2]Bilan 2021'!$F$91</f>
        <v>5.6805555555555483</v>
      </c>
      <c r="V11" s="32">
        <f>-Tableau1[[#This Row],[Report 2021]]</f>
        <v>-5.6805555555555483</v>
      </c>
      <c r="W11" s="2">
        <f ca="1">DATEDIF(Tableau1[[#This Row],[DDN]]-Tableau1[[#This Row],[Colonne3]],Tableau1[[#This Row],[Aujourd''hui]],"ym")</f>
        <v>0</v>
      </c>
      <c r="X11" s="2">
        <f ca="1">DATEDIF(Tableau1[[#This Row],[DDN]]-Tableau1[[#This Row],[Colonne3]],Tableau1[[#This Row],[Aujourd''hui]],"md")</f>
        <v>13</v>
      </c>
      <c r="Y11" s="2">
        <v>7</v>
      </c>
      <c r="Z11" s="2" t="b">
        <f ca="1">AND(Tableau1[[#This Row],[Colonne1]]=0,Tableau1[[#This Row],[Colonne2]]&lt;=$Y$7)</f>
        <v>0</v>
      </c>
    </row>
    <row r="12" spans="1:26" s="33" customFormat="1" ht="19.2" customHeight="1" x14ac:dyDescent="0.25">
      <c r="A12" s="11">
        <v>6</v>
      </c>
      <c r="B12" s="12">
        <v>44592</v>
      </c>
      <c r="C12"/>
      <c r="D12" s="13"/>
      <c r="E12" s="14"/>
      <c r="F12" s="15" t="s">
        <v>31</v>
      </c>
      <c r="G12" s="16" t="s">
        <v>32</v>
      </c>
      <c r="H12" s="26"/>
      <c r="I12" s="27">
        <f>+'[1](BY) BEYZA 2022 (1)'!P44</f>
        <v>8.2152777777777786</v>
      </c>
      <c r="J12" s="28">
        <v>6.333333333333333</v>
      </c>
      <c r="K12" s="28">
        <v>2.0833333333333335</v>
      </c>
      <c r="L12" s="16">
        <v>17</v>
      </c>
      <c r="M12" s="29">
        <v>44105</v>
      </c>
      <c r="N12" s="29" t="str">
        <f t="shared" ca="1" si="0"/>
        <v>1 ans 4 mois</v>
      </c>
      <c r="O12" s="30" t="s">
        <v>33</v>
      </c>
      <c r="P12" s="30" t="str">
        <f>IF(Tableau1[[#This Row],[Contrat]]="CDD","DATE ?",IF(Tableau1[[#This Row],[Contrat]]="ETUDIANT","DATE ?",IF(Tableau1[[#This Row],[Contrat]]="CDI","/")))</f>
        <v>/</v>
      </c>
      <c r="Q12" s="20" t="str">
        <f>IF(Tableau1[[#This Row],[Contrat]]="CDD","DATE ?",IF(Tableau1[[#This Row],[Contrat]]="ETUDIANT","DATE ?",IF(Tableau1[[#This Row],[Contrat]]="CDI","/")))</f>
        <v>/</v>
      </c>
      <c r="R12" s="29">
        <v>36443</v>
      </c>
      <c r="S12" s="29" t="str">
        <f t="shared" ca="1" si="1"/>
        <v xml:space="preserve">22 ans </v>
      </c>
      <c r="T12" s="31">
        <f t="shared" ca="1" si="2"/>
        <v>44612</v>
      </c>
      <c r="U12" s="32">
        <f>+'[2]Bilan 2021'!$G$91</f>
        <v>7.333333333333325</v>
      </c>
      <c r="V12" s="32">
        <f>-Tableau1[[#This Row],[Report 2021]]</f>
        <v>-7.333333333333325</v>
      </c>
      <c r="W12" s="2">
        <f ca="1">DATEDIF(Tableau1[[#This Row],[DDN]]-Tableau1[[#This Row],[Colonne3]],Tableau1[[#This Row],[Aujourd''hui]],"ym")</f>
        <v>4</v>
      </c>
      <c r="X12" s="2">
        <f ca="1">DATEDIF(Tableau1[[#This Row],[DDN]]-Tableau1[[#This Row],[Colonne3]],Tableau1[[#This Row],[Aujourd''hui]],"md")</f>
        <v>17</v>
      </c>
      <c r="Y12" s="2">
        <v>7</v>
      </c>
      <c r="Z12" s="2" t="b">
        <f ca="1">AND(Tableau1[[#This Row],[Colonne1]]=0,Tableau1[[#This Row],[Colonne2]]&lt;=$Y$7)</f>
        <v>0</v>
      </c>
    </row>
    <row r="13" spans="1:26" ht="19.2" customHeight="1" x14ac:dyDescent="0.25">
      <c r="A13" s="11">
        <v>7</v>
      </c>
      <c r="B13" s="12">
        <v>44592</v>
      </c>
      <c r="D13" s="13"/>
      <c r="E13" s="25"/>
      <c r="F13" s="15" t="s">
        <v>31</v>
      </c>
      <c r="G13" s="16" t="s">
        <v>39</v>
      </c>
      <c r="H13" s="26"/>
      <c r="I13" s="27">
        <f>+'[1](CG) CARO 2022 (1)'!P44</f>
        <v>3.1909722222222219</v>
      </c>
      <c r="J13" s="28">
        <v>3.375</v>
      </c>
      <c r="K13" s="28"/>
      <c r="L13" s="28">
        <v>3.1666666666666665</v>
      </c>
      <c r="M13" s="29">
        <v>38580</v>
      </c>
      <c r="N13" s="29" t="str">
        <f t="shared" ca="1" si="0"/>
        <v>16 ans 6 mois</v>
      </c>
      <c r="O13" s="30" t="s">
        <v>33</v>
      </c>
      <c r="P13" s="30" t="str">
        <f>IF(Tableau1[[#This Row],[Contrat]]="CDD","DATE ?",IF(Tableau1[[#This Row],[Contrat]]="ETUDIANT","DATE ?",IF(Tableau1[[#This Row],[Contrat]]="CDI","/")))</f>
        <v>/</v>
      </c>
      <c r="Q13" s="20" t="str">
        <f>IF(Tableau1[[#This Row],[Contrat]]="CDD","DATE ?",IF(Tableau1[[#This Row],[Contrat]]="ETUDIANT","DATE ?",IF(Tableau1[[#This Row],[Contrat]]="CDI","/")))</f>
        <v>/</v>
      </c>
      <c r="R13" s="29">
        <v>29810</v>
      </c>
      <c r="S13" s="29" t="str">
        <f t="shared" ca="1" si="1"/>
        <v xml:space="preserve">40 ans </v>
      </c>
      <c r="T13" s="31">
        <f t="shared" ca="1" si="2"/>
        <v>44612</v>
      </c>
      <c r="U13" s="32">
        <f>+'[2]Bilan 2021'!$H$91</f>
        <v>10.624999999999998</v>
      </c>
      <c r="V13" s="32">
        <f>-Tableau1[[#This Row],[Report 2021]]</f>
        <v>-10.624999999999998</v>
      </c>
      <c r="W13" s="2">
        <f ca="1">DATEDIF(Tableau1[[#This Row],[DDN]]-Tableau1[[#This Row],[Colonne3]],Tableau1[[#This Row],[Aujourd''hui]],"ym")</f>
        <v>6</v>
      </c>
      <c r="X13" s="2">
        <f ca="1">DATEDIF(Tableau1[[#This Row],[DDN]]-Tableau1[[#This Row],[Colonne3]],Tableau1[[#This Row],[Aujourd''hui]],"md")</f>
        <v>15</v>
      </c>
      <c r="Y13" s="2">
        <v>7</v>
      </c>
      <c r="Z13" s="2" t="b">
        <f ca="1">AND(Tableau1[[#This Row],[Colonne1]]=0,Tableau1[[#This Row],[Colonne2]]&lt;=$Y$7)</f>
        <v>0</v>
      </c>
    </row>
    <row r="14" spans="1:26" ht="19.2" customHeight="1" x14ac:dyDescent="0.25">
      <c r="A14" s="11">
        <v>8</v>
      </c>
      <c r="B14" s="12">
        <v>44592</v>
      </c>
      <c r="D14" s="13"/>
      <c r="E14" s="14"/>
      <c r="F14" s="15" t="s">
        <v>31</v>
      </c>
      <c r="G14" s="16" t="s">
        <v>43</v>
      </c>
      <c r="H14" s="26"/>
      <c r="I14" s="27">
        <f>+'[1](CM) CINTHIA 2022 (1)'!P44</f>
        <v>4.4270833333333321</v>
      </c>
      <c r="J14" s="28">
        <v>5.125</v>
      </c>
      <c r="K14" s="28"/>
      <c r="L14" s="16">
        <v>18</v>
      </c>
      <c r="M14" s="29">
        <v>43389</v>
      </c>
      <c r="N14" s="29" t="str">
        <f t="shared" ca="1" si="0"/>
        <v>3 ans 4 mois</v>
      </c>
      <c r="O14" s="30" t="s">
        <v>33</v>
      </c>
      <c r="P14" s="30" t="str">
        <f>IF(Tableau1[[#This Row],[Contrat]]="CDD","DATE ?",IF(Tableau1[[#This Row],[Contrat]]="ETUDIANT","DATE ?",IF(Tableau1[[#This Row],[Contrat]]="CDI","/")))</f>
        <v>/</v>
      </c>
      <c r="Q14" s="20" t="str">
        <f>IF(Tableau1[[#This Row],[Contrat]]="CDD","DATE ?",IF(Tableau1[[#This Row],[Contrat]]="ETUDIANT","DATE ?",IF(Tableau1[[#This Row],[Contrat]]="CDI","/")))</f>
        <v>/</v>
      </c>
      <c r="R14" s="29">
        <v>30735</v>
      </c>
      <c r="S14" s="29" t="str">
        <f t="shared" ca="1" si="1"/>
        <v xml:space="preserve">37 ans </v>
      </c>
      <c r="T14" s="31">
        <f t="shared" ca="1" si="2"/>
        <v>44612</v>
      </c>
      <c r="U14" s="32">
        <f>+'[2]Bilan 2021'!$J$91</f>
        <v>1.6423611111111078</v>
      </c>
      <c r="V14" s="32">
        <f>-Tableau1[[#This Row],[Report 2021]]</f>
        <v>-1.6423611111111078</v>
      </c>
      <c r="W14" s="2">
        <f ca="1">DATEDIF(Tableau1[[#This Row],[DDN]]-Tableau1[[#This Row],[Colonne3]],Tableau1[[#This Row],[Aujourd''hui]],"ym")</f>
        <v>0</v>
      </c>
      <c r="X14" s="2">
        <f ca="1">DATEDIF(Tableau1[[#This Row],[DDN]]-Tableau1[[#This Row],[Colonne3]],Tableau1[[#This Row],[Aujourd''hui]],"md")</f>
        <v>4</v>
      </c>
      <c r="Y14" s="2">
        <v>7</v>
      </c>
      <c r="Z14" s="2" t="b">
        <f ca="1">AND(Tableau1[[#This Row],[Colonne1]]=0,Tableau1[[#This Row],[Colonne2]]&lt;=$Y$7)</f>
        <v>1</v>
      </c>
    </row>
    <row r="15" spans="1:26" ht="19.2" customHeight="1" x14ac:dyDescent="0.25">
      <c r="A15" s="11">
        <v>9</v>
      </c>
      <c r="B15" s="12">
        <v>44592</v>
      </c>
      <c r="D15" s="13"/>
      <c r="E15" s="25"/>
      <c r="F15" s="15" t="s">
        <v>31</v>
      </c>
      <c r="G15" s="16" t="s">
        <v>36</v>
      </c>
      <c r="H15" s="26"/>
      <c r="I15" s="27">
        <f>+'[1](EL) EMILIE 2022 (1)'!P44</f>
        <v>4.3576388888888884</v>
      </c>
      <c r="J15" s="28">
        <v>5.40625</v>
      </c>
      <c r="K15" s="28"/>
      <c r="L15" s="16">
        <v>18</v>
      </c>
      <c r="M15" s="29">
        <v>43832</v>
      </c>
      <c r="N15" s="29" t="str">
        <f t="shared" ca="1" si="0"/>
        <v>2 ans 1 mois</v>
      </c>
      <c r="O15" s="30" t="s">
        <v>33</v>
      </c>
      <c r="P15" s="30" t="str">
        <f>IF(Tableau1[[#This Row],[Contrat]]="CDD","DATE ?",IF(Tableau1[[#This Row],[Contrat]]="ETUDIANT","DATE ?",IF(Tableau1[[#This Row],[Contrat]]="CDI","/")))</f>
        <v>/</v>
      </c>
      <c r="Q15" s="20" t="str">
        <f>IF(Tableau1[[#This Row],[Contrat]]="CDD","DATE ?",IF(Tableau1[[#This Row],[Contrat]]="ETUDIANT","DATE ?",IF(Tableau1[[#This Row],[Contrat]]="CDI","/")))</f>
        <v>/</v>
      </c>
      <c r="R15" s="29">
        <v>33776</v>
      </c>
      <c r="S15" s="29" t="str">
        <f t="shared" ca="1" si="1"/>
        <v xml:space="preserve">29 ans </v>
      </c>
      <c r="T15" s="31">
        <f t="shared" ca="1" si="2"/>
        <v>44612</v>
      </c>
      <c r="U15" s="32">
        <f>+'[2]Bilan 2021'!$K$91</f>
        <v>1.6687499999999953</v>
      </c>
      <c r="V15" s="32">
        <f>-Tableau1[[#This Row],[Report 2021]]</f>
        <v>-1.6687499999999953</v>
      </c>
      <c r="W15" s="2">
        <f ca="1">DATEDIF(Tableau1[[#This Row],[DDN]]-Tableau1[[#This Row],[Colonne3]],Tableau1[[#This Row],[Aujourd''hui]],"ym")</f>
        <v>8</v>
      </c>
      <c r="X15" s="2">
        <f ca="1">DATEDIF(Tableau1[[#This Row],[DDN]]-Tableau1[[#This Row],[Colonne3]],Tableau1[[#This Row],[Aujourd''hui]],"md")</f>
        <v>6</v>
      </c>
      <c r="Y15" s="2">
        <v>7</v>
      </c>
      <c r="Z15" s="2" t="b">
        <f ca="1">AND(Tableau1[[#This Row],[Colonne1]]=0,Tableau1[[#This Row],[Colonne2]]&lt;=$Y$7)</f>
        <v>0</v>
      </c>
    </row>
    <row r="16" spans="1:26" ht="19.2" customHeight="1" x14ac:dyDescent="0.25">
      <c r="A16" s="11">
        <v>10</v>
      </c>
      <c r="B16" s="12">
        <v>44592</v>
      </c>
      <c r="D16" s="13"/>
      <c r="E16" s="14"/>
      <c r="F16" s="15" t="s">
        <v>31</v>
      </c>
      <c r="G16" s="16" t="s">
        <v>36</v>
      </c>
      <c r="H16" s="26"/>
      <c r="I16" s="27">
        <f>+'[1](EC) ESMERALDA 2022 (1)'!P44</f>
        <v>1.5277777777777777</v>
      </c>
      <c r="J16" s="28">
        <v>1.75</v>
      </c>
      <c r="K16" s="28"/>
      <c r="L16" s="16">
        <v>18</v>
      </c>
      <c r="M16" s="29">
        <v>43619</v>
      </c>
      <c r="N16" s="29" t="str">
        <f t="shared" ca="1" si="0"/>
        <v>2 ans 8 mois</v>
      </c>
      <c r="O16" s="30" t="s">
        <v>33</v>
      </c>
      <c r="P16" s="30" t="str">
        <f>IF(Tableau1[[#This Row],[Contrat]]="CDD","DATE ?",IF(Tableau1[[#This Row],[Contrat]]="ETUDIANT","DATE ?",IF(Tableau1[[#This Row],[Contrat]]="CDI","/")))</f>
        <v>/</v>
      </c>
      <c r="Q16" s="20" t="str">
        <f>IF(Tableau1[[#This Row],[Contrat]]="CDD","DATE ?",IF(Tableau1[[#This Row],[Contrat]]="ETUDIANT","DATE ?",IF(Tableau1[[#This Row],[Contrat]]="CDI","/")))</f>
        <v>/</v>
      </c>
      <c r="R16" s="29">
        <v>31103</v>
      </c>
      <c r="S16" s="29" t="str">
        <f t="shared" ca="1" si="1"/>
        <v xml:space="preserve">36 ans </v>
      </c>
      <c r="T16" s="31">
        <f t="shared" ca="1" si="2"/>
        <v>44612</v>
      </c>
      <c r="U16" s="32">
        <f>+'[2]Bilan 2021'!$L$91</f>
        <v>2.2395833333333326</v>
      </c>
      <c r="V16" s="32">
        <f>-Tableau1[[#This Row],[Report 2021]]</f>
        <v>-2.2395833333333326</v>
      </c>
      <c r="W16" s="2">
        <f ca="1">DATEDIF(Tableau1[[#This Row],[DDN]]-Tableau1[[#This Row],[Colonne3]],Tableau1[[#This Row],[Aujourd''hui]],"ym")</f>
        <v>0</v>
      </c>
      <c r="X16" s="2">
        <f ca="1">DATEDIF(Tableau1[[#This Row],[DDN]]-Tableau1[[#This Row],[Colonne3]],Tableau1[[#This Row],[Aujourd''hui]],"md")</f>
        <v>2</v>
      </c>
      <c r="Y16" s="2">
        <v>7</v>
      </c>
      <c r="Z16" s="2" t="b">
        <f ca="1">AND(Tableau1[[#This Row],[Colonne1]]=0,Tableau1[[#This Row],[Colonne2]]&lt;=$Y$7)</f>
        <v>1</v>
      </c>
    </row>
    <row r="17" spans="1:26" ht="19.2" customHeight="1" x14ac:dyDescent="0.25">
      <c r="A17" s="11">
        <v>11</v>
      </c>
      <c r="B17" s="12">
        <v>44592</v>
      </c>
      <c r="D17" s="13"/>
      <c r="E17" s="25"/>
      <c r="F17" s="15" t="s">
        <v>31</v>
      </c>
      <c r="G17" s="16" t="s">
        <v>36</v>
      </c>
      <c r="H17" s="26"/>
      <c r="I17" s="27">
        <f>+'[1](GL) GWENNY 2022 (1)'!P44</f>
        <v>5.2638888888888893</v>
      </c>
      <c r="J17" s="28">
        <v>5.375</v>
      </c>
      <c r="K17" s="28"/>
      <c r="L17" s="16">
        <v>17</v>
      </c>
      <c r="M17" s="29">
        <v>43941</v>
      </c>
      <c r="N17" s="29" t="str">
        <f t="shared" ca="1" si="0"/>
        <v>1 ans 10 mois</v>
      </c>
      <c r="O17" s="30" t="s">
        <v>33</v>
      </c>
      <c r="P17" s="30" t="str">
        <f>IF(Tableau1[[#This Row],[Contrat]]="CDD","DATE ?",IF(Tableau1[[#This Row],[Contrat]]="ETUDIANT","DATE ?",IF(Tableau1[[#This Row],[Contrat]]="CDI","/")))</f>
        <v>/</v>
      </c>
      <c r="Q17" s="20" t="str">
        <f>IF(Tableau1[[#This Row],[Contrat]]="CDD","DATE ?",IF(Tableau1[[#This Row],[Contrat]]="ETUDIANT","DATE ?",IF(Tableau1[[#This Row],[Contrat]]="CDI","/")))</f>
        <v>/</v>
      </c>
      <c r="R17" s="29">
        <v>32668</v>
      </c>
      <c r="S17" s="29" t="str">
        <f t="shared" ca="1" si="1"/>
        <v xml:space="preserve">32 ans </v>
      </c>
      <c r="T17" s="31">
        <f t="shared" ca="1" si="2"/>
        <v>44612</v>
      </c>
      <c r="U17" s="32">
        <f>+'[2]Bilan 2021'!$M$91</f>
        <v>2.9486111111111106</v>
      </c>
      <c r="V17" s="32">
        <f>-Tableau1[[#This Row],[Report 2021]]</f>
        <v>-2.9486111111111106</v>
      </c>
      <c r="W17" s="2">
        <f ca="1">DATEDIF(Tableau1[[#This Row],[DDN]]-Tableau1[[#This Row],[Colonne3]],Tableau1[[#This Row],[Aujourd''hui]],"ym")</f>
        <v>8</v>
      </c>
      <c r="X17" s="2">
        <f ca="1">DATEDIF(Tableau1[[#This Row],[DDN]]-Tableau1[[#This Row],[Colonne3]],Tableau1[[#This Row],[Aujourd''hui]],"md")</f>
        <v>18</v>
      </c>
      <c r="Y17" s="2">
        <v>7</v>
      </c>
      <c r="Z17" s="2" t="b">
        <f ca="1">AND(Tableau1[[#This Row],[Colonne1]]=0,Tableau1[[#This Row],[Colonne2]]&lt;=$Y$7)</f>
        <v>0</v>
      </c>
    </row>
    <row r="18" spans="1:26" ht="19.2" hidden="1" customHeight="1" x14ac:dyDescent="0.25">
      <c r="A18" s="11">
        <v>12</v>
      </c>
      <c r="B18" s="34"/>
      <c r="C18" t="s">
        <v>47</v>
      </c>
      <c r="D18" s="13" t="s">
        <v>48</v>
      </c>
      <c r="E18" s="14" t="s">
        <v>49</v>
      </c>
      <c r="F18" s="15" t="s">
        <v>50</v>
      </c>
      <c r="G18" s="16" t="s">
        <v>51</v>
      </c>
      <c r="H18" s="26"/>
      <c r="I18" s="28">
        <f>+'[1](CH) CHLOE (1)'!P45</f>
        <v>0</v>
      </c>
      <c r="J18" s="28">
        <f>+Tableau1[[#This Row],[H Prestées]]</f>
        <v>0</v>
      </c>
      <c r="K18" s="28"/>
      <c r="L18" s="35" t="s">
        <v>52</v>
      </c>
      <c r="M18" s="30"/>
      <c r="N18" s="29" t="str">
        <f t="shared" ca="1" si="0"/>
        <v>Etudiant</v>
      </c>
      <c r="O18" s="30" t="s">
        <v>51</v>
      </c>
      <c r="P18" s="30" t="str">
        <f>IF(Tableau1[[#This Row],[Contrat]]="CDD","DATE ?",IF(Tableau1[[#This Row],[Contrat]]="ETUDIANT","DATE ?",IF(Tableau1[[#This Row],[Contrat]]="CDI","/")))</f>
        <v>DATE ?</v>
      </c>
      <c r="Q18" s="20" t="str">
        <f>IF(Tableau1[[#This Row],[Contrat]]="CDD","DATE ?",IF(Tableau1[[#This Row],[Contrat]]="ETUDIANT","DATE ?",IF(Tableau1[[#This Row],[Contrat]]="CDI","/")))</f>
        <v>DATE ?</v>
      </c>
      <c r="R18" s="30"/>
      <c r="S18" s="29" t="str">
        <f t="shared" ca="1" si="1"/>
        <v xml:space="preserve">122 ans </v>
      </c>
      <c r="T18" s="31">
        <f t="shared" ca="1" si="2"/>
        <v>44612</v>
      </c>
      <c r="U18" s="32">
        <f>+'[1]Bilan 2022'!D13</f>
        <v>0</v>
      </c>
      <c r="V18" s="32">
        <f>-Tableau1[[#This Row],[Report 2021]]</f>
        <v>0</v>
      </c>
      <c r="W18" s="2">
        <f ca="1">DATEDIF(Tableau1[[#This Row],[DDN]]-Tableau1[[#This Row],[Colonne3]],Tableau1[[#This Row],[Aujourd''hui]],"ym")</f>
        <v>1</v>
      </c>
      <c r="X18" s="2">
        <f ca="1">DATEDIF(Tableau1[[#This Row],[DDN]]-Tableau1[[#This Row],[Colonne3]],Tableau1[[#This Row],[Aujourd''hui]],"md")</f>
        <v>20</v>
      </c>
      <c r="Y18" s="2"/>
      <c r="Z18" s="2" t="b">
        <f ca="1">AND(Tableau1[[#This Row],[Colonne1]]=0,Tableau1[[#This Row],[Colonne2]]&lt;=$Y$7)</f>
        <v>0</v>
      </c>
    </row>
    <row r="19" spans="1:26" ht="19.2" customHeight="1" x14ac:dyDescent="0.25">
      <c r="A19" s="11">
        <v>13</v>
      </c>
      <c r="B19" s="12">
        <v>44592</v>
      </c>
      <c r="D19" s="13"/>
      <c r="E19" s="25"/>
      <c r="F19" s="15" t="s">
        <v>31</v>
      </c>
      <c r="G19" s="16" t="s">
        <v>54</v>
      </c>
      <c r="H19" s="26"/>
      <c r="I19" s="27">
        <f>+'[1](KO) KENZA 2022 (1)'!P45</f>
        <v>5.7673611111111116</v>
      </c>
      <c r="J19" s="28">
        <v>5.1006944444444446</v>
      </c>
      <c r="K19" s="28"/>
      <c r="L19" s="16">
        <v>15</v>
      </c>
      <c r="M19" s="29">
        <v>44109</v>
      </c>
      <c r="N19" s="29" t="str">
        <f t="shared" ca="1" si="0"/>
        <v>1 ans 4 mois</v>
      </c>
      <c r="O19" s="30" t="s">
        <v>33</v>
      </c>
      <c r="P19" s="30" t="str">
        <f>IF(Tableau1[[#This Row],[Contrat]]="CDD","DATE ?",IF(Tableau1[[#This Row],[Contrat]]="ETUDIANT","DATE ?",IF(Tableau1[[#This Row],[Contrat]]="CDI","/")))</f>
        <v>/</v>
      </c>
      <c r="Q19" s="20" t="str">
        <f>IF(Tableau1[[#This Row],[Contrat]]="CDD","DATE ?",IF(Tableau1[[#This Row],[Contrat]]="ETUDIANT","DATE ?",IF(Tableau1[[#This Row],[Contrat]]="CDI","/")))</f>
        <v>/</v>
      </c>
      <c r="R19" s="29">
        <v>28856</v>
      </c>
      <c r="S19" s="29" t="str">
        <f t="shared" ca="1" si="1"/>
        <v xml:space="preserve">43 ans </v>
      </c>
      <c r="T19" s="31">
        <f t="shared" ca="1" si="2"/>
        <v>44612</v>
      </c>
      <c r="U19" s="32">
        <f>+'[2]Bilan 2021'!$N$91</f>
        <v>-1.0138888888888848</v>
      </c>
      <c r="V19" s="32">
        <f>-Tableau1[[#This Row],[Report 2021]]</f>
        <v>1.0138888888888848</v>
      </c>
      <c r="W19" s="2">
        <f ca="1">DATEDIF(Tableau1[[#This Row],[DDN]]-Tableau1[[#This Row],[Colonne3]],Tableau1[[#This Row],[Aujourd''hui]],"ym")</f>
        <v>1</v>
      </c>
      <c r="X19" s="2">
        <f ca="1">DATEDIF(Tableau1[[#This Row],[DDN]]-Tableau1[[#This Row],[Colonne3]],Tableau1[[#This Row],[Aujourd''hui]],"md")</f>
        <v>26</v>
      </c>
      <c r="Y19" s="2">
        <v>7</v>
      </c>
      <c r="Z19" s="2" t="b">
        <f ca="1">AND(Tableau1[[#This Row],[Colonne1]]=0,Tableau1[[#This Row],[Colonne2]]&lt;=$Y$7)</f>
        <v>0</v>
      </c>
    </row>
    <row r="20" spans="1:26" ht="19.2" customHeight="1" x14ac:dyDescent="0.25">
      <c r="A20" s="11">
        <v>14</v>
      </c>
      <c r="B20" s="12">
        <v>44592</v>
      </c>
      <c r="D20" s="13"/>
      <c r="E20" s="14"/>
      <c r="F20" s="15" t="s">
        <v>31</v>
      </c>
      <c r="G20" s="16" t="s">
        <v>54</v>
      </c>
      <c r="H20" s="26"/>
      <c r="I20" s="27">
        <f>+'[1](LD) LAURENCE (1)'!P45</f>
        <v>1.6354166666666667</v>
      </c>
      <c r="J20" s="28">
        <v>1.5729166666666667</v>
      </c>
      <c r="K20" s="28"/>
      <c r="L20" s="35" t="s">
        <v>57</v>
      </c>
      <c r="M20" s="29">
        <v>44585</v>
      </c>
      <c r="N20" s="29" t="str">
        <f t="shared" ca="1" si="0"/>
        <v>0 ans 0 mois</v>
      </c>
      <c r="O20" s="30" t="s">
        <v>58</v>
      </c>
      <c r="P20" s="29">
        <v>44585</v>
      </c>
      <c r="Q20" s="20">
        <v>44765</v>
      </c>
      <c r="R20" s="29">
        <v>31692</v>
      </c>
      <c r="S20" s="29" t="str">
        <f t="shared" ca="1" si="1"/>
        <v xml:space="preserve">35 ans </v>
      </c>
      <c r="T20" s="31">
        <f t="shared" ca="1" si="2"/>
        <v>44612</v>
      </c>
      <c r="U20" s="32">
        <f>+'[1]Bilan 2022'!D15</f>
        <v>0</v>
      </c>
      <c r="V20" s="32">
        <f>-Tableau1[[#This Row],[Report 2021]]</f>
        <v>0</v>
      </c>
      <c r="W20" s="2">
        <f ca="1">DATEDIF(Tableau1[[#This Row],[DDN]]-Tableau1[[#This Row],[Colonne3]],Tableau1[[#This Row],[Aujourd''hui]],"ym")</f>
        <v>4</v>
      </c>
      <c r="X20" s="2">
        <f ca="1">DATEDIF(Tableau1[[#This Row],[DDN]]-Tableau1[[#This Row],[Colonne3]],Tableau1[[#This Row],[Aujourd''hui]],"md")</f>
        <v>21</v>
      </c>
      <c r="Y20" s="2">
        <v>7</v>
      </c>
      <c r="Z20" s="2" t="b">
        <f ca="1">AND(Tableau1[[#This Row],[Colonne1]]=0,Tableau1[[#This Row],[Colonne2]]&lt;=$Y$7)</f>
        <v>0</v>
      </c>
    </row>
    <row r="21" spans="1:26" ht="19.2" customHeight="1" x14ac:dyDescent="0.25">
      <c r="A21" s="11">
        <v>15</v>
      </c>
      <c r="B21" s="12">
        <v>44592</v>
      </c>
      <c r="D21" s="13"/>
      <c r="E21" s="14"/>
      <c r="F21" s="15" t="s">
        <v>31</v>
      </c>
      <c r="G21" s="16" t="s">
        <v>32</v>
      </c>
      <c r="H21" s="26"/>
      <c r="I21" s="27">
        <f>+'[1](LC) LOREDANA 2022 (1)'!P44</f>
        <v>4.2777777777777768</v>
      </c>
      <c r="J21" s="28">
        <v>3.875</v>
      </c>
      <c r="K21" s="28"/>
      <c r="L21" s="16">
        <v>20</v>
      </c>
      <c r="M21" s="29">
        <v>43832</v>
      </c>
      <c r="N21" s="29" t="str">
        <f t="shared" ca="1" si="0"/>
        <v>2 ans 1 mois</v>
      </c>
      <c r="O21" s="30" t="s">
        <v>33</v>
      </c>
      <c r="P21" s="30" t="str">
        <f>IF(Tableau1[[#This Row],[Contrat]]="CDD","DATE ?",IF(Tableau1[[#This Row],[Contrat]]="ETUDIANT","DATE ?",IF(Tableau1[[#This Row],[Contrat]]="CDI","/")))</f>
        <v>/</v>
      </c>
      <c r="Q21" s="20" t="str">
        <f>IF(Tableau1[[#This Row],[Contrat]]="CDD","DATE ?",IF(Tableau1[[#This Row],[Contrat]]="ETUDIANT","DATE ?",IF(Tableau1[[#This Row],[Contrat]]="CDI","/")))</f>
        <v>/</v>
      </c>
      <c r="R21" s="29">
        <v>31191</v>
      </c>
      <c r="S21" s="29" t="str">
        <f t="shared" ca="1" si="1"/>
        <v xml:space="preserve">36 ans </v>
      </c>
      <c r="T21" s="31">
        <f t="shared" ca="1" si="2"/>
        <v>44612</v>
      </c>
      <c r="U21" s="32">
        <f>+'[2]Bilan 2021'!$O$91</f>
        <v>-1.4409722222222328</v>
      </c>
      <c r="V21" s="32">
        <f>-Tableau1[[#This Row],[Report 2021]]</f>
        <v>1.4409722222222328</v>
      </c>
      <c r="W21" s="2">
        <f ca="1">DATEDIF(Tableau1[[#This Row],[DDN]]-Tableau1[[#This Row],[Colonne3]],Tableau1[[#This Row],[Aujourd''hui]],"ym")</f>
        <v>9</v>
      </c>
      <c r="X21" s="2">
        <f ca="1">DATEDIF(Tableau1[[#This Row],[DDN]]-Tableau1[[#This Row],[Colonne3]],Tableau1[[#This Row],[Aujourd''hui]],"md")</f>
        <v>3</v>
      </c>
      <c r="Y21" s="2">
        <v>7</v>
      </c>
      <c r="Z21" s="2" t="b">
        <f ca="1">AND(Tableau1[[#This Row],[Colonne1]]=0,Tableau1[[#This Row],[Colonne2]]&lt;=$Y$7)</f>
        <v>0</v>
      </c>
    </row>
    <row r="22" spans="1:26" ht="19.2" customHeight="1" x14ac:dyDescent="0.25">
      <c r="A22" s="11">
        <v>16</v>
      </c>
      <c r="B22" s="12">
        <v>44592</v>
      </c>
      <c r="D22" s="13"/>
      <c r="E22" s="14"/>
      <c r="F22" s="15" t="s">
        <v>31</v>
      </c>
      <c r="G22" s="16" t="s">
        <v>54</v>
      </c>
      <c r="H22" s="26"/>
      <c r="I22" s="27">
        <f>+'[1](MM) MAITE 2022 (1)'!P44</f>
        <v>6.8888888888888884</v>
      </c>
      <c r="J22" s="28">
        <v>5.3923611111111107</v>
      </c>
      <c r="K22" s="28"/>
      <c r="L22" s="16">
        <v>2</v>
      </c>
      <c r="M22" s="29">
        <v>44405</v>
      </c>
      <c r="N22" s="29" t="str">
        <f t="shared" ca="1" si="0"/>
        <v>0 ans 6 mois</v>
      </c>
      <c r="O22" s="30" t="s">
        <v>58</v>
      </c>
      <c r="P22" s="29">
        <v>44538</v>
      </c>
      <c r="Q22" s="20">
        <v>44719</v>
      </c>
      <c r="R22" s="29">
        <v>32976</v>
      </c>
      <c r="S22" s="29" t="str">
        <f t="shared" ca="1" si="1"/>
        <v xml:space="preserve">31 ans </v>
      </c>
      <c r="T22" s="31">
        <f t="shared" ca="1" si="2"/>
        <v>44612</v>
      </c>
      <c r="U22" s="32">
        <f>+'[2]Bilan 2021'!$P$91</f>
        <v>3.8756944444444459</v>
      </c>
      <c r="V22" s="32">
        <f>-Tableau1[[#This Row],[Report 2021]]</f>
        <v>-3.8756944444444459</v>
      </c>
      <c r="W22" s="2">
        <f ca="1">DATEDIF(Tableau1[[#This Row],[DDN]]-Tableau1[[#This Row],[Colonne3]],Tableau1[[#This Row],[Aujourd''hui]],"ym")</f>
        <v>10</v>
      </c>
      <c r="X22" s="2">
        <f ca="1">DATEDIF(Tableau1[[#This Row],[DDN]]-Tableau1[[#This Row],[Colonne3]],Tableau1[[#This Row],[Aujourd''hui]],"md")</f>
        <v>14</v>
      </c>
      <c r="Y22" s="2">
        <v>7</v>
      </c>
      <c r="Z22" s="2" t="b">
        <f ca="1">AND(Tableau1[[#This Row],[Colonne1]]=0,Tableau1[[#This Row],[Colonne2]]&lt;=$Y$7)</f>
        <v>0</v>
      </c>
    </row>
    <row r="23" spans="1:26" ht="19.2" customHeight="1" x14ac:dyDescent="0.25">
      <c r="A23" s="11">
        <v>17</v>
      </c>
      <c r="B23" s="12">
        <v>44592</v>
      </c>
      <c r="D23" s="13"/>
      <c r="E23" s="14"/>
      <c r="F23" s="15" t="s">
        <v>31</v>
      </c>
      <c r="G23" s="16" t="s">
        <v>32</v>
      </c>
      <c r="H23" s="26"/>
      <c r="I23" s="27">
        <f>+'[1](MA) MARYAM 2022 (1)'!P44</f>
        <v>5.65625</v>
      </c>
      <c r="J23" s="28">
        <v>6.666666666666667</v>
      </c>
      <c r="K23" s="28"/>
      <c r="L23" s="16">
        <v>4</v>
      </c>
      <c r="M23" s="29">
        <v>44474</v>
      </c>
      <c r="N23" s="29" t="str">
        <f t="shared" ca="1" si="0"/>
        <v>0 ans 4 mois</v>
      </c>
      <c r="O23" s="30" t="s">
        <v>33</v>
      </c>
      <c r="P23" s="30" t="str">
        <f>IF(Tableau1[[#This Row],[Contrat]]="CDD","DATE ?",IF(Tableau1[[#This Row],[Contrat]]="ETUDIANT","DATE ?",IF(Tableau1[[#This Row],[Contrat]]="CDI","/")))</f>
        <v>/</v>
      </c>
      <c r="Q23" s="20" t="str">
        <f>IF(Tableau1[[#This Row],[Contrat]]="CDD","DATE ?",IF(Tableau1[[#This Row],[Contrat]]="ETUDIANT","DATE ?",IF(Tableau1[[#This Row],[Contrat]]="CDI","/")))</f>
        <v>/</v>
      </c>
      <c r="R23" s="29">
        <v>34546</v>
      </c>
      <c r="S23" s="29" t="str">
        <f t="shared" ca="1" si="1"/>
        <v xml:space="preserve">27 ans </v>
      </c>
      <c r="T23" s="31">
        <f t="shared" ca="1" si="2"/>
        <v>44612</v>
      </c>
      <c r="U23" s="32">
        <f>+'[2]Bilan 2021'!$Q$91</f>
        <v>-0.56249999999999822</v>
      </c>
      <c r="V23" s="32">
        <f>-Tableau1[[#This Row],[Report 2021]]</f>
        <v>0.56249999999999822</v>
      </c>
      <c r="W23" s="2">
        <f ca="1">DATEDIF(Tableau1[[#This Row],[DDN]]-Tableau1[[#This Row],[Colonne3]],Tableau1[[#This Row],[Aujourd''hui]],"ym")</f>
        <v>6</v>
      </c>
      <c r="X23" s="2">
        <f ca="1">DATEDIF(Tableau1[[#This Row],[DDN]]-Tableau1[[#This Row],[Colonne3]],Tableau1[[#This Row],[Aujourd''hui]],"md")</f>
        <v>27</v>
      </c>
      <c r="Y23" s="2">
        <v>7</v>
      </c>
      <c r="Z23" s="2" t="b">
        <f ca="1">AND(Tableau1[[#This Row],[Colonne1]]=0,Tableau1[[#This Row],[Colonne2]]&lt;=$Y$7)</f>
        <v>0</v>
      </c>
    </row>
    <row r="24" spans="1:26" ht="19.2" customHeight="1" x14ac:dyDescent="0.25">
      <c r="A24" s="11">
        <v>18</v>
      </c>
      <c r="B24" s="12">
        <v>44592</v>
      </c>
      <c r="D24" s="13"/>
      <c r="E24" s="25"/>
      <c r="F24" s="15" t="s">
        <v>31</v>
      </c>
      <c r="G24" s="16" t="s">
        <v>32</v>
      </c>
      <c r="H24" s="26"/>
      <c r="I24" s="27">
        <f>+'[1](NP) NOEMIE 2022 (1)'!P44</f>
        <v>6.4340277777777786</v>
      </c>
      <c r="J24" s="28">
        <v>6.333333333333333</v>
      </c>
      <c r="K24" s="28"/>
      <c r="L24" s="16">
        <v>22</v>
      </c>
      <c r="M24" s="29">
        <v>42430</v>
      </c>
      <c r="N24" s="29" t="str">
        <f t="shared" ca="1" si="0"/>
        <v>5 ans 11 mois</v>
      </c>
      <c r="O24" s="30" t="s">
        <v>33</v>
      </c>
      <c r="P24" s="30" t="str">
        <f>IF(Tableau1[[#This Row],[Contrat]]="CDD","DATE ?",IF(Tableau1[[#This Row],[Contrat]]="ETUDIANT","DATE ?",IF(Tableau1[[#This Row],[Contrat]]="CDI","/")))</f>
        <v>/</v>
      </c>
      <c r="Q24" s="20" t="str">
        <f>IF(Tableau1[[#This Row],[Contrat]]="CDD","DATE ?",IF(Tableau1[[#This Row],[Contrat]]="ETUDIANT","DATE ?",IF(Tableau1[[#This Row],[Contrat]]="CDI","/")))</f>
        <v>/</v>
      </c>
      <c r="R24" s="29">
        <v>34459</v>
      </c>
      <c r="S24" s="29" t="str">
        <f t="shared" ca="1" si="1"/>
        <v xml:space="preserve">27 ans </v>
      </c>
      <c r="T24" s="31">
        <f t="shared" ca="1" si="2"/>
        <v>44612</v>
      </c>
      <c r="U24" s="32">
        <f>+'[2]Bilan 2021'!$S$91</f>
        <v>-0.51736111111111471</v>
      </c>
      <c r="V24" s="32">
        <f>-Tableau1[[#This Row],[Report 2021]]</f>
        <v>0.51736111111111471</v>
      </c>
      <c r="W24" s="2">
        <f ca="1">DATEDIF(Tableau1[[#This Row],[DDN]]-Tableau1[[#This Row],[Colonne3]],Tableau1[[#This Row],[Aujourd''hui]],"ym")</f>
        <v>9</v>
      </c>
      <c r="X24" s="2">
        <f ca="1">DATEDIF(Tableau1[[#This Row],[DDN]]-Tableau1[[#This Row],[Colonne3]],Tableau1[[#This Row],[Aujourd''hui]],"md")</f>
        <v>23</v>
      </c>
      <c r="Y24" s="2">
        <v>7</v>
      </c>
      <c r="Z24" s="2" t="b">
        <f ca="1">AND(Tableau1[[#This Row],[Colonne1]]=0,Tableau1[[#This Row],[Colonne2]]&lt;=$Y$7)</f>
        <v>0</v>
      </c>
    </row>
    <row r="25" spans="1:26" ht="19.2" customHeight="1" x14ac:dyDescent="0.25">
      <c r="A25" s="11">
        <v>19</v>
      </c>
      <c r="B25" s="12">
        <v>44592</v>
      </c>
      <c r="D25" s="13"/>
      <c r="E25" s="25"/>
      <c r="F25" s="15" t="s">
        <v>31</v>
      </c>
      <c r="G25" s="16" t="s">
        <v>54</v>
      </c>
      <c r="H25" s="26"/>
      <c r="I25" s="27">
        <f>+'[1](QD) QUENTIN 2022 (1)'!P44</f>
        <v>5.4652777777777759</v>
      </c>
      <c r="J25" s="28">
        <v>5.3923611111111107</v>
      </c>
      <c r="K25" s="28"/>
      <c r="L25" s="16">
        <v>20</v>
      </c>
      <c r="M25" s="29">
        <v>44075</v>
      </c>
      <c r="N25" s="29" t="str">
        <f t="shared" ca="1" si="0"/>
        <v>1 ans 5 mois</v>
      </c>
      <c r="O25" s="30" t="s">
        <v>33</v>
      </c>
      <c r="P25" s="30" t="str">
        <f>IF(Tableau1[[#This Row],[Contrat]]="CDD","DATE ?",IF(Tableau1[[#This Row],[Contrat]]="ETUDIANT","DATE ?",IF(Tableau1[[#This Row],[Contrat]]="CDI","/")))</f>
        <v>/</v>
      </c>
      <c r="Q25" s="20" t="str">
        <f>IF(Tableau1[[#This Row],[Contrat]]="CDD","DATE ?",IF(Tableau1[[#This Row],[Contrat]]="ETUDIANT","DATE ?",IF(Tableau1[[#This Row],[Contrat]]="CDI","/")))</f>
        <v>/</v>
      </c>
      <c r="R25" s="29">
        <v>33226</v>
      </c>
      <c r="S25" s="29" t="str">
        <f t="shared" ca="1" si="1"/>
        <v xml:space="preserve">31 ans </v>
      </c>
      <c r="T25" s="31">
        <f t="shared" ca="1" si="2"/>
        <v>44612</v>
      </c>
      <c r="U25" s="32">
        <f>+'[2]Bilan 2021'!$T$91</f>
        <v>-2.2951388888888893</v>
      </c>
      <c r="V25" s="32">
        <f>-Tableau1[[#This Row],[Report 2021]]</f>
        <v>2.2951388888888893</v>
      </c>
      <c r="W25" s="2">
        <f ca="1">DATEDIF(Tableau1[[#This Row],[DDN]]-Tableau1[[#This Row],[Colonne3]],Tableau1[[#This Row],[Aujourd''hui]],"ym")</f>
        <v>2</v>
      </c>
      <c r="X25" s="2">
        <f ca="1">DATEDIF(Tableau1[[#This Row],[DDN]]-Tableau1[[#This Row],[Colonne3]],Tableau1[[#This Row],[Aujourd''hui]],"md")</f>
        <v>8</v>
      </c>
      <c r="Y25" s="2">
        <v>7</v>
      </c>
      <c r="Z25" s="2" t="b">
        <f ca="1">AND(Tableau1[[#This Row],[Colonne1]]=0,Tableau1[[#This Row],[Colonne2]]&lt;=$Y$7)</f>
        <v>0</v>
      </c>
    </row>
    <row r="26" spans="1:26" ht="19.2" customHeight="1" x14ac:dyDescent="0.25">
      <c r="A26" s="11">
        <v>20</v>
      </c>
      <c r="B26" s="12">
        <v>44592</v>
      </c>
      <c r="D26" s="13"/>
      <c r="E26" s="14"/>
      <c r="F26" s="15" t="s">
        <v>31</v>
      </c>
      <c r="G26" s="16" t="s">
        <v>65</v>
      </c>
      <c r="H26" s="26" t="s">
        <v>32</v>
      </c>
      <c r="I26" s="27">
        <f>+'[1](SB) SONIA 2022 (1)'!P44</f>
        <v>6.8993055555555554</v>
      </c>
      <c r="J26" s="28">
        <v>6.708333333333333</v>
      </c>
      <c r="K26" s="28">
        <v>2.0833333333333335</v>
      </c>
      <c r="L26" s="16">
        <v>19</v>
      </c>
      <c r="M26" s="29">
        <v>37144</v>
      </c>
      <c r="N26" s="29" t="str">
        <f t="shared" ca="1" si="0"/>
        <v>20 ans 5 mois</v>
      </c>
      <c r="O26" s="30" t="s">
        <v>33</v>
      </c>
      <c r="P26" s="30" t="str">
        <f>IF(Tableau1[[#This Row],[Contrat]]="CDD","DATE ?",IF(Tableau1[[#This Row],[Contrat]]="ETUDIANT","DATE ?",IF(Tableau1[[#This Row],[Contrat]]="CDI","/")))</f>
        <v>/</v>
      </c>
      <c r="Q26" s="20" t="str">
        <f>IF(Tableau1[[#This Row],[Contrat]]="CDD","DATE ?",IF(Tableau1[[#This Row],[Contrat]]="ETUDIANT","DATE ?",IF(Tableau1[[#This Row],[Contrat]]="CDI","/")))</f>
        <v>/</v>
      </c>
      <c r="R26" s="29">
        <v>23762</v>
      </c>
      <c r="S26" s="29" t="str">
        <f t="shared" ca="1" si="1"/>
        <v xml:space="preserve">57 ans </v>
      </c>
      <c r="T26" s="31">
        <f t="shared" ca="1" si="2"/>
        <v>44612</v>
      </c>
      <c r="U26" s="32">
        <f>+'[2]Bilan 2021'!$U$91</f>
        <v>5.0208333333333313</v>
      </c>
      <c r="V26" s="32">
        <f>-Tableau1[[#This Row],[Report 2021]]</f>
        <v>-5.0208333333333313</v>
      </c>
      <c r="W26" s="2">
        <f ca="1">DATEDIF(Tableau1[[#This Row],[DDN]]-Tableau1[[#This Row],[Colonne3]],Tableau1[[#This Row],[Aujourd''hui]],"ym")</f>
        <v>1</v>
      </c>
      <c r="X26" s="2">
        <f ca="1">DATEDIF(Tableau1[[#This Row],[DDN]]-Tableau1[[#This Row],[Colonne3]],Tableau1[[#This Row],[Aujourd''hui]],"md")</f>
        <v>7</v>
      </c>
      <c r="Y26" s="2">
        <v>7</v>
      </c>
      <c r="Z26" s="2" t="b">
        <f ca="1">AND(Tableau1[[#This Row],[Colonne1]]=0,Tableau1[[#This Row],[Colonne2]]&lt;=$Y$7)</f>
        <v>0</v>
      </c>
    </row>
    <row r="27" spans="1:26" ht="19.2" customHeight="1" x14ac:dyDescent="0.25">
      <c r="A27" s="11">
        <v>21</v>
      </c>
      <c r="B27" s="12">
        <v>44592</v>
      </c>
      <c r="D27" s="13"/>
      <c r="E27" s="25"/>
      <c r="F27" s="15" t="s">
        <v>31</v>
      </c>
      <c r="G27" s="16" t="s">
        <v>32</v>
      </c>
      <c r="H27" s="26"/>
      <c r="I27" s="27">
        <f>+'[1](SN) SOPHIE 2022 (1)'!P44</f>
        <v>4.6805555555555554</v>
      </c>
      <c r="J27" s="28">
        <v>5.916666666666667</v>
      </c>
      <c r="K27" s="28"/>
      <c r="L27" s="16">
        <v>20</v>
      </c>
      <c r="M27" s="29">
        <v>42583</v>
      </c>
      <c r="N27" s="29" t="str">
        <f t="shared" ca="1" si="0"/>
        <v>5 ans 6 mois</v>
      </c>
      <c r="O27" s="30" t="s">
        <v>33</v>
      </c>
      <c r="P27" s="30" t="str">
        <f>IF(Tableau1[[#This Row],[Contrat]]="CDD","DATE ?",IF(Tableau1[[#This Row],[Contrat]]="ETUDIANT","DATE ?",IF(Tableau1[[#This Row],[Contrat]]="CDI","/")))</f>
        <v>/</v>
      </c>
      <c r="Q27" s="20" t="str">
        <f>IF(Tableau1[[#This Row],[Contrat]]="CDD","DATE ?",IF(Tableau1[[#This Row],[Contrat]]="ETUDIANT","DATE ?",IF(Tableau1[[#This Row],[Contrat]]="CDI","/")))</f>
        <v>/</v>
      </c>
      <c r="R27" s="29">
        <v>32525</v>
      </c>
      <c r="S27" s="29" t="str">
        <f t="shared" ca="1" si="1"/>
        <v xml:space="preserve">33 ans </v>
      </c>
      <c r="T27" s="31">
        <f t="shared" ca="1" si="2"/>
        <v>44612</v>
      </c>
      <c r="U27" s="32">
        <f>+'[2]Bilan 2021'!$V$91</f>
        <v>2.6173611111111135</v>
      </c>
      <c r="V27" s="32">
        <f>-Tableau1[[#This Row],[Report 2021]]</f>
        <v>-2.6173611111111135</v>
      </c>
      <c r="W27" s="2">
        <f ca="1">DATEDIF(Tableau1[[#This Row],[DDN]]-Tableau1[[#This Row],[Colonne3]],Tableau1[[#This Row],[Aujourd''hui]],"ym")</f>
        <v>1</v>
      </c>
      <c r="X27" s="2">
        <f ca="1">DATEDIF(Tableau1[[#This Row],[DDN]]-Tableau1[[#This Row],[Colonne3]],Tableau1[[#This Row],[Aujourd''hui]],"md")</f>
        <v>10</v>
      </c>
      <c r="Y27" s="2">
        <v>7</v>
      </c>
      <c r="Z27" s="2" t="b">
        <f ca="1">AND(Tableau1[[#This Row],[Colonne1]]=0,Tableau1[[#This Row],[Colonne2]]&lt;=$Y$7)</f>
        <v>0</v>
      </c>
    </row>
    <row r="28" spans="1:26" ht="19.2" hidden="1" customHeight="1" x14ac:dyDescent="0.25">
      <c r="A28" s="11">
        <v>22</v>
      </c>
      <c r="B28" s="34"/>
      <c r="C28" t="s">
        <v>67</v>
      </c>
      <c r="D28" s="13" t="s">
        <v>68</v>
      </c>
      <c r="E28" s="14" t="s">
        <v>56</v>
      </c>
      <c r="F28" s="15" t="s">
        <v>50</v>
      </c>
      <c r="G28" s="16" t="s">
        <v>51</v>
      </c>
      <c r="H28" s="26"/>
      <c r="I28" s="28">
        <f>+'[1](LD) LAURINE (1)'!P44</f>
        <v>0</v>
      </c>
      <c r="J28" s="28">
        <f>+Tableau1[[#This Row],[H Prestées]]</f>
        <v>0</v>
      </c>
      <c r="K28" s="28"/>
      <c r="L28" s="35" t="s">
        <v>52</v>
      </c>
      <c r="M28" s="30"/>
      <c r="N28" s="29" t="str">
        <f t="shared" ca="1" si="0"/>
        <v>Etudiant</v>
      </c>
      <c r="O28" s="30" t="s">
        <v>51</v>
      </c>
      <c r="P28" s="30" t="str">
        <f>IF(Tableau1[[#This Row],[Contrat]]="CDD","DATE ?",IF(Tableau1[[#This Row],[Contrat]]="ETUDIANT","DATE ?",IF(Tableau1[[#This Row],[Contrat]]="CDI","/")))</f>
        <v>DATE ?</v>
      </c>
      <c r="Q28" s="20" t="str">
        <f>IF(Tableau1[[#This Row],[Contrat]]="CDD","DATE ?",IF(Tableau1[[#This Row],[Contrat]]="ETUDIANT","DATE ?",IF(Tableau1[[#This Row],[Contrat]]="CDI","/")))</f>
        <v>DATE ?</v>
      </c>
      <c r="R28" s="30"/>
      <c r="S28" s="29" t="str">
        <f t="shared" ca="1" si="1"/>
        <v xml:space="preserve">122 ans </v>
      </c>
      <c r="T28" s="31">
        <f t="shared" ca="1" si="2"/>
        <v>44612</v>
      </c>
      <c r="U28" s="32">
        <f>+'[1]Bilan 2022'!D23</f>
        <v>0</v>
      </c>
      <c r="V28" s="32">
        <f>-Tableau1[[#This Row],[Report 2021]]</f>
        <v>0</v>
      </c>
      <c r="W28" s="2">
        <f ca="1">DATEDIF(Tableau1[[#This Row],[DDN]]-Tableau1[[#This Row],[Colonne3]],Tableau1[[#This Row],[Aujourd''hui]],"ym")</f>
        <v>1</v>
      </c>
      <c r="X28" s="2">
        <f ca="1">DATEDIF(Tableau1[[#This Row],[DDN]]-Tableau1[[#This Row],[Colonne3]],Tableau1[[#This Row],[Aujourd''hui]],"md")</f>
        <v>20</v>
      </c>
      <c r="Y28" s="2"/>
      <c r="Z28" s="2" t="b">
        <f ca="1">AND(Tableau1[[#This Row],[Colonne1]]=0,Tableau1[[#This Row],[Colonne2]]&lt;=$Y$7)</f>
        <v>0</v>
      </c>
    </row>
    <row r="29" spans="1:26" ht="19.2" customHeight="1" x14ac:dyDescent="0.25">
      <c r="A29" s="11">
        <v>23</v>
      </c>
      <c r="B29" s="12">
        <v>44592</v>
      </c>
      <c r="D29" s="13"/>
      <c r="E29" s="14"/>
      <c r="F29" s="15" t="s">
        <v>31</v>
      </c>
      <c r="G29" s="16" t="s">
        <v>32</v>
      </c>
      <c r="H29" s="26"/>
      <c r="I29" s="27">
        <f>+'[1](DP) STEPHANIE 2022 (1)'!P44</f>
        <v>0</v>
      </c>
      <c r="J29" s="28">
        <f>+Tableau1[[#This Row],[H Prestées]]</f>
        <v>0</v>
      </c>
      <c r="K29" s="28"/>
      <c r="L29" s="16">
        <v>15</v>
      </c>
      <c r="M29" s="29">
        <v>43710</v>
      </c>
      <c r="N29" s="29" t="str">
        <f t="shared" ca="1" si="0"/>
        <v>2 ans 5 mois</v>
      </c>
      <c r="O29" s="30" t="s">
        <v>33</v>
      </c>
      <c r="P29" s="30" t="str">
        <f>IF(Tableau1[[#This Row],[Contrat]]="CDD","DATE ?",IF(Tableau1[[#This Row],[Contrat]]="ETUDIANT","DATE ?",IF(Tableau1[[#This Row],[Contrat]]="CDI","/")))</f>
        <v>/</v>
      </c>
      <c r="Q29" s="20" t="str">
        <f>IF(Tableau1[[#This Row],[Contrat]]="CDD","DATE ?",IF(Tableau1[[#This Row],[Contrat]]="ETUDIANT","DATE ?",IF(Tableau1[[#This Row],[Contrat]]="CDI","/")))</f>
        <v>/</v>
      </c>
      <c r="R29" s="29">
        <v>31875</v>
      </c>
      <c r="S29" s="29" t="str">
        <f t="shared" ca="1" si="1"/>
        <v xml:space="preserve">34 ans </v>
      </c>
      <c r="T29" s="31">
        <f t="shared" ca="1" si="2"/>
        <v>44612</v>
      </c>
      <c r="U29" s="32">
        <f>+'[2]Bilan 2021'!$W$91</f>
        <v>0.3618055555555556</v>
      </c>
      <c r="V29" s="32">
        <f>-Tableau1[[#This Row],[Report 2021]]</f>
        <v>-0.3618055555555556</v>
      </c>
      <c r="W29" s="2">
        <f ca="1">DATEDIF(Tableau1[[#This Row],[DDN]]-Tableau1[[#This Row],[Colonne3]],Tableau1[[#This Row],[Aujourd''hui]],"ym")</f>
        <v>10</v>
      </c>
      <c r="X29" s="2">
        <f ca="1">DATEDIF(Tableau1[[#This Row],[DDN]]-Tableau1[[#This Row],[Colonne3]],Tableau1[[#This Row],[Aujourd''hui]],"md")</f>
        <v>19</v>
      </c>
      <c r="Y29" s="2">
        <v>7</v>
      </c>
      <c r="Z29" s="2" t="b">
        <f ca="1">AND(Tableau1[[#This Row],[Colonne1]]=0,Tableau1[[#This Row],[Colonne2]]&lt;=$Y$7)</f>
        <v>0</v>
      </c>
    </row>
    <row r="30" spans="1:26" ht="19.2" customHeight="1" x14ac:dyDescent="0.25">
      <c r="A30" s="11">
        <v>24</v>
      </c>
      <c r="B30" s="12">
        <v>44592</v>
      </c>
      <c r="D30" s="13"/>
      <c r="E30" s="25"/>
      <c r="F30" s="15" t="s">
        <v>31</v>
      </c>
      <c r="G30" s="16" t="s">
        <v>32</v>
      </c>
      <c r="H30" s="26"/>
      <c r="I30" s="27">
        <f>+'[1](TA) THOMAS 2022 (1)'!P44</f>
        <v>6.2083333333333339</v>
      </c>
      <c r="J30" s="28">
        <v>5.083333333333333</v>
      </c>
      <c r="K30" s="28">
        <v>1.5833333333333333</v>
      </c>
      <c r="L30" s="16">
        <v>18</v>
      </c>
      <c r="M30" s="29">
        <v>42248</v>
      </c>
      <c r="N30" s="29" t="str">
        <f t="shared" ca="1" si="0"/>
        <v>6 ans 5 mois</v>
      </c>
      <c r="O30" s="30" t="s">
        <v>33</v>
      </c>
      <c r="P30" s="30" t="str">
        <f>IF(Tableau1[[#This Row],[Contrat]]="CDD","DATE ?",IF(Tableau1[[#This Row],[Contrat]]="ETUDIANT","DATE ?",IF(Tableau1[[#This Row],[Contrat]]="CDI","/")))</f>
        <v>/</v>
      </c>
      <c r="Q30" s="20" t="str">
        <f>IF(Tableau1[[#This Row],[Contrat]]="CDD","DATE ?",IF(Tableau1[[#This Row],[Contrat]]="ETUDIANT","DATE ?",IF(Tableau1[[#This Row],[Contrat]]="CDI","/")))</f>
        <v>/</v>
      </c>
      <c r="R30" s="29">
        <v>31797</v>
      </c>
      <c r="S30" s="29" t="str">
        <f t="shared" ca="1" si="1"/>
        <v xml:space="preserve">35 ans </v>
      </c>
      <c r="T30" s="31">
        <f t="shared" ca="1" si="2"/>
        <v>44612</v>
      </c>
      <c r="U30" s="32">
        <f>+'[2]Bilan 2021'!$X$91</f>
        <v>3.7986111111111089</v>
      </c>
      <c r="V30" s="32">
        <f>-Tableau1[[#This Row],[Report 2021]]</f>
        <v>-3.7986111111111089</v>
      </c>
      <c r="W30" s="2">
        <f ca="1">DATEDIF(Tableau1[[#This Row],[DDN]]-Tableau1[[#This Row],[Colonne3]],Tableau1[[#This Row],[Aujourd''hui]],"ym")</f>
        <v>1</v>
      </c>
      <c r="X30" s="2">
        <f ca="1">DATEDIF(Tableau1[[#This Row],[DDN]]-Tableau1[[#This Row],[Colonne3]],Tableau1[[#This Row],[Aujourd''hui]],"md")</f>
        <v>7</v>
      </c>
      <c r="Y30" s="2">
        <v>7</v>
      </c>
      <c r="Z30" s="2" t="b">
        <f ca="1">AND(Tableau1[[#This Row],[Colonne1]]=0,Tableau1[[#This Row],[Colonne2]]&lt;=$Y$7)</f>
        <v>0</v>
      </c>
    </row>
    <row r="31" spans="1:26" ht="19.2" customHeight="1" x14ac:dyDescent="0.25">
      <c r="A31" s="11">
        <v>25</v>
      </c>
      <c r="B31" s="12">
        <v>44592</v>
      </c>
      <c r="D31" s="13"/>
      <c r="E31" s="25"/>
      <c r="F31" s="15" t="s">
        <v>71</v>
      </c>
      <c r="G31" s="16" t="s">
        <v>32</v>
      </c>
      <c r="H31" s="26"/>
      <c r="I31" s="27">
        <f>+'[1](AC) ALEXE 2022 (1)'!P44</f>
        <v>7.6527777777777803</v>
      </c>
      <c r="J31" s="28">
        <v>6.645833333333333</v>
      </c>
      <c r="K31" s="28"/>
      <c r="L31" s="16">
        <v>24</v>
      </c>
      <c r="M31" s="29">
        <v>42901</v>
      </c>
      <c r="N31" s="29" t="str">
        <f t="shared" ca="1" si="0"/>
        <v>4 ans 8 mois</v>
      </c>
      <c r="O31" s="30" t="s">
        <v>33</v>
      </c>
      <c r="P31" s="30" t="str">
        <f>IF(Tableau1[[#This Row],[Contrat]]="CDD","DATE ?",IF(Tableau1[[#This Row],[Contrat]]="ETUDIANT","DATE ?",IF(Tableau1[[#This Row],[Contrat]]="CDI","/")))</f>
        <v>/</v>
      </c>
      <c r="Q31" s="20" t="str">
        <f>IF(Tableau1[[#This Row],[Contrat]]="CDD","DATE ?",IF(Tableau1[[#This Row],[Contrat]]="ETUDIANT","DATE ?",IF(Tableau1[[#This Row],[Contrat]]="CDI","/")))</f>
        <v>/</v>
      </c>
      <c r="R31" s="29">
        <v>26029</v>
      </c>
      <c r="S31" s="29" t="str">
        <f t="shared" ca="1" si="1"/>
        <v xml:space="preserve">50 ans </v>
      </c>
      <c r="T31" s="31">
        <f t="shared" ca="1" si="2"/>
        <v>44612</v>
      </c>
      <c r="U31" s="32">
        <f>+'[2]Bilan 2021'!$Y$91</f>
        <v>-1.5069444444444424</v>
      </c>
      <c r="V31" s="32">
        <f>-Tableau1[[#This Row],[Report 2021]]</f>
        <v>1.5069444444444424</v>
      </c>
      <c r="W31" s="2">
        <f ca="1">DATEDIF(Tableau1[[#This Row],[DDN]]-Tableau1[[#This Row],[Colonne3]],Tableau1[[#This Row],[Aujourd''hui]],"ym")</f>
        <v>10</v>
      </c>
      <c r="X31" s="2">
        <f ca="1">DATEDIF(Tableau1[[#This Row],[DDN]]-Tableau1[[#This Row],[Colonne3]],Tableau1[[#This Row],[Aujourd''hui]],"md")</f>
        <v>21</v>
      </c>
      <c r="Y31" s="2">
        <v>7</v>
      </c>
      <c r="Z31" s="2" t="b">
        <f ca="1">AND(Tableau1[[#This Row],[Colonne1]]=0,Tableau1[[#This Row],[Colonne2]]&lt;=$Y$7)</f>
        <v>0</v>
      </c>
    </row>
    <row r="32" spans="1:26" ht="19.2" customHeight="1" x14ac:dyDescent="0.25">
      <c r="A32" s="11">
        <v>26</v>
      </c>
      <c r="B32" s="12">
        <v>44592</v>
      </c>
      <c r="D32" s="13"/>
      <c r="E32" s="14"/>
      <c r="F32" s="15" t="s">
        <v>71</v>
      </c>
      <c r="G32" s="16" t="s">
        <v>32</v>
      </c>
      <c r="H32" s="26"/>
      <c r="I32" s="27">
        <f>+'[1](AL) ANTOINE L 2022 (1)'!P44</f>
        <v>2.541666666666667</v>
      </c>
      <c r="J32" s="28">
        <v>5.083333333333333</v>
      </c>
      <c r="K32" s="28"/>
      <c r="L32" s="16">
        <v>14</v>
      </c>
      <c r="M32" s="29">
        <v>44242</v>
      </c>
      <c r="N32" s="29" t="str">
        <f t="shared" ca="1" si="0"/>
        <v>1 ans 0 mois</v>
      </c>
      <c r="O32" s="30" t="s">
        <v>58</v>
      </c>
      <c r="P32" s="29">
        <v>44423</v>
      </c>
      <c r="Q32" s="20">
        <v>44606</v>
      </c>
      <c r="R32" s="29">
        <v>33732</v>
      </c>
      <c r="S32" s="29" t="str">
        <f t="shared" ca="1" si="1"/>
        <v xml:space="preserve">29 ans </v>
      </c>
      <c r="T32" s="31">
        <f t="shared" ca="1" si="2"/>
        <v>44612</v>
      </c>
      <c r="U32" s="32">
        <f>+'[2]Bilan 2021'!$AA$91</f>
        <v>2.3263888888888626</v>
      </c>
      <c r="V32" s="32">
        <f>-Tableau1[[#This Row],[Report 2021]]</f>
        <v>-2.3263888888888626</v>
      </c>
      <c r="W32" s="2">
        <f ca="1">DATEDIF(Tableau1[[#This Row],[DDN]]-Tableau1[[#This Row],[Colonne3]],Tableau1[[#This Row],[Aujourd''hui]],"ym")</f>
        <v>9</v>
      </c>
      <c r="X32" s="2">
        <f ca="1">DATEDIF(Tableau1[[#This Row],[DDN]]-Tableau1[[#This Row],[Colonne3]],Tableau1[[#This Row],[Aujourd''hui]],"md")</f>
        <v>19</v>
      </c>
      <c r="Y32" s="2">
        <v>7</v>
      </c>
      <c r="Z32" s="2" t="b">
        <f ca="1">AND(Tableau1[[#This Row],[Colonne1]]=0,Tableau1[[#This Row],[Colonne2]]&lt;=$Y$7)</f>
        <v>0</v>
      </c>
    </row>
    <row r="33" spans="1:26" ht="19.2" customHeight="1" x14ac:dyDescent="0.25">
      <c r="A33" s="11">
        <v>27</v>
      </c>
      <c r="B33" s="12">
        <v>44592</v>
      </c>
      <c r="D33" s="13"/>
      <c r="E33" s="14"/>
      <c r="F33" s="15" t="s">
        <v>71</v>
      </c>
      <c r="G33" s="16" t="s">
        <v>32</v>
      </c>
      <c r="H33" s="26"/>
      <c r="I33" s="27">
        <f>+'[1](GG) Gaetano 2022 (1)'!P44</f>
        <v>5.8958333333333313</v>
      </c>
      <c r="J33" s="28">
        <v>5.708333333333333</v>
      </c>
      <c r="K33" s="28"/>
      <c r="L33" s="16">
        <v>12</v>
      </c>
      <c r="M33" s="29">
        <v>44354</v>
      </c>
      <c r="N33" s="29" t="str">
        <f t="shared" ca="1" si="0"/>
        <v>0 ans 8 mois</v>
      </c>
      <c r="O33" s="30" t="s">
        <v>58</v>
      </c>
      <c r="P33" s="29">
        <v>44537</v>
      </c>
      <c r="Q33" s="20">
        <v>44718</v>
      </c>
      <c r="R33" s="29">
        <v>36882</v>
      </c>
      <c r="S33" s="29" t="str">
        <f t="shared" ca="1" si="1"/>
        <v xml:space="preserve">21 ans </v>
      </c>
      <c r="T33" s="31">
        <f t="shared" ca="1" si="2"/>
        <v>44612</v>
      </c>
      <c r="U33" s="32">
        <f>+'[2]Bilan 2021'!$Z$91</f>
        <v>-0.64930555555557312</v>
      </c>
      <c r="V33" s="32">
        <f>-Tableau1[[#This Row],[Report 2021]]</f>
        <v>0.64930555555557312</v>
      </c>
      <c r="W33" s="2">
        <f ca="1">DATEDIF(Tableau1[[#This Row],[DDN]]-Tableau1[[#This Row],[Colonne3]],Tableau1[[#This Row],[Aujourd''hui]],"ym")</f>
        <v>2</v>
      </c>
      <c r="X33" s="2">
        <f ca="1">DATEDIF(Tableau1[[#This Row],[DDN]]-Tableau1[[#This Row],[Colonne3]],Tableau1[[#This Row],[Aujourd''hui]],"md")</f>
        <v>5</v>
      </c>
      <c r="Y33" s="2">
        <v>7</v>
      </c>
      <c r="Z33" s="2" t="b">
        <f ca="1">AND(Tableau1[[#This Row],[Colonne1]]=0,Tableau1[[#This Row],[Colonne2]]&lt;=$Y$7)</f>
        <v>0</v>
      </c>
    </row>
    <row r="34" spans="1:26" ht="19.2" customHeight="1" x14ac:dyDescent="0.25">
      <c r="A34" s="11">
        <v>28</v>
      </c>
      <c r="B34" s="12">
        <v>44592</v>
      </c>
      <c r="D34" s="13"/>
      <c r="E34" s="14"/>
      <c r="F34" s="15" t="s">
        <v>71</v>
      </c>
      <c r="G34" s="36" t="s">
        <v>32</v>
      </c>
      <c r="H34" s="37"/>
      <c r="I34" s="38">
        <f>+'[1](LF) LUIGI 2022 (1)'!P44</f>
        <v>6.2708333333333304</v>
      </c>
      <c r="J34" s="39">
        <v>6.020833333333333</v>
      </c>
      <c r="K34" s="28">
        <v>0.875</v>
      </c>
      <c r="L34" s="36">
        <v>0</v>
      </c>
      <c r="M34" s="40">
        <v>44228</v>
      </c>
      <c r="N34" s="40" t="str">
        <f t="shared" ca="1" si="0"/>
        <v>1 ans 0 mois</v>
      </c>
      <c r="O34" s="30" t="s">
        <v>58</v>
      </c>
      <c r="P34" s="29">
        <v>44409</v>
      </c>
      <c r="Q34" s="20">
        <v>44592</v>
      </c>
      <c r="R34" s="40">
        <v>36665</v>
      </c>
      <c r="S34" s="40" t="str">
        <f t="shared" ca="1" si="1"/>
        <v xml:space="preserve">21 ans </v>
      </c>
      <c r="T34" s="31">
        <f t="shared" ca="1" si="2"/>
        <v>44612</v>
      </c>
      <c r="U34" s="32">
        <f>+'[2]Bilan 2021'!$AC$91</f>
        <v>0.631944444444418</v>
      </c>
      <c r="V34" s="32">
        <f>-Tableau1[[#This Row],[Report 2021]]</f>
        <v>-0.631944444444418</v>
      </c>
      <c r="W34" s="2">
        <f ca="1">DATEDIF(Tableau1[[#This Row],[DDN]]-Tableau1[[#This Row],[Colonne3]],Tableau1[[#This Row],[Aujourd''hui]],"ym")</f>
        <v>9</v>
      </c>
      <c r="X34" s="2">
        <f ca="1">DATEDIF(Tableau1[[#This Row],[DDN]]-Tableau1[[#This Row],[Colonne3]],Tableau1[[#This Row],[Aujourd''hui]],"md")</f>
        <v>8</v>
      </c>
      <c r="Y34" s="2">
        <v>7</v>
      </c>
      <c r="Z34" s="2" t="b">
        <f ca="1">AND(Tableau1[[#This Row],[Colonne1]]=0,Tableau1[[#This Row],[Colonne2]]&lt;=$Y$7)</f>
        <v>0</v>
      </c>
    </row>
    <row r="35" spans="1:26" ht="19.2" customHeight="1" x14ac:dyDescent="0.25">
      <c r="A35" s="11">
        <v>29</v>
      </c>
      <c r="B35" s="12">
        <v>44592</v>
      </c>
      <c r="D35" s="13"/>
      <c r="E35" s="14"/>
      <c r="F35" s="41" t="s">
        <v>71</v>
      </c>
      <c r="G35" s="36" t="s">
        <v>32</v>
      </c>
      <c r="H35" s="37"/>
      <c r="I35" s="38">
        <f>+'[1](SZ) ZORIN 2022 (1)'!P45</f>
        <v>5.645833333333333</v>
      </c>
      <c r="J35" s="39">
        <v>6.645833333333333</v>
      </c>
      <c r="K35" s="28">
        <v>2.0833333333333335</v>
      </c>
      <c r="L35" s="36">
        <v>24</v>
      </c>
      <c r="M35" s="40">
        <v>44060</v>
      </c>
      <c r="N35" s="40" t="str">
        <f t="shared" ca="1" si="0"/>
        <v>1 ans 6 mois</v>
      </c>
      <c r="O35" s="42" t="s">
        <v>33</v>
      </c>
      <c r="P35" s="30" t="str">
        <f>IF(Tableau1[[#This Row],[Contrat]]="CDD","DATE ?",IF(Tableau1[[#This Row],[Contrat]]="ETUDIANT","DATE ?",IF(Tableau1[[#This Row],[Contrat]]="CDI","/")))</f>
        <v>/</v>
      </c>
      <c r="Q35" s="20" t="str">
        <f>IF(Tableau1[[#This Row],[Contrat]]="CDD","DATE ?",IF(Tableau1[[#This Row],[Contrat]]="ETUDIANT","DATE ?",IF(Tableau1[[#This Row],[Contrat]]="CDI","/")))</f>
        <v>/</v>
      </c>
      <c r="R35" s="40">
        <v>27577</v>
      </c>
      <c r="S35" s="40" t="str">
        <f t="shared" ca="1" si="1"/>
        <v xml:space="preserve">46 ans </v>
      </c>
      <c r="T35" s="31">
        <f t="shared" ca="1" si="2"/>
        <v>44612</v>
      </c>
      <c r="U35" s="32">
        <f>+'[2]Bilan 2021'!$AH$91</f>
        <v>4.4513888888889017</v>
      </c>
      <c r="V35" s="32">
        <f>-Tableau1[[#This Row],[Report 2021]]</f>
        <v>-4.4513888888889017</v>
      </c>
      <c r="W35" s="2">
        <f ca="1">DATEDIF(Tableau1[[#This Row],[DDN]]-Tableau1[[#This Row],[Colonne3]],Tableau1[[#This Row],[Aujourd''hui]],"ym")</f>
        <v>7</v>
      </c>
      <c r="X35" s="2">
        <f ca="1">DATEDIF(Tableau1[[#This Row],[DDN]]-Tableau1[[#This Row],[Colonne3]],Tableau1[[#This Row],[Aujourd''hui]],"md")</f>
        <v>26</v>
      </c>
      <c r="Y35" s="2">
        <v>7</v>
      </c>
      <c r="Z35" s="2" t="b">
        <f ca="1">AND(Tableau1[[#This Row],[Colonne1]]=0,Tableau1[[#This Row],[Colonne2]]&lt;=$Y$7)</f>
        <v>0</v>
      </c>
    </row>
    <row r="36" spans="1:26" ht="19.2" customHeight="1" x14ac:dyDescent="0.25">
      <c r="A36" s="11">
        <v>30</v>
      </c>
      <c r="B36" s="12">
        <v>44592</v>
      </c>
      <c r="D36" s="13"/>
      <c r="E36" s="25"/>
      <c r="F36" s="41" t="s">
        <v>71</v>
      </c>
      <c r="G36" s="36" t="s">
        <v>32</v>
      </c>
      <c r="H36" s="37"/>
      <c r="I36" s="38">
        <f>+'[1](SI) SERGEI 2022 (1)'!P44</f>
        <v>5.583333333333333</v>
      </c>
      <c r="J36" s="39">
        <v>6.645833333333333</v>
      </c>
      <c r="K36" s="28">
        <v>2.0833333333333335</v>
      </c>
      <c r="L36" s="36">
        <v>24</v>
      </c>
      <c r="M36" s="40">
        <v>43941</v>
      </c>
      <c r="N36" s="40" t="str">
        <f t="shared" ca="1" si="0"/>
        <v>1 ans 10 mois</v>
      </c>
      <c r="O36" s="42" t="s">
        <v>33</v>
      </c>
      <c r="P36" s="42" t="str">
        <f>IF(Tableau1[[#This Row],[Contrat]]="CDD","DATE ?",IF(Tableau1[[#This Row],[Contrat]]="ETUDIANT","DATE ?",IF(Tableau1[[#This Row],[Contrat]]="CDI","/")))</f>
        <v>/</v>
      </c>
      <c r="Q36" s="20" t="str">
        <f>IF(Tableau1[[#This Row],[Contrat]]="CDD","DATE ?",IF(Tableau1[[#This Row],[Contrat]]="ETUDIANT","DATE ?",IF(Tableau1[[#This Row],[Contrat]]="CDI","/")))</f>
        <v>/</v>
      </c>
      <c r="R36" s="40">
        <v>26567</v>
      </c>
      <c r="S36" s="40" t="str">
        <f t="shared" ca="1" si="1"/>
        <v xml:space="preserve">49 ans </v>
      </c>
      <c r="T36" s="31">
        <f t="shared" ca="1" si="2"/>
        <v>44612</v>
      </c>
      <c r="U36" s="32">
        <f>+'[2]Bilan 2021'!$AG$91</f>
        <v>2.2361111111111081</v>
      </c>
      <c r="V36" s="32">
        <f>-Tableau1[[#This Row],[Report 2021]]</f>
        <v>-2.2361111111111081</v>
      </c>
      <c r="W36" s="2">
        <f ca="1">DATEDIF(Tableau1[[#This Row],[DDN]]-Tableau1[[#This Row],[Colonne3]],Tableau1[[#This Row],[Aujourd''hui]],"ym")</f>
        <v>5</v>
      </c>
      <c r="X36" s="2">
        <f ca="1">DATEDIF(Tableau1[[#This Row],[DDN]]-Tableau1[[#This Row],[Colonne3]],Tableau1[[#This Row],[Aujourd''hui]],"md")</f>
        <v>2</v>
      </c>
      <c r="Y36" s="2">
        <v>7</v>
      </c>
      <c r="Z36" s="2" t="b">
        <f ca="1">AND(Tableau1[[#This Row],[Colonne1]]=0,Tableau1[[#This Row],[Colonne2]]&lt;=$Y$7)</f>
        <v>0</v>
      </c>
    </row>
    <row r="37" spans="1:26" ht="19.2" hidden="1" customHeight="1" x14ac:dyDescent="0.25">
      <c r="A37" s="11">
        <v>31</v>
      </c>
      <c r="B37" s="34"/>
      <c r="C37" t="s">
        <v>72</v>
      </c>
      <c r="D37" s="13" t="s">
        <v>73</v>
      </c>
      <c r="E37" s="14" t="s">
        <v>74</v>
      </c>
      <c r="F37" s="41" t="s">
        <v>31</v>
      </c>
      <c r="G37" s="36"/>
      <c r="H37" s="36"/>
      <c r="I37" s="39">
        <f>+'[1](ADG) ALEX 2022 (1)'!P73</f>
        <v>0</v>
      </c>
      <c r="J37" s="36">
        <f>161+50</f>
        <v>211</v>
      </c>
      <c r="K37" s="28"/>
      <c r="L37" s="36"/>
      <c r="M37" s="42"/>
      <c r="N37" s="40" t="str">
        <f t="shared" ca="1" si="0"/>
        <v>122 ans 1 mois</v>
      </c>
      <c r="O37" s="42"/>
      <c r="P37" s="42" t="b">
        <f>IF(Tableau1[[#This Row],[Contrat]]="CDD","DATE ?",IF(Tableau1[[#This Row],[Contrat]]="CDI","/"))</f>
        <v>0</v>
      </c>
      <c r="Q37" s="20" t="b">
        <f>IF(Tableau1[[#This Row],[Contrat]]="CDD","DATE ?",IF(Tableau1[[#This Row],[Contrat]]="CDI","/"))</f>
        <v>0</v>
      </c>
      <c r="R37" s="42"/>
      <c r="S37" s="40" t="str">
        <f t="shared" ca="1" si="1"/>
        <v xml:space="preserve">122 ans </v>
      </c>
      <c r="T37" s="31">
        <f t="shared" ca="1" si="2"/>
        <v>44612</v>
      </c>
      <c r="U37" s="32">
        <f>+'[1]Bilan 2022'!D32</f>
        <v>0</v>
      </c>
      <c r="V37" s="32">
        <f>-Tableau1[[#This Row],[Report 2021]]</f>
        <v>0</v>
      </c>
      <c r="W37" s="2">
        <f ca="1">DATEDIF(Tableau1[[#This Row],[DDN]]-Tableau1[[#This Row],[Colonne3]],Tableau1[[#This Row],[Aujourd''hui]],"ym")</f>
        <v>1</v>
      </c>
      <c r="X37" s="2">
        <f ca="1">DATEDIF(Tableau1[[#This Row],[DDN]]-Tableau1[[#This Row],[Colonne3]],Tableau1[[#This Row],[Aujourd''hui]],"md")</f>
        <v>20</v>
      </c>
      <c r="Y37" s="2"/>
      <c r="Z37" s="2" t="b">
        <f ca="1">AND(Tableau1[[#This Row],[Colonne1]]=0,Tableau1[[#This Row],[Colonne2]]&lt;=$Y$7)</f>
        <v>0</v>
      </c>
    </row>
    <row r="38" spans="1:26" ht="19.2" customHeight="1" x14ac:dyDescent="0.25">
      <c r="A38" s="11">
        <v>32</v>
      </c>
      <c r="B38" s="12">
        <v>44592</v>
      </c>
      <c r="D38" s="13"/>
      <c r="E38" s="25"/>
      <c r="F38" s="41" t="s">
        <v>75</v>
      </c>
      <c r="G38" s="36" t="s">
        <v>76</v>
      </c>
      <c r="H38" s="37"/>
      <c r="I38" s="38">
        <f>+'[1](NA) NATACHA 2022 (1)'!P45</f>
        <v>4.8020833333333339</v>
      </c>
      <c r="J38" s="39">
        <v>4.416666666666667</v>
      </c>
      <c r="K38" s="28"/>
      <c r="L38" s="36">
        <v>19</v>
      </c>
      <c r="M38" s="40">
        <v>44172</v>
      </c>
      <c r="N38" s="40" t="str">
        <f t="shared" ca="1" si="0"/>
        <v>1 ans 2 mois</v>
      </c>
      <c r="O38" s="42" t="s">
        <v>58</v>
      </c>
      <c r="P38" s="40">
        <v>44172</v>
      </c>
      <c r="Q38" s="20">
        <v>45199</v>
      </c>
      <c r="R38" s="40">
        <v>34360</v>
      </c>
      <c r="S38" s="40" t="str">
        <f t="shared" ca="1" si="1"/>
        <v xml:space="preserve">28 ans </v>
      </c>
      <c r="T38" s="31">
        <f t="shared" ca="1" si="2"/>
        <v>44612</v>
      </c>
      <c r="U38" s="32">
        <f>+'[2]Bilan 2021'!$R$91</f>
        <v>0.32291666666666607</v>
      </c>
      <c r="V38" s="32">
        <f>-Tableau1[[#This Row],[Report 2021]]</f>
        <v>-0.32291666666666607</v>
      </c>
      <c r="W38" s="2">
        <f ca="1">DATEDIF(Tableau1[[#This Row],[DDN]]-Tableau1[[#This Row],[Colonne3]],Tableau1[[#This Row],[Aujourd''hui]],"ym")</f>
        <v>1</v>
      </c>
      <c r="X38" s="2">
        <f ca="1">DATEDIF(Tableau1[[#This Row],[DDN]]-Tableau1[[#This Row],[Colonne3]],Tableau1[[#This Row],[Aujourd''hui]],"md")</f>
        <v>1</v>
      </c>
      <c r="Y38" s="2">
        <v>7</v>
      </c>
      <c r="Z38" s="2" t="b">
        <f ca="1">AND(Tableau1[[#This Row],[Colonne1]]=0,Tableau1[[#This Row],[Colonne2]]&lt;=$Y$7)</f>
        <v>0</v>
      </c>
    </row>
    <row r="39" spans="1:26" ht="19.2" hidden="1" customHeight="1" x14ac:dyDescent="0.25">
      <c r="A39" s="11">
        <v>33</v>
      </c>
      <c r="B39" s="34"/>
      <c r="C39" t="s">
        <v>77</v>
      </c>
      <c r="D39" s="13" t="s">
        <v>30</v>
      </c>
      <c r="E39" s="14" t="s">
        <v>78</v>
      </c>
      <c r="F39" s="15" t="s">
        <v>50</v>
      </c>
      <c r="G39" s="16" t="s">
        <v>51</v>
      </c>
      <c r="H39" s="26"/>
      <c r="I39" s="28">
        <f>+'[1](RD) ROMANE (1)'!P44</f>
        <v>0</v>
      </c>
      <c r="J39" s="28">
        <f>+Tableau1[[#This Row],[H Prestées]]</f>
        <v>0</v>
      </c>
      <c r="K39" s="28"/>
      <c r="L39" s="35" t="s">
        <v>52</v>
      </c>
      <c r="M39" s="30"/>
      <c r="N39" s="29" t="str">
        <f t="shared" ca="1" si="0"/>
        <v>Etudiant</v>
      </c>
      <c r="O39" s="30" t="s">
        <v>51</v>
      </c>
      <c r="P39" s="30" t="str">
        <f>IF(Tableau1[[#This Row],[Contrat]]="CDD","DATE ?",IF(Tableau1[[#This Row],[Contrat]]="ETUDIANT","DATE ?",IF(Tableau1[[#This Row],[Contrat]]="CDI","/")))</f>
        <v>DATE ?</v>
      </c>
      <c r="Q39" s="20" t="str">
        <f>IF(Tableau1[[#This Row],[Contrat]]="CDD","DATE ?",IF(Tableau1[[#This Row],[Contrat]]="ETUDIANT","DATE ?",IF(Tableau1[[#This Row],[Contrat]]="CDI","/")))</f>
        <v>DATE ?</v>
      </c>
      <c r="R39" s="29">
        <v>37470</v>
      </c>
      <c r="S39" s="29" t="str">
        <f t="shared" ca="1" si="1"/>
        <v xml:space="preserve">19 ans </v>
      </c>
      <c r="T39" s="31">
        <f t="shared" ca="1" si="2"/>
        <v>44612</v>
      </c>
      <c r="U39" s="32">
        <f>+'[1]Bilan 2022'!D34</f>
        <v>0</v>
      </c>
      <c r="V39" s="32">
        <f>-Tableau1[[#This Row],[Report 2021]]</f>
        <v>0</v>
      </c>
      <c r="W39" s="2">
        <f ca="1">DATEDIF(Tableau1[[#This Row],[DDN]]-Tableau1[[#This Row],[Colonne3]],Tableau1[[#This Row],[Aujourd''hui]],"ym")</f>
        <v>6</v>
      </c>
      <c r="X39" s="2">
        <f ca="1">DATEDIF(Tableau1[[#This Row],[DDN]]-Tableau1[[#This Row],[Colonne3]],Tableau1[[#This Row],[Aujourd''hui]],"md")</f>
        <v>18</v>
      </c>
      <c r="Y39" s="2"/>
      <c r="Z39" s="2" t="b">
        <f ca="1">AND(Tableau1[[#This Row],[Colonne1]]=0,Tableau1[[#This Row],[Colonne2]]&lt;=$Y$7)</f>
        <v>0</v>
      </c>
    </row>
    <row r="40" spans="1:26" ht="19.2" customHeight="1" x14ac:dyDescent="0.25">
      <c r="A40" s="11">
        <v>34</v>
      </c>
      <c r="B40" s="12">
        <v>44592</v>
      </c>
      <c r="D40" s="13"/>
      <c r="E40" s="25"/>
      <c r="F40" s="15" t="s">
        <v>79</v>
      </c>
      <c r="G40" s="16" t="s">
        <v>39</v>
      </c>
      <c r="H40" s="26" t="s">
        <v>32</v>
      </c>
      <c r="I40" s="43">
        <f>+'[1](DC) DORINA 2022 (1)'!P44</f>
        <v>3.7083333333333321</v>
      </c>
      <c r="J40" s="28">
        <v>6.333333333333333</v>
      </c>
      <c r="K40" s="28">
        <v>2.0833333333333335</v>
      </c>
      <c r="L40" s="16">
        <v>11</v>
      </c>
      <c r="M40" s="29">
        <v>43556</v>
      </c>
      <c r="N40" s="29" t="str">
        <f t="shared" ca="1" si="0"/>
        <v>2 ans 10 mois</v>
      </c>
      <c r="O40" s="30" t="s">
        <v>33</v>
      </c>
      <c r="P40" s="30" t="str">
        <f>IF(Tableau1[[#This Row],[Contrat]]="CDD","DATE ?",IF(Tableau1[[#This Row],[Contrat]]="ETUDIANT","DATE ?",IF(Tableau1[[#This Row],[Contrat]]="CDI","/")))</f>
        <v>/</v>
      </c>
      <c r="Q40" s="20" t="str">
        <f>IF(Tableau1[[#This Row],[Contrat]]="CDD","DATE ?",IF(Tableau1[[#This Row],[Contrat]]="ETUDIANT","DATE ?",IF(Tableau1[[#This Row],[Contrat]]="CDI","/")))</f>
        <v>/</v>
      </c>
      <c r="R40" s="29">
        <v>26717</v>
      </c>
      <c r="S40" s="29" t="str">
        <f t="shared" ca="1" si="1"/>
        <v xml:space="preserve">48 ans </v>
      </c>
      <c r="T40" s="31">
        <f t="shared" ca="1" si="2"/>
        <v>44612</v>
      </c>
      <c r="U40" s="32">
        <f>+'[2]Bilan 2021'!$AB$91</f>
        <v>9.4583333333333464</v>
      </c>
      <c r="V40" s="32">
        <f>-Tableau1[[#This Row],[Report 2021]]</f>
        <v>-9.4583333333333464</v>
      </c>
      <c r="W40" s="2">
        <f ca="1">DATEDIF(Tableau1[[#This Row],[DDN]]-Tableau1[[#This Row],[Colonne3]],Tableau1[[#This Row],[Aujourd''hui]],"ym")</f>
        <v>0</v>
      </c>
      <c r="X40" s="2">
        <f ca="1">DATEDIF(Tableau1[[#This Row],[DDN]]-Tableau1[[#This Row],[Colonne3]],Tableau1[[#This Row],[Aujourd''hui]],"md")</f>
        <v>5</v>
      </c>
      <c r="Y40" s="2">
        <v>7</v>
      </c>
      <c r="Z40" s="2" t="b">
        <f ca="1">AND(Tableau1[[#This Row],[Colonne1]]=0,Tableau1[[#This Row],[Colonne2]]&lt;=$Y$7)</f>
        <v>1</v>
      </c>
    </row>
    <row r="41" spans="1:26" ht="19.2" customHeight="1" x14ac:dyDescent="0.25">
      <c r="A41" s="11">
        <v>35</v>
      </c>
      <c r="B41" s="12">
        <v>44592</v>
      </c>
      <c r="D41" s="13"/>
      <c r="E41" s="25"/>
      <c r="F41" s="15" t="s">
        <v>79</v>
      </c>
      <c r="G41" s="16" t="s">
        <v>80</v>
      </c>
      <c r="H41" s="26"/>
      <c r="I41" s="27">
        <f>+'[1](MD) MURIEL 2022 (1)'!P44</f>
        <v>2.197916666666667</v>
      </c>
      <c r="J41" s="28">
        <v>2.1666666666666665</v>
      </c>
      <c r="K41" s="28"/>
      <c r="L41" s="16">
        <v>12</v>
      </c>
      <c r="M41" s="29">
        <v>41306</v>
      </c>
      <c r="N41" s="29" t="str">
        <f t="shared" ca="1" si="0"/>
        <v>9 ans 0 mois</v>
      </c>
      <c r="O41" s="30" t="s">
        <v>33</v>
      </c>
      <c r="P41" s="30" t="str">
        <f>IF(Tableau1[[#This Row],[Contrat]]="CDD","DATE ?",IF(Tableau1[[#This Row],[Contrat]]="ETUDIANT","DATE ?",IF(Tableau1[[#This Row],[Contrat]]="CDI","/")))</f>
        <v>/</v>
      </c>
      <c r="Q41" s="20" t="str">
        <f>IF(Tableau1[[#This Row],[Contrat]]="CDD","DATE ?",IF(Tableau1[[#This Row],[Contrat]]="ETUDIANT","DATE ?",IF(Tableau1[[#This Row],[Contrat]]="CDI","/")))</f>
        <v>/</v>
      </c>
      <c r="R41" s="29">
        <v>26289</v>
      </c>
      <c r="S41" s="29" t="str">
        <f t="shared" ca="1" si="1"/>
        <v xml:space="preserve">50 ans </v>
      </c>
      <c r="T41" s="31">
        <f t="shared" ca="1" si="2"/>
        <v>44612</v>
      </c>
      <c r="U41" s="32">
        <f>+'[2]Bilan 2021'!$AF$91</f>
        <v>-0.13888888888885997</v>
      </c>
      <c r="V41" s="32">
        <f>-Tableau1[[#This Row],[Report 2021]]</f>
        <v>0.13888888888885997</v>
      </c>
      <c r="W41" s="2">
        <f ca="1">DATEDIF(Tableau1[[#This Row],[DDN]]-Tableau1[[#This Row],[Colonne3]],Tableau1[[#This Row],[Aujourd''hui]],"ym")</f>
        <v>2</v>
      </c>
      <c r="X41" s="2">
        <f ca="1">DATEDIF(Tableau1[[#This Row],[DDN]]-Tableau1[[#This Row],[Colonne3]],Tableau1[[#This Row],[Aujourd''hui]],"md")</f>
        <v>5</v>
      </c>
      <c r="Y41" s="2">
        <v>7</v>
      </c>
      <c r="Z41" s="2" t="b">
        <f ca="1">AND(Tableau1[[#This Row],[Colonne1]]=0,Tableau1[[#This Row],[Colonne2]]&lt;=$Y$7)</f>
        <v>0</v>
      </c>
    </row>
    <row r="42" spans="1:26" ht="19.2" customHeight="1" x14ac:dyDescent="0.25">
      <c r="A42" s="11">
        <v>36</v>
      </c>
      <c r="B42" s="12">
        <v>44592</v>
      </c>
      <c r="D42" s="13"/>
      <c r="E42" s="14"/>
      <c r="F42" s="41" t="s">
        <v>79</v>
      </c>
      <c r="G42" s="36" t="s">
        <v>39</v>
      </c>
      <c r="H42" s="37" t="s">
        <v>32</v>
      </c>
      <c r="I42" s="27">
        <f>+'[1](NG) NATHALIE 2022 (1)'!P44</f>
        <v>3.5833333333333339</v>
      </c>
      <c r="J42" s="28">
        <v>6.666666666666667</v>
      </c>
      <c r="K42" s="28">
        <v>2.0833333333333335</v>
      </c>
      <c r="L42" s="16">
        <v>11</v>
      </c>
      <c r="M42" s="29">
        <v>43801</v>
      </c>
      <c r="N42" s="29" t="str">
        <f t="shared" ca="1" si="0"/>
        <v>2 ans 2 mois</v>
      </c>
      <c r="O42" s="30" t="s">
        <v>33</v>
      </c>
      <c r="P42" s="30" t="str">
        <f>IF(Tableau1[[#This Row],[Contrat]]="CDD","DATE ?",IF(Tableau1[[#This Row],[Contrat]]="ETUDIANT","DATE ?",IF(Tableau1[[#This Row],[Contrat]]="CDI","/")))</f>
        <v>/</v>
      </c>
      <c r="Q42" s="20" t="str">
        <f>IF(Tableau1[[#This Row],[Contrat]]="CDD","DATE ?",IF(Tableau1[[#This Row],[Contrat]]="ETUDIANT","DATE ?",IF(Tableau1[[#This Row],[Contrat]]="CDI","/")))</f>
        <v>/</v>
      </c>
      <c r="R42" s="29">
        <v>26160</v>
      </c>
      <c r="S42" s="29" t="str">
        <f t="shared" ca="1" si="1"/>
        <v xml:space="preserve">50 ans </v>
      </c>
      <c r="T42" s="31">
        <f t="shared" ca="1" si="2"/>
        <v>44612</v>
      </c>
      <c r="U42" s="32">
        <f>+'[2]Bilan 2021'!$AE$91</f>
        <v>5.4756944444444642</v>
      </c>
      <c r="V42" s="32">
        <f>-Tableau1[[#This Row],[Report 2021]]</f>
        <v>-5.4756944444444642</v>
      </c>
      <c r="W42" s="2">
        <f ca="1">DATEDIF(Tableau1[[#This Row],[DDN]]-Tableau1[[#This Row],[Colonne3]],Tableau1[[#This Row],[Aujourd''hui]],"ym")</f>
        <v>6</v>
      </c>
      <c r="X42" s="2">
        <f ca="1">DATEDIF(Tableau1[[#This Row],[DDN]]-Tableau1[[#This Row],[Colonne3]],Tableau1[[#This Row],[Aujourd''hui]],"md")</f>
        <v>12</v>
      </c>
      <c r="Y42" s="2">
        <v>7</v>
      </c>
      <c r="Z42" s="2" t="b">
        <f ca="1">AND(Tableau1[[#This Row],[Colonne1]]=0,Tableau1[[#This Row],[Colonne2]]&lt;=$Y$7)</f>
        <v>0</v>
      </c>
    </row>
    <row r="43" spans="1:26" s="33" customFormat="1" ht="19.2" customHeight="1" x14ac:dyDescent="0.25">
      <c r="A43" s="11">
        <v>37</v>
      </c>
      <c r="B43" s="12">
        <v>44592</v>
      </c>
      <c r="C43"/>
      <c r="D43" s="13"/>
      <c r="E43" s="14"/>
      <c r="F43" s="15" t="s">
        <v>50</v>
      </c>
      <c r="G43" s="16" t="s">
        <v>51</v>
      </c>
      <c r="H43" s="26"/>
      <c r="I43" s="44">
        <f>+'[1](AK) AKBAR (1)'!P44</f>
        <v>1.2534722222222223</v>
      </c>
      <c r="J43" s="28">
        <v>1.7083333333333333</v>
      </c>
      <c r="K43" s="28"/>
      <c r="L43" s="35" t="s">
        <v>52</v>
      </c>
      <c r="M43" s="30"/>
      <c r="N43" s="29" t="str">
        <f t="shared" ca="1" si="0"/>
        <v>Etudiant</v>
      </c>
      <c r="O43" s="30" t="s">
        <v>51</v>
      </c>
      <c r="P43" s="40">
        <v>44562</v>
      </c>
      <c r="Q43" s="40">
        <v>44592</v>
      </c>
      <c r="R43" s="29">
        <v>36535</v>
      </c>
      <c r="S43" s="29" t="str">
        <f t="shared" ca="1" si="1"/>
        <v xml:space="preserve">22 ans </v>
      </c>
      <c r="T43" s="31">
        <f t="shared" ca="1" si="2"/>
        <v>44612</v>
      </c>
      <c r="U43" s="32"/>
      <c r="V43" s="32">
        <f>-Tableau1[[#This Row],[Report 2021]]</f>
        <v>0</v>
      </c>
      <c r="W43" s="2">
        <f ca="1">DATEDIF(Tableau1[[#This Row],[DDN]]-Tableau1[[#This Row],[Colonne3]],Tableau1[[#This Row],[Aujourd''hui]],"ym")</f>
        <v>1</v>
      </c>
      <c r="X43" s="2">
        <f ca="1">DATEDIF(Tableau1[[#This Row],[DDN]]-Tableau1[[#This Row],[Colonne3]],Tableau1[[#This Row],[Aujourd''hui]],"md")</f>
        <v>17</v>
      </c>
      <c r="Y43" s="2">
        <v>7</v>
      </c>
      <c r="Z43" s="2" t="b">
        <f ca="1">AND(Tableau1[[#This Row],[Colonne1]]=0,Tableau1[[#This Row],[Colonne2]]&lt;=$Y$7)</f>
        <v>0</v>
      </c>
    </row>
    <row r="44" spans="1:26" s="33" customFormat="1" ht="19.2" customHeight="1" x14ac:dyDescent="0.25">
      <c r="A44" s="11">
        <v>38</v>
      </c>
      <c r="B44" s="12">
        <v>44592</v>
      </c>
      <c r="C44"/>
      <c r="D44" s="13"/>
      <c r="E44" s="14"/>
      <c r="F44" s="41" t="s">
        <v>50</v>
      </c>
      <c r="G44" s="36" t="s">
        <v>51</v>
      </c>
      <c r="H44" s="37"/>
      <c r="I44" s="39">
        <f>+'[1](CY) CEYDA (1)'!P44</f>
        <v>1.8541666666666667</v>
      </c>
      <c r="J44" s="28">
        <f>+Tableau1[[#This Row],[H Prestées]]</f>
        <v>1.8541666666666667</v>
      </c>
      <c r="K44" s="39"/>
      <c r="L44" s="45" t="s">
        <v>52</v>
      </c>
      <c r="M44" s="42"/>
      <c r="N44" s="40" t="str">
        <f t="shared" ca="1" si="0"/>
        <v>Etudiant</v>
      </c>
      <c r="O44" s="42" t="s">
        <v>51</v>
      </c>
      <c r="P44" s="40">
        <v>44562</v>
      </c>
      <c r="Q44" s="40">
        <v>44592</v>
      </c>
      <c r="R44" s="40">
        <v>38421</v>
      </c>
      <c r="S44" s="40" t="str">
        <f t="shared" ca="1" si="1"/>
        <v xml:space="preserve">16 ans </v>
      </c>
      <c r="T44" s="31">
        <f t="shared" ca="1" si="2"/>
        <v>44612</v>
      </c>
      <c r="U44" s="32"/>
      <c r="V44" s="32">
        <f>-Tableau1[[#This Row],[Report 2021]]</f>
        <v>0</v>
      </c>
      <c r="W44" s="2">
        <f ca="1">DATEDIF(Tableau1[[#This Row],[DDN]]-Tableau1[[#This Row],[Colonne3]],Tableau1[[#This Row],[Aujourd''hui]],"ym")</f>
        <v>11</v>
      </c>
      <c r="X44" s="2">
        <f ca="1">DATEDIF(Tableau1[[#This Row],[DDN]]-Tableau1[[#This Row],[Colonne3]],Tableau1[[#This Row],[Aujourd''hui]],"md")</f>
        <v>17</v>
      </c>
      <c r="Y44" s="2">
        <v>7</v>
      </c>
      <c r="Z44" s="2" t="b">
        <f ca="1">AND(Tableau1[[#This Row],[Colonne1]]=0,Tableau1[[#This Row],[Colonne2]]&lt;=$Y$7)</f>
        <v>0</v>
      </c>
    </row>
    <row r="45" spans="1:26" s="33" customFormat="1" ht="19.2" customHeight="1" x14ac:dyDescent="0.25">
      <c r="A45" s="11">
        <v>39</v>
      </c>
      <c r="B45" s="12">
        <v>44592</v>
      </c>
      <c r="C45"/>
      <c r="D45" s="13"/>
      <c r="E45" s="14"/>
      <c r="F45" s="41" t="s">
        <v>50</v>
      </c>
      <c r="G45" s="36" t="s">
        <v>51</v>
      </c>
      <c r="H45" s="37"/>
      <c r="I45" s="39">
        <f>+'[1](JR) JOEY (1)'!P44</f>
        <v>1.1145833333333335</v>
      </c>
      <c r="J45" s="28">
        <f>+Tableau1[[#This Row],[H Prestées]]</f>
        <v>1.1145833333333335</v>
      </c>
      <c r="K45" s="39"/>
      <c r="L45" s="45" t="s">
        <v>52</v>
      </c>
      <c r="M45" s="42"/>
      <c r="N45" s="40" t="str">
        <f t="shared" ca="1" si="0"/>
        <v>Etudiant</v>
      </c>
      <c r="O45" s="42" t="s">
        <v>51</v>
      </c>
      <c r="P45" s="40">
        <v>44562</v>
      </c>
      <c r="Q45" s="40">
        <v>44592</v>
      </c>
      <c r="R45" s="40">
        <v>36811</v>
      </c>
      <c r="S45" s="40" t="str">
        <f t="shared" ca="1" si="1"/>
        <v xml:space="preserve">21 ans </v>
      </c>
      <c r="T45" s="31">
        <f t="shared" ca="1" si="2"/>
        <v>44612</v>
      </c>
      <c r="U45" s="32"/>
      <c r="V45" s="32">
        <f>-Tableau1[[#This Row],[Report 2021]]</f>
        <v>0</v>
      </c>
      <c r="W45" s="2">
        <f ca="1">DATEDIF(Tableau1[[#This Row],[DDN]]-Tableau1[[#This Row],[Colonne3]],Tableau1[[#This Row],[Aujourd''hui]],"ym")</f>
        <v>4</v>
      </c>
      <c r="X45" s="2">
        <f ca="1">DATEDIF(Tableau1[[#This Row],[DDN]]-Tableau1[[#This Row],[Colonne3]],Tableau1[[#This Row],[Aujourd''hui]],"md")</f>
        <v>15</v>
      </c>
      <c r="Y45" s="2">
        <v>7</v>
      </c>
      <c r="Z45" s="2" t="b">
        <f ca="1">AND(Tableau1[[#This Row],[Colonne1]]=0,Tableau1[[#This Row],[Colonne2]]&lt;=$Y$7)</f>
        <v>0</v>
      </c>
    </row>
    <row r="46" spans="1:26" s="33" customFormat="1" x14ac:dyDescent="0.25">
      <c r="A46" s="46"/>
      <c r="B46" s="47"/>
      <c r="C46" s="13"/>
      <c r="D46" s="48"/>
      <c r="E46"/>
      <c r="F46"/>
      <c r="G46"/>
      <c r="H46"/>
      <c r="I46"/>
      <c r="J46"/>
      <c r="K46"/>
      <c r="L46" s="2"/>
      <c r="M46" s="2"/>
      <c r="N46"/>
      <c r="O46"/>
      <c r="P46"/>
      <c r="Q46"/>
      <c r="R46"/>
    </row>
    <row r="47" spans="1:26" s="33" customFormat="1" x14ac:dyDescent="0.25">
      <c r="A47" s="46"/>
      <c r="B47" s="47"/>
      <c r="C47" s="13"/>
      <c r="D47" s="48"/>
      <c r="E47"/>
      <c r="F47"/>
      <c r="G47"/>
      <c r="H47"/>
      <c r="I47"/>
      <c r="J47"/>
      <c r="K47"/>
      <c r="L47" s="2"/>
      <c r="M47" s="2"/>
      <c r="N47"/>
      <c r="O47"/>
      <c r="P47"/>
      <c r="Q47"/>
      <c r="R47"/>
    </row>
    <row r="48" spans="1:26" s="33" customFormat="1" x14ac:dyDescent="0.25">
      <c r="A48" s="46"/>
      <c r="B48" s="47"/>
      <c r="C48" s="13"/>
      <c r="D48" s="48"/>
      <c r="E48"/>
      <c r="F48"/>
      <c r="G48"/>
      <c r="H48"/>
      <c r="I48"/>
      <c r="J48"/>
      <c r="K48"/>
      <c r="L48" s="2"/>
      <c r="M48" s="2"/>
      <c r="N48"/>
      <c r="O48"/>
      <c r="P48"/>
      <c r="Q48"/>
      <c r="R48"/>
    </row>
    <row r="49" spans="1:18" s="33" customFormat="1" x14ac:dyDescent="0.25">
      <c r="A49" s="46"/>
      <c r="B49" s="47"/>
      <c r="C49" s="13"/>
      <c r="D49" s="48"/>
      <c r="E49"/>
      <c r="F49"/>
      <c r="G49"/>
      <c r="H49"/>
      <c r="I49"/>
      <c r="J49"/>
      <c r="K49"/>
      <c r="L49" s="2"/>
      <c r="M49" s="2"/>
      <c r="N49"/>
      <c r="O49"/>
      <c r="P49"/>
      <c r="Q49"/>
      <c r="R49"/>
    </row>
    <row r="50" spans="1:18" s="33" customFormat="1" x14ac:dyDescent="0.25">
      <c r="A50" s="46"/>
      <c r="B50" s="47"/>
      <c r="C50" s="13"/>
      <c r="D50" s="48"/>
      <c r="E50"/>
      <c r="F50"/>
      <c r="G50"/>
      <c r="H50"/>
      <c r="I50"/>
      <c r="J50"/>
      <c r="K50"/>
      <c r="L50" s="2"/>
      <c r="M50" s="2"/>
      <c r="N50"/>
      <c r="O50"/>
      <c r="P50"/>
      <c r="Q50"/>
      <c r="R50"/>
    </row>
    <row r="51" spans="1:18" s="33" customFormat="1" x14ac:dyDescent="0.25">
      <c r="A51" s="46"/>
      <c r="B51" s="47"/>
      <c r="C51" s="13"/>
      <c r="D51" s="48"/>
      <c r="E51"/>
      <c r="F51"/>
      <c r="G51"/>
      <c r="H51"/>
      <c r="I51"/>
      <c r="J51"/>
      <c r="K51"/>
      <c r="L51" s="2"/>
      <c r="M51" s="2"/>
      <c r="N51"/>
      <c r="O51"/>
      <c r="P51"/>
      <c r="Q51"/>
      <c r="R51"/>
    </row>
    <row r="52" spans="1:18" s="33" customFormat="1" x14ac:dyDescent="0.25">
      <c r="A52" s="46"/>
      <c r="B52" s="47"/>
      <c r="C52" s="13"/>
      <c r="D52" s="48"/>
      <c r="E52"/>
      <c r="F52"/>
      <c r="G52"/>
      <c r="H52"/>
      <c r="I52"/>
      <c r="J52"/>
      <c r="K52"/>
      <c r="L52" s="2"/>
      <c r="M52" s="2"/>
      <c r="N52"/>
      <c r="O52"/>
      <c r="P52"/>
      <c r="Q52"/>
      <c r="R52"/>
    </row>
    <row r="53" spans="1:18" s="33" customFormat="1" x14ac:dyDescent="0.25">
      <c r="A53" s="46"/>
      <c r="B53" s="47"/>
      <c r="C53" s="13"/>
      <c r="D53" s="48"/>
      <c r="E53"/>
      <c r="F53"/>
      <c r="G53"/>
      <c r="H53"/>
      <c r="I53"/>
      <c r="J53"/>
      <c r="K53"/>
      <c r="L53" s="2"/>
      <c r="M53" s="2"/>
      <c r="N53"/>
      <c r="O53"/>
      <c r="P53"/>
      <c r="Q53"/>
      <c r="R53"/>
    </row>
  </sheetData>
  <mergeCells count="2">
    <mergeCell ref="A1:B1"/>
    <mergeCell ref="A3:D3"/>
  </mergeCells>
  <conditionalFormatting sqref="Q7:Q42">
    <cfRule type="timePeriod" dxfId="32" priority="4" timePeriod="thisMonth">
      <formula>AND(MONTH(Q7)=MONTH(TODAY()),YEAR(Q7)=YEAR(TODAY()))</formula>
    </cfRule>
    <cfRule type="timePeriod" dxfId="31" priority="5" timePeriod="nextMonth">
      <formula>AND(MONTH(Q7)=MONTH(EDATE(TODAY(),0+1)),YEAR(Q7)=YEAR(EDATE(TODAY(),0+1)))</formula>
    </cfRule>
  </conditionalFormatting>
  <conditionalFormatting sqref="Q7:Q42">
    <cfRule type="timePeriod" dxfId="30" priority="2" timePeriod="thisMonth">
      <formula>AND(MONTH(Q7)=MONTH(TODAY()),YEAR(Q7)=YEAR(TODAY()))</formula>
    </cfRule>
    <cfRule type="timePeriod" dxfId="29" priority="3" timePeriod="nextMonth">
      <formula>AND(MONTH(Q7)=MONTH(EDATE(TODAY(),0+1)),YEAR(Q7)=YEAR(EDATE(TODAY(),0+1)))</formula>
    </cfRule>
  </conditionalFormatting>
  <conditionalFormatting sqref="R1:U4">
    <cfRule type="expression" dxfId="28" priority="1">
      <formula>AND(INDIRECT("Tableau1[@Colonne1]")=0,INDIRECT("Tableau1[@colonne2]")&lt;=AN2)</formula>
    </cfRule>
  </conditionalFormatting>
  <conditionalFormatting sqref="R5:U42 V6:V42">
    <cfRule type="expression" dxfId="27" priority="6">
      <formula>AND(INDIRECT("Tableau1[@Colonne1]")=0,INDIRECT("Tableau1[@colonne2]")&lt;=AP6)</formula>
    </cfRule>
  </conditionalFormatting>
  <hyperlinks>
    <hyperlink ref="I7" location="'(ADG) ALEX 2022 (1)'!A1" display="'(ADG) ALEX 2022 (1)'!A1" xr:uid="{D6EE415C-3EA0-4FE4-9509-7E6349D11AD7}"/>
    <hyperlink ref="I31" location="'(AC) ALEXE 2022 (1)'!A1" display="'(AC) ALEXE 2022 (1)'!A1" xr:uid="{06F03C54-CC01-430B-8D02-B04361447732}"/>
    <hyperlink ref="I8" location="'(AF) ALISSON 2022 (1)'!A1" display="'(AF) ALISSON 2022 (1)'!A1" xr:uid="{5B036C15-9C3E-4E91-AA86-0848E24824D2}"/>
    <hyperlink ref="I9" location="'(AS) AMELIE 2022 (1)'!A1" display="'(AS) AMELIE 2022 (1)'!A1" xr:uid="{F8D2061C-5D86-421B-B080-4BC962C7586F}"/>
    <hyperlink ref="I32" location="'(AL) ANTOINE L 2022 (1)'!A1" display="'(AL) ANTOINE L 2022 (1)'!A1" xr:uid="{9B879088-C43F-4E98-8A32-EC7EE985720B}"/>
    <hyperlink ref="I10" location="'(BL) BERENGERE 2022 (1)'!A1" display="'(BL) BERENGERE 2022 (1)'!A1" xr:uid="{7A88FFEB-4CA3-4F5C-8A6B-B7D59768CD42}"/>
    <hyperlink ref="I11" location="'(BC) BETTY 2022 (1)'!A1" display="'(BC) BETTY 2022 (1)'!A1" xr:uid="{FA9A9F96-D510-45BD-8A5A-3A40FC2D56C0}"/>
    <hyperlink ref="I12" location="'(BY) BEYZA 2022 (1)'!A1" display="'(BY) BEYZA 2022 (1)'!A1" xr:uid="{EA3B1459-97F7-44D4-B672-1521AAAFEE0D}"/>
    <hyperlink ref="I13" location="'(CG) CARO 2022 (1)'!A1" display="'(CG) CARO 2022 (1)'!A1" xr:uid="{7FFCC3B5-A25A-4CA4-B52B-FC8509B4ED11}"/>
    <hyperlink ref="I14" location="'(CM) CINTHIA 2022 (1)'!A1" display="'(CM) CINTHIA 2022 (1)'!A1" xr:uid="{3092B1EE-4D86-43F4-AC05-40C6440CE76A}"/>
    <hyperlink ref="I40" location="'(DC) DORINA 2022 (1)'!A1" display="'(DC) DORINA 2022 (1)'!A1" xr:uid="{B4CC1DAC-7CBE-4106-B658-4A25B94BF944}"/>
    <hyperlink ref="I15" location="'(EL) EMILIE 2022 (1)'!A1" display="'(EL) EMILIE 2022 (1)'!A1" xr:uid="{C934EC8F-FFCF-407B-A6D8-991161E5D39A}"/>
    <hyperlink ref="I16" location="'(EC) ESMERALDA 2022 (1)'!A1" display="'(EC) ESMERALDA 2022 (1)'!A1" xr:uid="{B4A263ED-D34A-47F9-86A3-F694E9375B8F}"/>
    <hyperlink ref="I33" location="'(GG) Gaetano 2022 (1)'!A1" display="'(GG) Gaetano 2022 (1)'!A1" xr:uid="{17E427FD-B08C-4266-832C-40108D4E58F1}"/>
    <hyperlink ref="I17" location="'(GL) GWENNY 2022 (1)'!A1" display="'(GL) GWENNY 2022 (1)'!A1" xr:uid="{C82959C8-6EC4-48A7-BDF8-B12E4BF810A8}"/>
    <hyperlink ref="I19" location="'(KO) KENZA 2022 (1)'!A1" display="'(KO) KENZA 2022 (1)'!A1" xr:uid="{AD50FCD8-AC91-4E22-B824-FCDDE086B90B}"/>
    <hyperlink ref="I20" location="'(LD) LAURENCE (1)'!A1" display="'(LD) LAURENCE (1)'!A1" xr:uid="{52ECF403-2221-4BA0-A017-05FD669594C7}"/>
    <hyperlink ref="I21" location="'(LC) LOREDANA 2022 (1)'!A1" display="'(LC) LOREDANA 2022 (1)'!A1" xr:uid="{7B7AF297-4D31-441A-8394-8C73CC510BE1}"/>
    <hyperlink ref="I34" location="'(LF) LUIGI 2022 (1)'!A1" display="'(LF) LUIGI 2022 (1)'!A1" xr:uid="{234A159B-383A-4959-A0A2-D4F922CCCB7B}"/>
    <hyperlink ref="I22" location="'(MM) MAITE 2022 (1)'!A1" display="'(MM) MAITE 2022 (1)'!A1" xr:uid="{7BD5213E-6C7F-48EB-80D6-055A48AF8319}"/>
    <hyperlink ref="I23" location="'(MA) MARYAM 2022 (1)'!A1" display="'(MA) MARYAM 2022 (1)'!A1" xr:uid="{839B58F1-2ADB-470F-A367-66A850A5A58E}"/>
    <hyperlink ref="I41" location="'(MD) MURIEL 2022 (1)'!A1" display="'(MD) MURIEL 2022 (1)'!A1" xr:uid="{EE445674-7E5A-4ED7-A07C-24D14457B9FE}"/>
    <hyperlink ref="I38" location="'(NA) NATACHA 2022 (1)'!A1" display="'(NA) NATACHA 2022 (1)'!A1" xr:uid="{09C54724-FAD1-4CF6-80C5-4CFBD80D46F4}"/>
    <hyperlink ref="I42" location="'(NG) NATHALIE 2022 (1)'!A1" display="'(NG) NATHALIE 2022 (1)'!A1" xr:uid="{227F93C8-5CED-463B-8E96-73C2E077CF95}"/>
    <hyperlink ref="I24" location="'(NP) NOEMIE 2022 (1)'!A1" display="'(NP) NOEMIE 2022 (1)'!A1" xr:uid="{DE53D052-86EB-48EF-AECB-3C4CC055930C}"/>
    <hyperlink ref="I25" location="'(QD) QUENTIN 2022 (1)'!A1" display="'(QD) QUENTIN 2022 (1)'!A1" xr:uid="{64C1BB19-3C63-47EA-9944-3DECD4AC5B79}"/>
    <hyperlink ref="I35" location="'(SZ) ZORIN 2022 (1)'!A1" display="'(SZ) ZORIN 2022 (1)'!A1" xr:uid="{780B6E45-DE40-4B68-87F5-FD8861EA2FD8}"/>
    <hyperlink ref="I36" location="'(SI) SERGEI 2022 (1)'!A1" display="'(SI) SERGEI 2022 (1)'!A1" xr:uid="{17748365-565E-42CF-AE8D-B3C85D6B56DE}"/>
    <hyperlink ref="I26" location="'(SB) SONIA 2022 (1)'!A1" display="'(SB) SONIA 2022 (1)'!A1" xr:uid="{C8A399C1-066E-48B4-B7D0-00BE0794C597}"/>
    <hyperlink ref="I27" location="'(SN) SOPHIE 2022 (1)'!A1" display="'(SN) SOPHIE 2022 (1)'!A1" xr:uid="{523F3E1A-0626-462C-8279-4CF352DB6E52}"/>
    <hyperlink ref="I29" location="'(DP) STEPHANIE 2022 (1)'!A1" display="'(DP) STEPHANIE 2022 (1)'!A1" xr:uid="{B7B0E763-095F-4214-A9DD-87D2BC9C7DA2}"/>
    <hyperlink ref="I30" location="'(TA) THOMAS 2022 (1)'!A1" display="'(TA) THOMAS 2022 (1)'!A1" xr:uid="{AC35DC23-50C1-4463-86E3-F975E3556395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4" orientation="landscape" horizontalDpi="4294967295" verticalDpi="4294967295" r:id="rId1"/>
  <headerFooter>
    <oddHeader>&amp;C&amp;18&amp;URELEVE MENSUEL DES PRESTATIONS EQUIPE</oddHeader>
    <oddFooter>&amp;REdition du &amp;D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nx</vt:lpstr>
      <vt:lpstr>RECAP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Di Giacomo</dc:creator>
  <cp:lastModifiedBy>Alexandre Di Giacomo</cp:lastModifiedBy>
  <dcterms:created xsi:type="dcterms:W3CDTF">2022-02-18T22:58:05Z</dcterms:created>
  <dcterms:modified xsi:type="dcterms:W3CDTF">2022-02-20T11:59:22Z</dcterms:modified>
</cp:coreProperties>
</file>