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ocumenttasks/documenttask1.xml" ContentType="application/vnd.ms-excel.documenttask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saidi_ext/Desktop/"/>
    </mc:Choice>
  </mc:AlternateContent>
  <xr:revisionPtr revIDLastSave="0" documentId="13_ncr:1_{1191A867-147F-3447-AFB6-93BCF474A0C4}" xr6:coauthVersionLast="47" xr6:coauthVersionMax="47" xr10:uidLastSave="{00000000-0000-0000-0000-000000000000}"/>
  <bookViews>
    <workbookView xWindow="0" yWindow="500" windowWidth="28800" windowHeight="15880" activeTab="2" xr2:uid="{00000000-000D-0000-FFFF-FFFF00000000}"/>
  </bookViews>
  <sheets>
    <sheet name="ITALIE" sheetId="24" r:id="rId1"/>
    <sheet name="ESPAGNE" sheetId="1" r:id="rId2"/>
    <sheet name="RECAP" sheetId="3" r:id="rId3"/>
  </sheets>
  <definedNames>
    <definedName name="_xlnm._FilterDatabase" localSheetId="1" hidden="1">ESPAGNE!$A$1:$Y$94</definedName>
    <definedName name="_xlnm._FilterDatabase" localSheetId="0" hidden="1">ITALIE!$A$1:$Z$98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8" i="3" l="1"/>
  <c r="B19" i="3"/>
  <c r="M28" i="24" l="1"/>
  <c r="X28" i="24"/>
  <c r="Y28" i="24" s="1"/>
  <c r="AD28" i="24"/>
  <c r="X24" i="24" l="1"/>
  <c r="M24" i="24" l="1"/>
  <c r="O12" i="3" l="1"/>
  <c r="B13" i="3"/>
  <c r="B12" i="3"/>
  <c r="M32" i="24"/>
  <c r="H28" i="3" l="1"/>
  <c r="B24" i="3"/>
  <c r="B15" i="3"/>
  <c r="B25" i="3" l="1"/>
  <c r="B23" i="3"/>
  <c r="B22" i="3"/>
  <c r="B29" i="3"/>
  <c r="B28" i="3"/>
  <c r="T15" i="3" l="1"/>
  <c r="T12" i="3"/>
  <c r="U10" i="3" l="1"/>
  <c r="S10" i="3"/>
  <c r="T10" i="3" s="1"/>
  <c r="J15" i="3" l="1"/>
  <c r="I15" i="3" s="1"/>
  <c r="H10" i="3" l="1"/>
  <c r="F10" i="3"/>
  <c r="G10" i="3" s="1"/>
  <c r="X92" i="24" l="1"/>
  <c r="Y92" i="24" s="1"/>
  <c r="X58" i="24"/>
  <c r="Y58" i="24" s="1"/>
  <c r="M58" i="24"/>
  <c r="M51" i="24" l="1"/>
  <c r="W21" i="1" l="1"/>
  <c r="W43" i="1"/>
  <c r="W39" i="1"/>
  <c r="W33" i="1"/>
  <c r="W32" i="1"/>
  <c r="W27" i="1"/>
  <c r="W4" i="1" l="1"/>
  <c r="M4" i="1" l="1"/>
  <c r="T100" i="24"/>
  <c r="O14" i="1"/>
  <c r="O15" i="24"/>
  <c r="O14" i="3"/>
  <c r="M48" i="1"/>
  <c r="F15" i="3"/>
  <c r="G15" i="3" s="1"/>
  <c r="B14" i="3"/>
  <c r="W7" i="1"/>
  <c r="W6" i="1"/>
  <c r="D14" i="3" l="1"/>
  <c r="M80" i="1"/>
  <c r="M39" i="24"/>
  <c r="X21" i="1"/>
  <c r="M21" i="1"/>
  <c r="J21" i="1"/>
  <c r="J18" i="1"/>
  <c r="X21" i="24"/>
  <c r="Y21" i="24" s="1"/>
  <c r="M21" i="24"/>
  <c r="J21" i="24"/>
  <c r="J17" i="24"/>
  <c r="J41" i="24"/>
  <c r="J25" i="24"/>
  <c r="AD31" i="24" l="1"/>
  <c r="X31" i="24" l="1"/>
  <c r="Y31" i="24" s="1"/>
  <c r="M31" i="24"/>
  <c r="M92" i="1"/>
  <c r="M85" i="1"/>
  <c r="M76" i="1"/>
  <c r="AC76" i="1" s="1"/>
  <c r="M78" i="1"/>
  <c r="AC78" i="1" s="1"/>
  <c r="M81" i="1"/>
  <c r="AC81" i="1" s="1"/>
  <c r="M82" i="1"/>
  <c r="M72" i="1"/>
  <c r="M74" i="1"/>
  <c r="AC74" i="1" s="1"/>
  <c r="M69" i="1"/>
  <c r="AC69" i="1" s="1"/>
  <c r="M60" i="1"/>
  <c r="AC60" i="1" s="1"/>
  <c r="M61" i="1"/>
  <c r="AC61" i="1" s="1"/>
  <c r="M63" i="1"/>
  <c r="AC63" i="1" s="1"/>
  <c r="M52" i="1"/>
  <c r="AC52" i="1" s="1"/>
  <c r="M53" i="1"/>
  <c r="AC53" i="1" s="1"/>
  <c r="M56" i="1"/>
  <c r="AC56" i="1" s="1"/>
  <c r="M57" i="1"/>
  <c r="M49" i="1"/>
  <c r="AC49" i="1" s="1"/>
  <c r="M38" i="1"/>
  <c r="AC38" i="1" s="1"/>
  <c r="M42" i="1"/>
  <c r="AC42" i="1" s="1"/>
  <c r="M36" i="1"/>
  <c r="M24" i="1"/>
  <c r="M30" i="1"/>
  <c r="AC30" i="1" s="1"/>
  <c r="M17" i="1"/>
  <c r="M18" i="1"/>
  <c r="AC18" i="1" s="1"/>
  <c r="M14" i="1"/>
  <c r="AC14" i="1" s="1"/>
  <c r="M6" i="1"/>
  <c r="AC6" i="1" s="1"/>
  <c r="M7" i="1"/>
  <c r="AC7" i="1" s="1"/>
  <c r="M8" i="1"/>
  <c r="M9" i="1"/>
  <c r="M2" i="1"/>
  <c r="M3" i="1"/>
  <c r="M91" i="24"/>
  <c r="M20" i="24"/>
  <c r="M11" i="24"/>
  <c r="V15" i="3"/>
  <c r="T13" i="3"/>
  <c r="I13" i="3"/>
  <c r="I12" i="3"/>
  <c r="G12" i="3"/>
  <c r="G13" i="3"/>
  <c r="AD40" i="24"/>
  <c r="M58" i="1"/>
  <c r="M70" i="1"/>
  <c r="M50" i="1"/>
  <c r="AC50" i="1" s="1"/>
  <c r="M37" i="1"/>
  <c r="M31" i="1"/>
  <c r="M16" i="1"/>
  <c r="W36" i="1"/>
  <c r="W17" i="1"/>
  <c r="W16" i="1"/>
  <c r="AD32" i="24"/>
  <c r="J15" i="1"/>
  <c r="J14" i="1"/>
  <c r="J10" i="1"/>
  <c r="J9" i="1"/>
  <c r="J8" i="1"/>
  <c r="J7" i="1"/>
  <c r="J6" i="1"/>
  <c r="J11" i="24"/>
  <c r="J10" i="24"/>
  <c r="J9" i="24"/>
  <c r="J8" i="24"/>
  <c r="J7" i="24"/>
  <c r="J3" i="1"/>
  <c r="J2" i="1"/>
  <c r="H30" i="3"/>
  <c r="H31" i="3" s="1"/>
  <c r="B7" i="3"/>
  <c r="B8" i="3"/>
  <c r="B9" i="3"/>
  <c r="L29" i="3"/>
  <c r="B30" i="3"/>
  <c r="D13" i="3"/>
  <c r="G6" i="3"/>
  <c r="G5" i="3"/>
  <c r="G4" i="3"/>
  <c r="G3" i="3"/>
  <c r="G2" i="3"/>
  <c r="Z98" i="24"/>
  <c r="W98" i="24"/>
  <c r="V98" i="24"/>
  <c r="U98" i="24"/>
  <c r="S98" i="24"/>
  <c r="B6" i="3" s="1"/>
  <c r="D6" i="3" s="1"/>
  <c r="R98" i="24"/>
  <c r="B5" i="3" s="1"/>
  <c r="D5" i="3" s="1"/>
  <c r="Q98" i="24"/>
  <c r="B4" i="3" s="1"/>
  <c r="D4" i="3" s="1"/>
  <c r="P98" i="24"/>
  <c r="B3" i="3" s="1"/>
  <c r="D3" i="3" s="1"/>
  <c r="X97" i="24"/>
  <c r="Y97" i="24" s="1"/>
  <c r="M97" i="24"/>
  <c r="AD96" i="24"/>
  <c r="X96" i="24"/>
  <c r="Y96" i="24" s="1"/>
  <c r="M96" i="24"/>
  <c r="AD95" i="24"/>
  <c r="X95" i="24"/>
  <c r="Y95" i="24" s="1"/>
  <c r="M95" i="24"/>
  <c r="AD94" i="24"/>
  <c r="X94" i="24"/>
  <c r="Y94" i="24" s="1"/>
  <c r="M94" i="24"/>
  <c r="AD93" i="24"/>
  <c r="X93" i="24"/>
  <c r="Y93" i="24" s="1"/>
  <c r="X91" i="24"/>
  <c r="X90" i="24"/>
  <c r="AD90" i="24" s="1"/>
  <c r="N90" i="24"/>
  <c r="AD89" i="24"/>
  <c r="X89" i="24"/>
  <c r="Y89" i="24" s="1"/>
  <c r="M89" i="24"/>
  <c r="AD88" i="24"/>
  <c r="X88" i="24"/>
  <c r="Y88" i="24" s="1"/>
  <c r="M88" i="24"/>
  <c r="X87" i="24"/>
  <c r="AD87" i="24" s="1"/>
  <c r="N87" i="24"/>
  <c r="AD86" i="24"/>
  <c r="X86" i="24"/>
  <c r="Y86" i="24" s="1"/>
  <c r="M86" i="24"/>
  <c r="AD85" i="24"/>
  <c r="X85" i="24"/>
  <c r="Y85" i="24" s="1"/>
  <c r="M85" i="24"/>
  <c r="AD84" i="24"/>
  <c r="X84" i="24"/>
  <c r="Y84" i="24" s="1"/>
  <c r="M84" i="24"/>
  <c r="AD83" i="24"/>
  <c r="X83" i="24"/>
  <c r="Y83" i="24" s="1"/>
  <c r="M83" i="24"/>
  <c r="AD82" i="24"/>
  <c r="X82" i="24"/>
  <c r="Y82" i="24" s="1"/>
  <c r="M82" i="24"/>
  <c r="AD81" i="24"/>
  <c r="X81" i="24"/>
  <c r="Y81" i="24" s="1"/>
  <c r="M81" i="24"/>
  <c r="AD80" i="24"/>
  <c r="X80" i="24"/>
  <c r="Y80" i="24" s="1"/>
  <c r="M80" i="24"/>
  <c r="X77" i="24"/>
  <c r="AD77" i="24" s="1"/>
  <c r="N77" i="24"/>
  <c r="AD76" i="24"/>
  <c r="X76" i="24"/>
  <c r="Y76" i="24" s="1"/>
  <c r="M76" i="24"/>
  <c r="X75" i="24"/>
  <c r="Y75" i="24" s="1"/>
  <c r="M75" i="24"/>
  <c r="AD74" i="24"/>
  <c r="X74" i="24"/>
  <c r="Y74" i="24" s="1"/>
  <c r="M74" i="24"/>
  <c r="AD73" i="24"/>
  <c r="X73" i="24"/>
  <c r="Y73" i="24" s="1"/>
  <c r="M73" i="24"/>
  <c r="X72" i="24"/>
  <c r="Y72" i="24" s="1"/>
  <c r="M72" i="24"/>
  <c r="AD71" i="24"/>
  <c r="X71" i="24"/>
  <c r="Y71" i="24" s="1"/>
  <c r="M71" i="24"/>
  <c r="AD70" i="24"/>
  <c r="X70" i="24"/>
  <c r="Y70" i="24" s="1"/>
  <c r="M70" i="24"/>
  <c r="AD69" i="24"/>
  <c r="X69" i="24"/>
  <c r="Y69" i="24" s="1"/>
  <c r="M69" i="24"/>
  <c r="AD68" i="24"/>
  <c r="X68" i="24"/>
  <c r="Y68" i="24" s="1"/>
  <c r="AD67" i="24"/>
  <c r="X67" i="24"/>
  <c r="Y67" i="24" s="1"/>
  <c r="M67" i="24"/>
  <c r="AD66" i="24"/>
  <c r="X66" i="24"/>
  <c r="Y66" i="24" s="1"/>
  <c r="M66" i="24"/>
  <c r="AD65" i="24"/>
  <c r="X65" i="24"/>
  <c r="Y65" i="24" s="1"/>
  <c r="M65" i="24"/>
  <c r="AD64" i="24"/>
  <c r="X64" i="24"/>
  <c r="Y64" i="24" s="1"/>
  <c r="M64" i="24"/>
  <c r="AD63" i="24"/>
  <c r="X63" i="24"/>
  <c r="Y63" i="24" s="1"/>
  <c r="M63" i="24"/>
  <c r="AD62" i="24"/>
  <c r="X62" i="24"/>
  <c r="Y62" i="24" s="1"/>
  <c r="M62" i="24"/>
  <c r="X61" i="24"/>
  <c r="Y61" i="24" s="1"/>
  <c r="M61" i="24"/>
  <c r="AD60" i="24"/>
  <c r="X60" i="24"/>
  <c r="Y60" i="24" s="1"/>
  <c r="M60" i="24"/>
  <c r="AD59" i="24"/>
  <c r="X59" i="24"/>
  <c r="Y59" i="24" s="1"/>
  <c r="M59" i="24"/>
  <c r="AD57" i="24"/>
  <c r="X57" i="24"/>
  <c r="Y57" i="24" s="1"/>
  <c r="M57" i="24"/>
  <c r="AD56" i="24"/>
  <c r="X56" i="24"/>
  <c r="Y56" i="24" s="1"/>
  <c r="M56" i="24"/>
  <c r="AD55" i="24"/>
  <c r="X55" i="24"/>
  <c r="M55" i="24"/>
  <c r="AD54" i="24"/>
  <c r="X54" i="24"/>
  <c r="Y54" i="24" s="1"/>
  <c r="M54" i="24"/>
  <c r="AD53" i="24"/>
  <c r="X53" i="24"/>
  <c r="Y53" i="24" s="1"/>
  <c r="M53" i="24"/>
  <c r="AD52" i="24"/>
  <c r="X52" i="24"/>
  <c r="Y52" i="24" s="1"/>
  <c r="M52" i="24"/>
  <c r="AD50" i="24"/>
  <c r="X50" i="24"/>
  <c r="Y50" i="24" s="1"/>
  <c r="M50" i="24"/>
  <c r="I28" i="3" s="1"/>
  <c r="L28" i="3" s="1"/>
  <c r="X49" i="24"/>
  <c r="Y49" i="24" s="1"/>
  <c r="M49" i="24"/>
  <c r="X48" i="24"/>
  <c r="Y48" i="24" s="1"/>
  <c r="M48" i="24"/>
  <c r="X47" i="24"/>
  <c r="AD47" i="24" s="1"/>
  <c r="N47" i="24"/>
  <c r="X46" i="24"/>
  <c r="AD46" i="24" s="1"/>
  <c r="N46" i="24"/>
  <c r="AD45" i="24"/>
  <c r="X45" i="24"/>
  <c r="Y45" i="24" s="1"/>
  <c r="M45" i="24"/>
  <c r="AD44" i="24"/>
  <c r="X44" i="24"/>
  <c r="Y44" i="24" s="1"/>
  <c r="M44" i="24"/>
  <c r="AD43" i="24"/>
  <c r="X43" i="24"/>
  <c r="Y43" i="24" s="1"/>
  <c r="X42" i="24"/>
  <c r="Y42" i="24" s="1"/>
  <c r="M42" i="24"/>
  <c r="AD41" i="24"/>
  <c r="X41" i="24"/>
  <c r="Y41" i="24" s="1"/>
  <c r="M41" i="24"/>
  <c r="X40" i="24"/>
  <c r="Y40" i="24" s="1"/>
  <c r="M40" i="24"/>
  <c r="X38" i="24"/>
  <c r="Y38" i="24" s="1"/>
  <c r="M38" i="24"/>
  <c r="X37" i="24"/>
  <c r="Y37" i="24" s="1"/>
  <c r="X36" i="24"/>
  <c r="AD36" i="24" s="1"/>
  <c r="N36" i="24"/>
  <c r="AD35" i="24"/>
  <c r="Y35" i="24"/>
  <c r="X35" i="24"/>
  <c r="M35" i="24"/>
  <c r="AD34" i="24"/>
  <c r="Y34" i="24"/>
  <c r="X34" i="24"/>
  <c r="M34" i="24"/>
  <c r="X33" i="24"/>
  <c r="Y33" i="24" s="1"/>
  <c r="M33" i="24"/>
  <c r="AD30" i="24"/>
  <c r="X30" i="24"/>
  <c r="Y30" i="24" s="1"/>
  <c r="M30" i="24"/>
  <c r="AD29" i="24"/>
  <c r="X29" i="24"/>
  <c r="Y29" i="24" s="1"/>
  <c r="M29" i="24"/>
  <c r="X25" i="24"/>
  <c r="Y25" i="24" s="1"/>
  <c r="M25" i="24"/>
  <c r="X23" i="24"/>
  <c r="Y23" i="24" s="1"/>
  <c r="M23" i="24"/>
  <c r="AD22" i="24"/>
  <c r="X22" i="24"/>
  <c r="Y22" i="24" s="1"/>
  <c r="M22" i="24"/>
  <c r="X32" i="24"/>
  <c r="Y32" i="24" s="1"/>
  <c r="X20" i="24"/>
  <c r="Y20" i="24" s="1"/>
  <c r="X19" i="24"/>
  <c r="AD19" i="24" s="1"/>
  <c r="N19" i="24"/>
  <c r="X18" i="24"/>
  <c r="AD18" i="24" s="1"/>
  <c r="N18" i="24"/>
  <c r="AD17" i="24"/>
  <c r="X17" i="24"/>
  <c r="Y17" i="24" s="1"/>
  <c r="M17" i="24"/>
  <c r="AD16" i="24"/>
  <c r="X16" i="24"/>
  <c r="Y16" i="24" s="1"/>
  <c r="M16" i="24"/>
  <c r="J16" i="24"/>
  <c r="AD15" i="24"/>
  <c r="X15" i="24"/>
  <c r="Y15" i="24" s="1"/>
  <c r="M15" i="24"/>
  <c r="J15" i="24"/>
  <c r="X12" i="24"/>
  <c r="AD12" i="24" s="1"/>
  <c r="N12" i="24"/>
  <c r="J12" i="24"/>
  <c r="X11" i="24"/>
  <c r="Y11" i="24" s="1"/>
  <c r="AD10" i="24"/>
  <c r="X10" i="24"/>
  <c r="Y10" i="24" s="1"/>
  <c r="M10" i="24"/>
  <c r="AD9" i="24"/>
  <c r="X9" i="24"/>
  <c r="Y9" i="24" s="1"/>
  <c r="M9" i="24"/>
  <c r="AD8" i="24"/>
  <c r="X8" i="24"/>
  <c r="Y8" i="24" s="1"/>
  <c r="M8" i="24"/>
  <c r="AD7" i="24"/>
  <c r="X7" i="24"/>
  <c r="Y7" i="24" s="1"/>
  <c r="M7" i="24"/>
  <c r="X6" i="24"/>
  <c r="Y6" i="24" s="1"/>
  <c r="J6" i="24"/>
  <c r="O5" i="24"/>
  <c r="M5" i="24"/>
  <c r="O4" i="24"/>
  <c r="X4" i="24" s="1"/>
  <c r="Y4" i="24" s="1"/>
  <c r="M4" i="24"/>
  <c r="AD3" i="24"/>
  <c r="X3" i="24"/>
  <c r="Y3" i="24" s="1"/>
  <c r="M3" i="24"/>
  <c r="J3" i="24"/>
  <c r="AD2" i="24"/>
  <c r="X2" i="24"/>
  <c r="Y2" i="24" s="1"/>
  <c r="M2" i="24"/>
  <c r="J2" i="24"/>
  <c r="T6" i="3"/>
  <c r="T4" i="3"/>
  <c r="T3" i="3"/>
  <c r="T2" i="3"/>
  <c r="B18" i="3" l="1"/>
  <c r="H19" i="3"/>
  <c r="K30" i="3"/>
  <c r="Y77" i="24"/>
  <c r="AD37" i="24"/>
  <c r="Y46" i="24"/>
  <c r="D12" i="3"/>
  <c r="C14" i="3"/>
  <c r="C13" i="3"/>
  <c r="C22" i="3"/>
  <c r="C23" i="3"/>
  <c r="AD6" i="24"/>
  <c r="Y18" i="24"/>
  <c r="Y19" i="24"/>
  <c r="I30" i="3"/>
  <c r="M98" i="24"/>
  <c r="Y36" i="24"/>
  <c r="Y87" i="24"/>
  <c r="Y90" i="24"/>
  <c r="B20" i="3"/>
  <c r="O98" i="24"/>
  <c r="B2" i="3" s="1"/>
  <c r="D2" i="3" s="1"/>
  <c r="Y12" i="24"/>
  <c r="Y47" i="24"/>
  <c r="B21" i="3"/>
  <c r="J28" i="3"/>
  <c r="J30" i="3" s="1"/>
  <c r="X5" i="24"/>
  <c r="Y5" i="24" s="1"/>
  <c r="C12" i="3"/>
  <c r="Y55" i="24"/>
  <c r="N98" i="24"/>
  <c r="L98" i="24" s="1"/>
  <c r="Y91" i="24"/>
  <c r="X75" i="1"/>
  <c r="N75" i="1"/>
  <c r="X35" i="1"/>
  <c r="Y17" i="1"/>
  <c r="X17" i="1" s="1"/>
  <c r="J5" i="1"/>
  <c r="J11" i="1"/>
  <c r="O94" i="1"/>
  <c r="O2" i="3" s="1"/>
  <c r="Q2" i="3" s="1"/>
  <c r="P94" i="1"/>
  <c r="O3" i="3" s="1"/>
  <c r="Q3" i="3" s="1"/>
  <c r="Q94" i="1"/>
  <c r="O4" i="3" s="1"/>
  <c r="Q4" i="3" s="1"/>
  <c r="R94" i="1"/>
  <c r="O5" i="3" s="1"/>
  <c r="Q5" i="3" s="1"/>
  <c r="S94" i="1"/>
  <c r="O6" i="3" s="1"/>
  <c r="Q6" i="3" s="1"/>
  <c r="T94" i="1"/>
  <c r="O7" i="3" s="1"/>
  <c r="U94" i="1"/>
  <c r="O8" i="3" s="1"/>
  <c r="V94" i="1"/>
  <c r="O9" i="3" s="1"/>
  <c r="O23" i="3"/>
  <c r="W58" i="1"/>
  <c r="X58" i="1" s="1"/>
  <c r="W5" i="1"/>
  <c r="X5" i="1" s="1"/>
  <c r="W65" i="1"/>
  <c r="W37" i="1"/>
  <c r="X37" i="1" s="1"/>
  <c r="O25" i="3"/>
  <c r="W70" i="1"/>
  <c r="X70" i="1" s="1"/>
  <c r="W31" i="1"/>
  <c r="X31" i="1" s="1"/>
  <c r="W93" i="1"/>
  <c r="W92" i="1"/>
  <c r="W91" i="1"/>
  <c r="W90" i="1"/>
  <c r="W89" i="1"/>
  <c r="W86" i="1"/>
  <c r="W85" i="1"/>
  <c r="X85" i="1" s="1"/>
  <c r="W84" i="1"/>
  <c r="W83" i="1"/>
  <c r="W82" i="1"/>
  <c r="X82" i="1" s="1"/>
  <c r="W88" i="1"/>
  <c r="W87" i="1"/>
  <c r="W81" i="1"/>
  <c r="X81" i="1" s="1"/>
  <c r="W79" i="1"/>
  <c r="W78" i="1"/>
  <c r="X78" i="1" s="1"/>
  <c r="W77" i="1"/>
  <c r="W76" i="1"/>
  <c r="X76" i="1" s="1"/>
  <c r="W74" i="1"/>
  <c r="W73" i="1"/>
  <c r="W72" i="1"/>
  <c r="X72" i="1" s="1"/>
  <c r="W69" i="1"/>
  <c r="X69" i="1" s="1"/>
  <c r="W71" i="1"/>
  <c r="W68" i="1"/>
  <c r="W67" i="1"/>
  <c r="W66" i="1"/>
  <c r="W64" i="1"/>
  <c r="W63" i="1"/>
  <c r="X63" i="1" s="1"/>
  <c r="W62" i="1"/>
  <c r="W61" i="1"/>
  <c r="X61" i="1" s="1"/>
  <c r="W59" i="1"/>
  <c r="W57" i="1"/>
  <c r="W60" i="1"/>
  <c r="X60" i="1" s="1"/>
  <c r="W56" i="1"/>
  <c r="X56" i="1" s="1"/>
  <c r="W55" i="1"/>
  <c r="W54" i="1"/>
  <c r="W53" i="1"/>
  <c r="X53" i="1" s="1"/>
  <c r="W52" i="1"/>
  <c r="X52" i="1" s="1"/>
  <c r="W51" i="1"/>
  <c r="W50" i="1"/>
  <c r="X50" i="1" s="1"/>
  <c r="W49" i="1"/>
  <c r="X49" i="1" s="1"/>
  <c r="W47" i="1"/>
  <c r="W46" i="1"/>
  <c r="W34" i="1"/>
  <c r="O13" i="3"/>
  <c r="Q13" i="3" s="1"/>
  <c r="Q12" i="3"/>
  <c r="Y29" i="3"/>
  <c r="W40" i="1"/>
  <c r="W20" i="1"/>
  <c r="W19" i="1"/>
  <c r="W18" i="1"/>
  <c r="X18" i="1" s="1"/>
  <c r="W22" i="1"/>
  <c r="W23" i="1"/>
  <c r="W42" i="1"/>
  <c r="X42" i="1" s="1"/>
  <c r="W38" i="1"/>
  <c r="X38" i="1" s="1"/>
  <c r="W48" i="1"/>
  <c r="W45" i="1"/>
  <c r="W44" i="1"/>
  <c r="W26" i="1"/>
  <c r="W41" i="1"/>
  <c r="W30" i="1"/>
  <c r="W25" i="1"/>
  <c r="W29" i="1"/>
  <c r="W28" i="1"/>
  <c r="W15" i="1"/>
  <c r="W14" i="1"/>
  <c r="X14" i="1" s="1"/>
  <c r="W11" i="1"/>
  <c r="W10" i="1"/>
  <c r="W9" i="1"/>
  <c r="W8" i="1"/>
  <c r="X8" i="1" s="1"/>
  <c r="X6" i="1"/>
  <c r="W3" i="1"/>
  <c r="W2" i="1"/>
  <c r="N84" i="1"/>
  <c r="N45" i="1"/>
  <c r="N20" i="1"/>
  <c r="N11" i="1"/>
  <c r="W24" i="1"/>
  <c r="H18" i="3" l="1"/>
  <c r="B26" i="3"/>
  <c r="C26" i="3" s="1"/>
  <c r="H20" i="3"/>
  <c r="L30" i="3"/>
  <c r="G30" i="3"/>
  <c r="G31" i="3" s="1"/>
  <c r="C24" i="3"/>
  <c r="D15" i="3"/>
  <c r="C19" i="3"/>
  <c r="C25" i="3"/>
  <c r="C21" i="3"/>
  <c r="Y75" i="1"/>
  <c r="X3" i="1"/>
  <c r="X20" i="1"/>
  <c r="X9" i="1"/>
  <c r="X11" i="1"/>
  <c r="X45" i="1"/>
  <c r="X24" i="1"/>
  <c r="X7" i="1"/>
  <c r="X30" i="1"/>
  <c r="X57" i="1"/>
  <c r="X84" i="1"/>
  <c r="X74" i="1"/>
  <c r="X92" i="1"/>
  <c r="B10" i="3"/>
  <c r="C20" i="3"/>
  <c r="X98" i="24"/>
  <c r="C18" i="3"/>
  <c r="Y98" i="24"/>
  <c r="O15" i="3"/>
  <c r="W28" i="3"/>
  <c r="W30" i="3" s="1"/>
  <c r="O21" i="3"/>
  <c r="W94" i="1"/>
  <c r="O10" i="3"/>
  <c r="P21" i="3" l="1"/>
  <c r="P14" i="3"/>
  <c r="Q10" i="3"/>
  <c r="C9" i="3"/>
  <c r="D10" i="3"/>
  <c r="C10" i="3"/>
  <c r="C2" i="3"/>
  <c r="C6" i="3"/>
  <c r="C4" i="3"/>
  <c r="C8" i="3"/>
  <c r="C7" i="3"/>
  <c r="C3" i="3"/>
  <c r="C5" i="3"/>
  <c r="P12" i="3"/>
  <c r="Q15" i="3"/>
  <c r="P23" i="3"/>
  <c r="P13" i="3"/>
  <c r="P25" i="3"/>
  <c r="P7" i="3"/>
  <c r="P8" i="3"/>
  <c r="P9" i="3"/>
  <c r="P10" i="3"/>
  <c r="P4" i="3"/>
  <c r="P6" i="3"/>
  <c r="P5" i="3"/>
  <c r="P3" i="3"/>
  <c r="P2" i="3"/>
  <c r="X2" i="1" l="1"/>
  <c r="AC2" i="1"/>
  <c r="X16" i="1" l="1"/>
  <c r="X19" i="1" l="1"/>
  <c r="M19" i="1"/>
  <c r="Y35" i="1"/>
  <c r="M35" i="1"/>
  <c r="X44" i="1"/>
  <c r="M44" i="1"/>
  <c r="M65" i="1"/>
  <c r="X65" i="1"/>
  <c r="X87" i="1"/>
  <c r="M87" i="1"/>
  <c r="M43" i="1" l="1"/>
  <c r="X43" i="1"/>
  <c r="M71" i="1"/>
  <c r="X71" i="1"/>
  <c r="X10" i="1"/>
  <c r="M10" i="1"/>
  <c r="X28" i="1"/>
  <c r="M28" i="1"/>
  <c r="X15" i="1"/>
  <c r="M15" i="1"/>
  <c r="M25" i="1"/>
  <c r="X25" i="1"/>
  <c r="M22" i="1"/>
  <c r="X22" i="1"/>
  <c r="M67" i="1"/>
  <c r="X67" i="1"/>
  <c r="M68" i="1"/>
  <c r="X68" i="1"/>
  <c r="X48" i="1"/>
  <c r="M64" i="1"/>
  <c r="X64" i="1"/>
  <c r="M59" i="1"/>
  <c r="X59" i="1"/>
  <c r="M86" i="1"/>
  <c r="X86" i="1"/>
  <c r="O20" i="3"/>
  <c r="U20" i="3" s="1"/>
  <c r="M88" i="1"/>
  <c r="X88" i="1"/>
  <c r="P20" i="3" l="1"/>
  <c r="M90" i="1"/>
  <c r="X90" i="1"/>
  <c r="M91" i="1"/>
  <c r="X91" i="1"/>
  <c r="M93" i="1"/>
  <c r="X93" i="1"/>
  <c r="M27" i="1"/>
  <c r="X27" i="1"/>
  <c r="M32" i="1" l="1"/>
  <c r="X32" i="1"/>
  <c r="M33" i="1"/>
  <c r="X33" i="1"/>
  <c r="M34" i="1"/>
  <c r="X34" i="1"/>
  <c r="M39" i="1"/>
  <c r="X39" i="1"/>
  <c r="O24" i="3"/>
  <c r="P24" i="3" s="1"/>
  <c r="M40" i="1"/>
  <c r="X40" i="1"/>
  <c r="M51" i="1"/>
  <c r="X51" i="1"/>
  <c r="X54" i="1"/>
  <c r="M54" i="1"/>
  <c r="M62" i="1"/>
  <c r="X62" i="1"/>
  <c r="M73" i="1"/>
  <c r="X73" i="1"/>
  <c r="M77" i="1"/>
  <c r="X77" i="1"/>
  <c r="M79" i="1"/>
  <c r="X79" i="1"/>
  <c r="M83" i="1"/>
  <c r="X83" i="1"/>
  <c r="X28" i="3"/>
  <c r="X30" i="3" s="1"/>
  <c r="T31" i="3"/>
  <c r="T30" i="3"/>
  <c r="X94" i="1"/>
  <c r="X23" i="1"/>
  <c r="U19" i="3"/>
  <c r="O19" i="3"/>
  <c r="P19" i="3"/>
  <c r="P22" i="3"/>
  <c r="O22" i="3"/>
  <c r="P26" i="3"/>
  <c r="O26" i="3"/>
  <c r="V30" i="3"/>
  <c r="V28" i="3"/>
  <c r="M41" i="1"/>
  <c r="N41" i="1"/>
  <c r="X41" i="1"/>
  <c r="Y30" i="3"/>
  <c r="T28" i="3"/>
  <c r="Y28" i="3"/>
  <c r="M89" i="1"/>
  <c r="N89" i="1"/>
  <c r="X89" i="1"/>
  <c r="X36" i="1"/>
  <c r="Y36" i="1"/>
  <c r="Y94" i="1"/>
  <c r="M55" i="1"/>
  <c r="N55" i="1"/>
  <c r="X55" i="1"/>
  <c r="M26" i="1"/>
  <c r="N26" i="1"/>
  <c r="X26" i="1"/>
  <c r="L94" i="1"/>
  <c r="N94" i="1"/>
  <c r="M66" i="1"/>
  <c r="N66" i="1"/>
  <c r="X66" i="1"/>
  <c r="O28" i="3"/>
  <c r="X29" i="1"/>
  <c r="U18" i="3"/>
  <c r="O18" i="3"/>
  <c r="P18" i="3"/>
  <c r="M29" i="1"/>
  <c r="N29" i="1"/>
  <c r="U28" i="3"/>
  <c r="U30" i="3"/>
  <c r="U31" i="3"/>
  <c r="N23" i="1"/>
  <c r="M23" i="1"/>
  <c r="M94" i="1"/>
  <c r="M46" i="1"/>
  <c r="N46" i="1"/>
  <c r="X46" i="1"/>
  <c r="M47" i="1"/>
  <c r="N47" i="1"/>
  <c r="X4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tc={B3AD08F6-7FBE-DB4A-B173-EA034C29FCD1}</author>
  </authors>
  <commentList>
    <comment ref="M12" authorId="0" shapeId="0" xr:uid="{B3AD08F6-7FBE-DB4A-B173-EA034C29FCD1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@Marie MIGUET @Constance DE LONGUEIL le ratio est pas idéal ici, vous pouvez baisser un peu la performance peut etre? 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tc={581796C0-BEF7-4BD8-BB34-BE1C2709A3DB}</author>
    <author>tc={0CCECF56-9C8D-4927-A363-132369162D9D}</author>
  </authors>
  <commentList>
    <comment ref="D15" authorId="0" shapeId="0" xr:uid="{581796C0-BEF7-4BD8-BB34-BE1C2709A3D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Bonjour @Juliette (cc @Gabriel, @Gary PINAGOT et @Olga). Est-ce que c'est normal d'avoir baissé IT par rapport à 2021 ? Merci !
Réponse :
    si tu reagrdes le tableau de Marie, tu verras que nous sommes en augmentation de 60 K
bonne journée.</t>
      </text>
    </comment>
    <comment ref="T26" authorId="1" shapeId="0" xr:uid="{0CCECF56-9C8D-4927-A363-132369162D9D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[Tâches]
Une tâche ancrée à ce commentaire ne peut pas être affichée dans votre client.
Commentaire :
    @Rezlene SAIDI est-ce que tu peux mettre à jour les formules s'il te plait ? </t>
      </text>
    </comment>
  </commentList>
</comments>
</file>

<file path=xl/sharedStrings.xml><?xml version="1.0" encoding="utf-8"?>
<sst xmlns="http://schemas.openxmlformats.org/spreadsheetml/2006/main" count="1748" uniqueCount="122">
  <si>
    <t>FACTURATION</t>
  </si>
  <si>
    <t>ZONE</t>
  </si>
  <si>
    <t>COUNTRY</t>
  </si>
  <si>
    <t>PHASE</t>
  </si>
  <si>
    <t>SEASON</t>
  </si>
  <si>
    <t>STATUS</t>
  </si>
  <si>
    <t>MONTH</t>
  </si>
  <si>
    <t>AGENCY</t>
  </si>
  <si>
    <t>BRIEF</t>
  </si>
  <si>
    <t>STARTING DATE</t>
  </si>
  <si>
    <t>MEDIA PLAN</t>
  </si>
  <si>
    <t>BUDGET 
LOCAL CURRENCY</t>
  </si>
  <si>
    <t>BUDGET 
EUROS</t>
  </si>
  <si>
    <t>FB</t>
  </si>
  <si>
    <t>IG</t>
  </si>
  <si>
    <t>TWITTER</t>
  </si>
  <si>
    <t>YOUTUBE</t>
  </si>
  <si>
    <t>SNAP</t>
  </si>
  <si>
    <t>SNAP LENS</t>
  </si>
  <si>
    <t>TIKTOK</t>
  </si>
  <si>
    <t>LINKEDIN</t>
  </si>
  <si>
    <t>PINTEREST</t>
  </si>
  <si>
    <t>TOTAL</t>
  </si>
  <si>
    <t>delta</t>
  </si>
  <si>
    <t>INVOICED</t>
  </si>
  <si>
    <t>COMMENTAIRES
Media Team</t>
  </si>
  <si>
    <t>COMMENTAIRES
Social Team</t>
  </si>
  <si>
    <t>delta
2021</t>
  </si>
  <si>
    <t>BUDGET 2021</t>
  </si>
  <si>
    <t>BRANDING</t>
  </si>
  <si>
    <t>EUROPE</t>
  </si>
  <si>
    <t>ITALIE</t>
  </si>
  <si>
    <t>CONSIDERATION</t>
  </si>
  <si>
    <t>S1</t>
  </si>
  <si>
    <t>DONE</t>
  </si>
  <si>
    <t>JANUARY</t>
  </si>
  <si>
    <t>HQ</t>
  </si>
  <si>
    <t>KR01</t>
  </si>
  <si>
    <t>Formule: (Budget 2022 - Budget 2021)/Budget 2021</t>
  </si>
  <si>
    <t>CONVERSION</t>
  </si>
  <si>
    <t>WIP</t>
  </si>
  <si>
    <t>1E</t>
  </si>
  <si>
    <t>KRE01</t>
  </si>
  <si>
    <t>NEW</t>
  </si>
  <si>
    <t>ECOMMERCE</t>
  </si>
  <si>
    <t>UNFUNDED</t>
  </si>
  <si>
    <t>KR05</t>
  </si>
  <si>
    <t>KR06</t>
  </si>
  <si>
    <t>2E</t>
  </si>
  <si>
    <t>FEBRUARY</t>
  </si>
  <si>
    <t>KRE02</t>
  </si>
  <si>
    <t>WATCHES</t>
  </si>
  <si>
    <t>2wat</t>
  </si>
  <si>
    <t>KR08</t>
  </si>
  <si>
    <t>DISPLAY</t>
  </si>
  <si>
    <t>3E</t>
  </si>
  <si>
    <t>MARCH</t>
  </si>
  <si>
    <t>Baisse 50%</t>
  </si>
  <si>
    <t>3wat</t>
  </si>
  <si>
    <t>S2</t>
  </si>
  <si>
    <t>EYEWEAR</t>
  </si>
  <si>
    <t>4eye</t>
  </si>
  <si>
    <t>APRIL</t>
  </si>
  <si>
    <t>7eye</t>
  </si>
  <si>
    <t>9eye</t>
  </si>
  <si>
    <t>10eye</t>
  </si>
  <si>
    <t>4E</t>
  </si>
  <si>
    <t>MAY</t>
  </si>
  <si>
    <t>5E</t>
  </si>
  <si>
    <t>5wat</t>
  </si>
  <si>
    <t>6E</t>
  </si>
  <si>
    <t>JUNE</t>
  </si>
  <si>
    <t>6eye</t>
  </si>
  <si>
    <t>JULY</t>
  </si>
  <si>
    <t>SEPTEMBER</t>
  </si>
  <si>
    <t>OCTOBER</t>
  </si>
  <si>
    <t>7E</t>
  </si>
  <si>
    <t>8E</t>
  </si>
  <si>
    <t>AUGUST</t>
  </si>
  <si>
    <t>9B</t>
  </si>
  <si>
    <t>9E</t>
  </si>
  <si>
    <t>10wat</t>
  </si>
  <si>
    <t>10E</t>
  </si>
  <si>
    <t>NOVEMBER</t>
  </si>
  <si>
    <t>11E</t>
  </si>
  <si>
    <t>11wat</t>
  </si>
  <si>
    <t>12E</t>
  </si>
  <si>
    <t>DECEMBER</t>
  </si>
  <si>
    <t>12eye</t>
  </si>
  <si>
    <t>12B</t>
  </si>
  <si>
    <t>Buffer</t>
  </si>
  <si>
    <t>Penetration Rate</t>
  </si>
  <si>
    <t>ESPAGNE</t>
  </si>
  <si>
    <t>Anciennement 7k€</t>
  </si>
  <si>
    <t>3eye</t>
  </si>
  <si>
    <t>3B</t>
  </si>
  <si>
    <t>4B</t>
  </si>
  <si>
    <t>%</t>
  </si>
  <si>
    <t>EVOL</t>
  </si>
  <si>
    <t>FACEBOOK</t>
  </si>
  <si>
    <t>INSTAGRAM</t>
  </si>
  <si>
    <t>SNAPCHAT</t>
  </si>
  <si>
    <t>LUNETTES</t>
  </si>
  <si>
    <t>GRAND TOTAL</t>
  </si>
  <si>
    <t>Reco Media</t>
  </si>
  <si>
    <t>Branding</t>
  </si>
  <si>
    <t>Performances</t>
  </si>
  <si>
    <t>Femme</t>
  </si>
  <si>
    <t>Homme</t>
  </si>
  <si>
    <t>Joaillerie</t>
  </si>
  <si>
    <t>Horlogerie</t>
  </si>
  <si>
    <t>Eyewear</t>
  </si>
  <si>
    <t>Baby</t>
  </si>
  <si>
    <t>Maison</t>
  </si>
  <si>
    <t>Corporate</t>
  </si>
  <si>
    <t>Facturation</t>
  </si>
  <si>
    <t>Perf</t>
  </si>
  <si>
    <t>Lunettes</t>
  </si>
  <si>
    <t>Total</t>
  </si>
  <si>
    <t>Réel</t>
  </si>
  <si>
    <t>Budgeté</t>
  </si>
  <si>
    <t>Buffer 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</si>
</sst>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_);[Red]\(#,##0\ &quot;€&quot;\)"/>
    <numFmt numFmtId="164" formatCode="_-* #,##0.00\ &quot;€&quot;_-;\-* #,##0.00\ &quot;€&quot;_-;_-* &quot;-&quot;??\ &quot;€&quot;_-;_-@_-"/>
    <numFmt numFmtId="165" formatCode="_ * #,##0.00_)\ _€_ ;_ * \(#,##0.00\)\ _€_ ;_ * &quot;-&quot;??_)\ _€_ ;_ @_ "/>
    <numFmt numFmtId="166" formatCode="[$-40C]d\-mmm;@"/>
    <numFmt numFmtId="167" formatCode="#,##0\ &quot;€&quot;"/>
    <numFmt numFmtId="168" formatCode="_-* #,##0\ _€_-;\-* #,##0\ _€_-;_-* &quot;-&quot;??\ _€_-;_-@_-"/>
    <numFmt numFmtId="169" formatCode="[$-409]d\-mmm;@"/>
  </numFmts>
  <fonts count="2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name val="Calibri"/>
      <family val="3"/>
      <charset val="128"/>
      <scheme val="minor"/>
    </font>
    <font>
      <i/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ED7D3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gray0625"/>
    </fill>
    <fill>
      <patternFill patternType="solid">
        <fgColor rgb="FFFCE4D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5D7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E6E6E5"/>
        <bgColor indexed="64"/>
      </patternFill>
    </fill>
    <fill>
      <patternFill patternType="solid">
        <fgColor rgb="FF70AD47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164" fontId="5" fillId="0" borderId="0" applyFont="0" applyFill="0" applyBorder="0" applyAlignment="0" applyProtection="0"/>
  </cellStyleXfs>
  <cellXfs count="372">
    <xf numFmtId="0" fontId="0" fillId="0" borderId="0" xfId="0"/>
    <xf numFmtId="0" fontId="7" fillId="0" borderId="6" xfId="2" applyFont="1" applyBorder="1" applyAlignment="1">
      <alignment horizontal="center"/>
    </xf>
    <xf numFmtId="167" fontId="7" fillId="0" borderId="8" xfId="2" applyNumberFormat="1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167" fontId="7" fillId="0" borderId="0" xfId="2" applyNumberFormat="1" applyFont="1" applyAlignment="1">
      <alignment horizontal="center"/>
    </xf>
    <xf numFmtId="167" fontId="7" fillId="2" borderId="0" xfId="2" applyNumberFormat="1" applyFont="1" applyFill="1" applyAlignment="1">
      <alignment horizontal="center"/>
    </xf>
    <xf numFmtId="0" fontId="6" fillId="0" borderId="10" xfId="0" applyFont="1" applyBorder="1"/>
    <xf numFmtId="9" fontId="0" fillId="0" borderId="11" xfId="1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7" fontId="6" fillId="0" borderId="10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9" fontId="0" fillId="0" borderId="21" xfId="1" applyFont="1" applyBorder="1" applyAlignment="1">
      <alignment horizontal="center"/>
    </xf>
    <xf numFmtId="9" fontId="0" fillId="0" borderId="23" xfId="1" applyFont="1" applyBorder="1" applyAlignment="1">
      <alignment horizontal="center"/>
    </xf>
    <xf numFmtId="9" fontId="0" fillId="0" borderId="25" xfId="1" applyFont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8" borderId="26" xfId="0" applyFont="1" applyFill="1" applyBorder="1"/>
    <xf numFmtId="0" fontId="6" fillId="9" borderId="27" xfId="0" applyFont="1" applyFill="1" applyBorder="1"/>
    <xf numFmtId="0" fontId="6" fillId="7" borderId="27" xfId="0" applyFont="1" applyFill="1" applyBorder="1"/>
    <xf numFmtId="0" fontId="6" fillId="6" borderId="27" xfId="0" applyFont="1" applyFill="1" applyBorder="1"/>
    <xf numFmtId="0" fontId="6" fillId="10" borderId="28" xfId="0" applyFont="1" applyFill="1" applyBorder="1"/>
    <xf numFmtId="0" fontId="6" fillId="0" borderId="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7" fontId="0" fillId="0" borderId="26" xfId="0" applyNumberFormat="1" applyBorder="1" applyAlignment="1">
      <alignment horizontal="center"/>
    </xf>
    <xf numFmtId="167" fontId="0" fillId="0" borderId="27" xfId="0" applyNumberFormat="1" applyBorder="1" applyAlignment="1">
      <alignment horizontal="center"/>
    </xf>
    <xf numFmtId="167" fontId="0" fillId="0" borderId="28" xfId="0" applyNumberFormat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167" fontId="0" fillId="12" borderId="26" xfId="0" applyNumberFormat="1" applyFill="1" applyBorder="1" applyAlignment="1">
      <alignment horizontal="center"/>
    </xf>
    <xf numFmtId="167" fontId="0" fillId="12" borderId="27" xfId="0" applyNumberFormat="1" applyFill="1" applyBorder="1" applyAlignment="1">
      <alignment horizontal="center"/>
    </xf>
    <xf numFmtId="167" fontId="0" fillId="12" borderId="28" xfId="0" applyNumberFormat="1" applyFill="1" applyBorder="1" applyAlignment="1">
      <alignment horizontal="center"/>
    </xf>
    <xf numFmtId="167" fontId="0" fillId="12" borderId="10" xfId="0" applyNumberFormat="1" applyFill="1" applyBorder="1" applyAlignment="1">
      <alignment horizontal="center"/>
    </xf>
    <xf numFmtId="9" fontId="0" fillId="0" borderId="20" xfId="1" applyFont="1" applyBorder="1" applyAlignment="1">
      <alignment horizontal="center"/>
    </xf>
    <xf numFmtId="9" fontId="0" fillId="0" borderId="22" xfId="1" applyFont="1" applyBorder="1" applyAlignment="1">
      <alignment horizontal="center"/>
    </xf>
    <xf numFmtId="9" fontId="0" fillId="0" borderId="24" xfId="1" applyFont="1" applyBorder="1" applyAlignment="1">
      <alignment horizontal="center"/>
    </xf>
    <xf numFmtId="167" fontId="0" fillId="0" borderId="19" xfId="0" applyNumberFormat="1" applyBorder="1" applyAlignment="1">
      <alignment horizontal="center"/>
    </xf>
    <xf numFmtId="9" fontId="6" fillId="0" borderId="11" xfId="1" applyFont="1" applyBorder="1" applyAlignment="1">
      <alignment horizontal="center"/>
    </xf>
    <xf numFmtId="9" fontId="0" fillId="0" borderId="0" xfId="1" applyFont="1" applyBorder="1" applyAlignment="1">
      <alignment horizontal="center"/>
    </xf>
    <xf numFmtId="9" fontId="10" fillId="0" borderId="0" xfId="1" applyFont="1" applyFill="1" applyBorder="1" applyAlignment="1">
      <alignment horizontal="center"/>
    </xf>
    <xf numFmtId="0" fontId="7" fillId="0" borderId="0" xfId="2" applyFont="1" applyAlignment="1">
      <alignment horizontal="center"/>
    </xf>
    <xf numFmtId="0" fontId="12" fillId="4" borderId="12" xfId="2" applyFont="1" applyFill="1" applyBorder="1" applyAlignment="1">
      <alignment horizontal="center" vertical="center"/>
    </xf>
    <xf numFmtId="0" fontId="12" fillId="4" borderId="11" xfId="2" applyFont="1" applyFill="1" applyBorder="1" applyAlignment="1">
      <alignment horizontal="center" vertical="center"/>
    </xf>
    <xf numFmtId="0" fontId="12" fillId="4" borderId="16" xfId="2" applyFont="1" applyFill="1" applyBorder="1" applyAlignment="1">
      <alignment horizontal="center" vertical="center"/>
    </xf>
    <xf numFmtId="0" fontId="12" fillId="5" borderId="16" xfId="2" applyFont="1" applyFill="1" applyBorder="1" applyAlignment="1">
      <alignment horizontal="center" vertical="center" wrapText="1"/>
    </xf>
    <xf numFmtId="0" fontId="14" fillId="0" borderId="13" xfId="2" applyFont="1" applyBorder="1" applyAlignment="1">
      <alignment horizontal="center" vertical="center"/>
    </xf>
    <xf numFmtId="0" fontId="12" fillId="5" borderId="10" xfId="2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67" fontId="6" fillId="0" borderId="13" xfId="0" applyNumberFormat="1" applyFon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167" fontId="0" fillId="0" borderId="18" xfId="0" applyNumberFormat="1" applyBorder="1" applyAlignment="1">
      <alignment horizontal="center"/>
    </xf>
    <xf numFmtId="0" fontId="6" fillId="0" borderId="4" xfId="0" applyFon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0" fontId="14" fillId="14" borderId="16" xfId="0" applyFont="1" applyFill="1" applyBorder="1" applyAlignment="1">
      <alignment horizontal="center"/>
    </xf>
    <xf numFmtId="167" fontId="14" fillId="14" borderId="14" xfId="0" applyNumberFormat="1" applyFont="1" applyFill="1" applyBorder="1" applyAlignment="1">
      <alignment horizontal="center"/>
    </xf>
    <xf numFmtId="6" fontId="12" fillId="14" borderId="16" xfId="3" applyNumberFormat="1" applyFont="1" applyFill="1" applyBorder="1" applyAlignment="1">
      <alignment horizontal="center"/>
    </xf>
    <xf numFmtId="6" fontId="12" fillId="14" borderId="18" xfId="3" applyNumberFormat="1" applyFont="1" applyFill="1" applyBorder="1" applyAlignment="1">
      <alignment horizontal="center"/>
    </xf>
    <xf numFmtId="6" fontId="12" fillId="14" borderId="11" xfId="3" applyNumberFormat="1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2" fillId="4" borderId="19" xfId="2" applyFont="1" applyFill="1" applyBorder="1" applyAlignment="1">
      <alignment horizontal="center" vertical="center"/>
    </xf>
    <xf numFmtId="0" fontId="12" fillId="4" borderId="11" xfId="2" applyFont="1" applyFill="1" applyBorder="1" applyAlignment="1">
      <alignment horizontal="center" vertical="center" wrapText="1"/>
    </xf>
    <xf numFmtId="0" fontId="12" fillId="5" borderId="11" xfId="2" applyFont="1" applyFill="1" applyBorder="1" applyAlignment="1">
      <alignment horizontal="center" vertical="center" wrapText="1"/>
    </xf>
    <xf numFmtId="168" fontId="11" fillId="4" borderId="19" xfId="3" applyNumberFormat="1" applyFont="1" applyFill="1" applyBorder="1" applyAlignment="1">
      <alignment horizontal="center" vertical="center"/>
    </xf>
    <xf numFmtId="168" fontId="11" fillId="4" borderId="12" xfId="3" applyNumberFormat="1" applyFont="1" applyFill="1" applyBorder="1" applyAlignment="1">
      <alignment horizontal="center" vertical="center"/>
    </xf>
    <xf numFmtId="0" fontId="12" fillId="5" borderId="11" xfId="2" applyFont="1" applyFill="1" applyBorder="1" applyAlignment="1">
      <alignment horizontal="center" wrapText="1"/>
    </xf>
    <xf numFmtId="167" fontId="7" fillId="0" borderId="33" xfId="2" applyNumberFormat="1" applyFont="1" applyBorder="1" applyAlignment="1">
      <alignment horizontal="center"/>
    </xf>
    <xf numFmtId="167" fontId="0" fillId="0" borderId="29" xfId="0" applyNumberFormat="1" applyBorder="1" applyAlignment="1">
      <alignment horizontal="center"/>
    </xf>
    <xf numFmtId="167" fontId="0" fillId="0" borderId="31" xfId="0" applyNumberFormat="1" applyBorder="1" applyAlignment="1">
      <alignment horizontal="center"/>
    </xf>
    <xf numFmtId="0" fontId="12" fillId="4" borderId="14" xfId="2" applyFont="1" applyFill="1" applyBorder="1" applyAlignment="1">
      <alignment horizontal="center" vertical="center" wrapText="1"/>
    </xf>
    <xf numFmtId="0" fontId="3" fillId="0" borderId="0" xfId="0" applyFont="1"/>
    <xf numFmtId="0" fontId="10" fillId="0" borderId="0" xfId="0" applyFont="1" applyAlignment="1">
      <alignment horizontal="left" vertical="center"/>
    </xf>
    <xf numFmtId="169" fontId="11" fillId="15" borderId="10" xfId="2" applyNumberFormat="1" applyFont="1" applyFill="1" applyBorder="1" applyAlignment="1">
      <alignment horizontal="center" vertical="center" wrapText="1"/>
    </xf>
    <xf numFmtId="169" fontId="4" fillId="0" borderId="0" xfId="0" applyNumberFormat="1" applyFont="1"/>
    <xf numFmtId="166" fontId="7" fillId="15" borderId="4" xfId="2" applyNumberFormat="1" applyFont="1" applyFill="1" applyBorder="1" applyAlignment="1">
      <alignment horizontal="center"/>
    </xf>
    <xf numFmtId="14" fontId="7" fillId="0" borderId="7" xfId="2" applyNumberFormat="1" applyFont="1" applyBorder="1" applyAlignment="1">
      <alignment horizontal="center"/>
    </xf>
    <xf numFmtId="166" fontId="7" fillId="0" borderId="5" xfId="2" applyNumberFormat="1" applyFont="1" applyBorder="1" applyAlignment="1">
      <alignment horizontal="center"/>
    </xf>
    <xf numFmtId="14" fontId="7" fillId="0" borderId="33" xfId="2" applyNumberFormat="1" applyFont="1" applyBorder="1" applyAlignment="1">
      <alignment horizontal="center"/>
    </xf>
    <xf numFmtId="167" fontId="7" fillId="0" borderId="7" xfId="2" applyNumberFormat="1" applyFont="1" applyBorder="1" applyAlignment="1">
      <alignment horizontal="center"/>
    </xf>
    <xf numFmtId="167" fontId="11" fillId="0" borderId="7" xfId="2" applyNumberFormat="1" applyFont="1" applyBorder="1" applyAlignment="1">
      <alignment horizontal="center"/>
    </xf>
    <xf numFmtId="167" fontId="7" fillId="0" borderId="4" xfId="2" applyNumberFormat="1" applyFont="1" applyBorder="1" applyAlignment="1">
      <alignment horizontal="center"/>
    </xf>
    <xf numFmtId="167" fontId="7" fillId="0" borderId="6" xfId="2" applyNumberFormat="1" applyFont="1" applyBorder="1" applyAlignment="1">
      <alignment horizontal="center"/>
    </xf>
    <xf numFmtId="14" fontId="7" fillId="0" borderId="0" xfId="2" applyNumberFormat="1" applyFont="1" applyAlignment="1">
      <alignment horizontal="center"/>
    </xf>
    <xf numFmtId="16" fontId="7" fillId="0" borderId="5" xfId="0" applyNumberFormat="1" applyFont="1" applyBorder="1" applyAlignment="1">
      <alignment horizontal="center"/>
    </xf>
    <xf numFmtId="0" fontId="14" fillId="0" borderId="14" xfId="2" applyFont="1" applyBorder="1" applyAlignment="1">
      <alignment horizontal="center" vertical="center"/>
    </xf>
    <xf numFmtId="0" fontId="14" fillId="0" borderId="16" xfId="2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 wrapText="1"/>
    </xf>
    <xf numFmtId="169" fontId="7" fillId="15" borderId="34" xfId="2" applyNumberFormat="1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12" fillId="4" borderId="18" xfId="2" applyFont="1" applyFill="1" applyBorder="1" applyAlignment="1">
      <alignment horizontal="center" vertical="center"/>
    </xf>
    <xf numFmtId="0" fontId="2" fillId="0" borderId="0" xfId="0" applyFont="1"/>
    <xf numFmtId="9" fontId="0" fillId="0" borderId="9" xfId="1" applyFont="1" applyBorder="1" applyAlignment="1">
      <alignment horizontal="center"/>
    </xf>
    <xf numFmtId="167" fontId="0" fillId="12" borderId="4" xfId="0" applyNumberFormat="1" applyFill="1" applyBorder="1" applyAlignment="1">
      <alignment horizontal="center"/>
    </xf>
    <xf numFmtId="0" fontId="16" fillId="3" borderId="4" xfId="0" applyFont="1" applyFill="1" applyBorder="1"/>
    <xf numFmtId="0" fontId="16" fillId="17" borderId="4" xfId="0" applyFont="1" applyFill="1" applyBorder="1"/>
    <xf numFmtId="0" fontId="16" fillId="18" borderId="4" xfId="0" applyFont="1" applyFill="1" applyBorder="1"/>
    <xf numFmtId="0" fontId="0" fillId="0" borderId="35" xfId="0" applyBorder="1"/>
    <xf numFmtId="0" fontId="0" fillId="0" borderId="3" xfId="0" applyBorder="1"/>
    <xf numFmtId="0" fontId="0" fillId="0" borderId="33" xfId="0" applyBorder="1"/>
    <xf numFmtId="0" fontId="6" fillId="0" borderId="4" xfId="0" applyFont="1" applyBorder="1"/>
    <xf numFmtId="0" fontId="6" fillId="0" borderId="0" xfId="0" applyFont="1"/>
    <xf numFmtId="167" fontId="0" fillId="0" borderId="0" xfId="0" applyNumberFormat="1" applyAlignment="1">
      <alignment horizontal="center"/>
    </xf>
    <xf numFmtId="167" fontId="6" fillId="0" borderId="0" xfId="0" applyNumberFormat="1" applyFont="1" applyAlignment="1">
      <alignment horizontal="center"/>
    </xf>
    <xf numFmtId="0" fontId="0" fillId="0" borderId="4" xfId="0" applyBorder="1"/>
    <xf numFmtId="0" fontId="6" fillId="11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9" fontId="10" fillId="11" borderId="0" xfId="0" applyNumberFormat="1" applyFont="1" applyFill="1" applyAlignment="1">
      <alignment horizontal="center"/>
    </xf>
    <xf numFmtId="167" fontId="10" fillId="16" borderId="0" xfId="0" applyNumberFormat="1" applyFont="1" applyFill="1" applyAlignment="1">
      <alignment horizontal="center"/>
    </xf>
    <xf numFmtId="167" fontId="10" fillId="0" borderId="0" xfId="0" applyNumberFormat="1" applyFont="1" applyAlignment="1">
      <alignment horizontal="center"/>
    </xf>
    <xf numFmtId="9" fontId="10" fillId="11" borderId="0" xfId="1" applyFont="1" applyFill="1" applyBorder="1" applyAlignment="1">
      <alignment horizontal="center"/>
    </xf>
    <xf numFmtId="0" fontId="10" fillId="0" borderId="0" xfId="0" applyFont="1"/>
    <xf numFmtId="9" fontId="10" fillId="0" borderId="0" xfId="1" applyFont="1" applyBorder="1" applyAlignment="1">
      <alignment horizontal="center"/>
    </xf>
    <xf numFmtId="0" fontId="10" fillId="0" borderId="4" xfId="0" applyFont="1" applyBorder="1"/>
    <xf numFmtId="6" fontId="10" fillId="0" borderId="0" xfId="0" applyNumberFormat="1" applyFont="1" applyAlignment="1">
      <alignment horizontal="center"/>
    </xf>
    <xf numFmtId="167" fontId="10" fillId="0" borderId="33" xfId="0" applyNumberFormat="1" applyFont="1" applyBorder="1" applyAlignment="1">
      <alignment horizontal="center"/>
    </xf>
    <xf numFmtId="0" fontId="0" fillId="0" borderId="34" xfId="0" applyBorder="1"/>
    <xf numFmtId="0" fontId="0" fillId="0" borderId="36" xfId="0" applyBorder="1"/>
    <xf numFmtId="0" fontId="0" fillId="0" borderId="37" xfId="0" applyBorder="1"/>
    <xf numFmtId="6" fontId="12" fillId="14" borderId="13" xfId="3" applyNumberFormat="1" applyFont="1" applyFill="1" applyBorder="1" applyAlignment="1">
      <alignment horizontal="center"/>
    </xf>
    <xf numFmtId="6" fontId="12" fillId="14" borderId="10" xfId="3" applyNumberFormat="1" applyFont="1" applyFill="1" applyBorder="1" applyAlignment="1">
      <alignment horizontal="center"/>
    </xf>
    <xf numFmtId="6" fontId="17" fillId="0" borderId="26" xfId="0" applyNumberFormat="1" applyFont="1" applyBorder="1" applyAlignment="1">
      <alignment horizontal="center"/>
    </xf>
    <xf numFmtId="6" fontId="17" fillId="0" borderId="27" xfId="0" applyNumberFormat="1" applyFont="1" applyBorder="1" applyAlignment="1">
      <alignment horizontal="center"/>
    </xf>
    <xf numFmtId="6" fontId="17" fillId="0" borderId="28" xfId="0" applyNumberFormat="1" applyFont="1" applyBorder="1" applyAlignment="1">
      <alignment horizontal="center"/>
    </xf>
    <xf numFmtId="0" fontId="14" fillId="0" borderId="16" xfId="2" applyFont="1" applyBorder="1" applyAlignment="1">
      <alignment horizontal="center" vertical="center" wrapText="1"/>
    </xf>
    <xf numFmtId="0" fontId="14" fillId="0" borderId="11" xfId="2" applyFont="1" applyBorder="1" applyAlignment="1">
      <alignment horizontal="center" vertical="center" wrapText="1"/>
    </xf>
    <xf numFmtId="9" fontId="15" fillId="0" borderId="4" xfId="1" applyFont="1" applyFill="1" applyBorder="1" applyAlignment="1">
      <alignment horizontal="center"/>
    </xf>
    <xf numFmtId="167" fontId="14" fillId="0" borderId="5" xfId="0" applyNumberFormat="1" applyFont="1" applyBorder="1" applyAlignment="1">
      <alignment horizontal="center"/>
    </xf>
    <xf numFmtId="9" fontId="18" fillId="0" borderId="4" xfId="1" applyFont="1" applyFill="1" applyBorder="1" applyAlignment="1">
      <alignment horizontal="center"/>
    </xf>
    <xf numFmtId="167" fontId="7" fillId="0" borderId="5" xfId="2" applyNumberFormat="1" applyFont="1" applyBorder="1" applyAlignment="1">
      <alignment horizontal="center"/>
    </xf>
    <xf numFmtId="6" fontId="19" fillId="19" borderId="5" xfId="2" applyNumberFormat="1" applyFont="1" applyFill="1" applyBorder="1" applyAlignment="1">
      <alignment horizontal="center"/>
    </xf>
    <xf numFmtId="167" fontId="7" fillId="10" borderId="4" xfId="2" applyNumberFormat="1" applyFont="1" applyFill="1" applyBorder="1" applyAlignment="1">
      <alignment horizontal="center"/>
    </xf>
    <xf numFmtId="167" fontId="7" fillId="10" borderId="6" xfId="2" applyNumberFormat="1" applyFont="1" applyFill="1" applyBorder="1" applyAlignment="1">
      <alignment horizontal="center"/>
    </xf>
    <xf numFmtId="167" fontId="7" fillId="10" borderId="7" xfId="2" applyNumberFormat="1" applyFont="1" applyFill="1" applyBorder="1" applyAlignment="1">
      <alignment horizontal="center"/>
    </xf>
    <xf numFmtId="167" fontId="11" fillId="10" borderId="7" xfId="2" applyNumberFormat="1" applyFont="1" applyFill="1" applyBorder="1" applyAlignment="1">
      <alignment horizontal="center"/>
    </xf>
    <xf numFmtId="6" fontId="9" fillId="0" borderId="7" xfId="0" applyNumberFormat="1" applyFont="1" applyBorder="1" applyAlignment="1">
      <alignment horizontal="center"/>
    </xf>
    <xf numFmtId="9" fontId="20" fillId="0" borderId="4" xfId="1" applyFont="1" applyFill="1" applyBorder="1" applyAlignment="1">
      <alignment horizontal="center"/>
    </xf>
    <xf numFmtId="6" fontId="19" fillId="19" borderId="31" xfId="2" applyNumberFormat="1" applyFont="1" applyFill="1" applyBorder="1" applyAlignment="1">
      <alignment horizontal="center"/>
    </xf>
    <xf numFmtId="0" fontId="7" fillId="20" borderId="6" xfId="2" applyFont="1" applyFill="1" applyBorder="1" applyAlignment="1">
      <alignment horizontal="center"/>
    </xf>
    <xf numFmtId="14" fontId="7" fillId="20" borderId="7" xfId="2" applyNumberFormat="1" applyFont="1" applyFill="1" applyBorder="1" applyAlignment="1">
      <alignment horizontal="center"/>
    </xf>
    <xf numFmtId="166" fontId="7" fillId="20" borderId="5" xfId="2" applyNumberFormat="1" applyFont="1" applyFill="1" applyBorder="1" applyAlignment="1">
      <alignment horizontal="center"/>
    </xf>
    <xf numFmtId="0" fontId="7" fillId="21" borderId="6" xfId="2" applyFont="1" applyFill="1" applyBorder="1" applyAlignment="1">
      <alignment horizontal="center"/>
    </xf>
    <xf numFmtId="14" fontId="7" fillId="21" borderId="7" xfId="2" applyNumberFormat="1" applyFont="1" applyFill="1" applyBorder="1" applyAlignment="1">
      <alignment horizontal="center"/>
    </xf>
    <xf numFmtId="166" fontId="7" fillId="21" borderId="4" xfId="2" applyNumberFormat="1" applyFont="1" applyFill="1" applyBorder="1" applyAlignment="1">
      <alignment horizontal="center"/>
    </xf>
    <xf numFmtId="166" fontId="7" fillId="21" borderId="5" xfId="2" applyNumberFormat="1" applyFont="1" applyFill="1" applyBorder="1" applyAlignment="1">
      <alignment horizontal="center"/>
    </xf>
    <xf numFmtId="6" fontId="7" fillId="21" borderId="7" xfId="2" applyNumberFormat="1" applyFont="1" applyFill="1" applyBorder="1" applyAlignment="1">
      <alignment horizontal="center"/>
    </xf>
    <xf numFmtId="14" fontId="9" fillId="21" borderId="33" xfId="2" applyNumberFormat="1" applyFont="1" applyFill="1" applyBorder="1" applyAlignment="1">
      <alignment horizontal="center"/>
    </xf>
    <xf numFmtId="167" fontId="7" fillId="21" borderId="4" xfId="2" applyNumberFormat="1" applyFont="1" applyFill="1" applyBorder="1" applyAlignment="1">
      <alignment horizontal="center"/>
    </xf>
    <xf numFmtId="167" fontId="7" fillId="21" borderId="6" xfId="2" applyNumberFormat="1" applyFont="1" applyFill="1" applyBorder="1" applyAlignment="1">
      <alignment horizontal="center"/>
    </xf>
    <xf numFmtId="167" fontId="7" fillId="21" borderId="7" xfId="2" applyNumberFormat="1" applyFont="1" applyFill="1" applyBorder="1" applyAlignment="1">
      <alignment horizontal="center"/>
    </xf>
    <xf numFmtId="167" fontId="11" fillId="21" borderId="7" xfId="2" applyNumberFormat="1" applyFont="1" applyFill="1" applyBorder="1" applyAlignment="1">
      <alignment horizontal="center"/>
    </xf>
    <xf numFmtId="167" fontId="7" fillId="20" borderId="4" xfId="2" applyNumberFormat="1" applyFont="1" applyFill="1" applyBorder="1" applyAlignment="1">
      <alignment horizontal="center"/>
    </xf>
    <xf numFmtId="167" fontId="7" fillId="20" borderId="6" xfId="2" applyNumberFormat="1" applyFont="1" applyFill="1" applyBorder="1" applyAlignment="1">
      <alignment horizontal="center"/>
    </xf>
    <xf numFmtId="167" fontId="7" fillId="20" borderId="7" xfId="2" applyNumberFormat="1" applyFont="1" applyFill="1" applyBorder="1" applyAlignment="1">
      <alignment horizontal="center"/>
    </xf>
    <xf numFmtId="167" fontId="11" fillId="20" borderId="7" xfId="2" applyNumberFormat="1" applyFont="1" applyFill="1" applyBorder="1" applyAlignment="1">
      <alignment horizontal="center"/>
    </xf>
    <xf numFmtId="0" fontId="7" fillId="22" borderId="6" xfId="2" applyFont="1" applyFill="1" applyBorder="1" applyAlignment="1">
      <alignment horizontal="center"/>
    </xf>
    <xf numFmtId="14" fontId="7" fillId="22" borderId="7" xfId="2" applyNumberFormat="1" applyFont="1" applyFill="1" applyBorder="1" applyAlignment="1">
      <alignment horizontal="center"/>
    </xf>
    <xf numFmtId="166" fontId="7" fillId="22" borderId="4" xfId="2" applyNumberFormat="1" applyFont="1" applyFill="1" applyBorder="1" applyAlignment="1">
      <alignment horizontal="center"/>
    </xf>
    <xf numFmtId="166" fontId="7" fillId="22" borderId="5" xfId="2" applyNumberFormat="1" applyFont="1" applyFill="1" applyBorder="1" applyAlignment="1">
      <alignment horizontal="center"/>
    </xf>
    <xf numFmtId="6" fontId="7" fillId="22" borderId="7" xfId="2" applyNumberFormat="1" applyFont="1" applyFill="1" applyBorder="1" applyAlignment="1">
      <alignment horizontal="center"/>
    </xf>
    <xf numFmtId="169" fontId="7" fillId="22" borderId="4" xfId="2" applyNumberFormat="1" applyFont="1" applyFill="1" applyBorder="1" applyAlignment="1">
      <alignment horizontal="center"/>
    </xf>
    <xf numFmtId="167" fontId="7" fillId="22" borderId="4" xfId="2" applyNumberFormat="1" applyFont="1" applyFill="1" applyBorder="1" applyAlignment="1">
      <alignment horizontal="center"/>
    </xf>
    <xf numFmtId="167" fontId="7" fillId="22" borderId="6" xfId="2" applyNumberFormat="1" applyFont="1" applyFill="1" applyBorder="1" applyAlignment="1">
      <alignment horizontal="center"/>
    </xf>
    <xf numFmtId="167" fontId="7" fillId="22" borderId="7" xfId="2" applyNumberFormat="1" applyFont="1" applyFill="1" applyBorder="1" applyAlignment="1">
      <alignment horizontal="center"/>
    </xf>
    <xf numFmtId="167" fontId="11" fillId="22" borderId="7" xfId="2" applyNumberFormat="1" applyFont="1" applyFill="1" applyBorder="1" applyAlignment="1">
      <alignment horizontal="center"/>
    </xf>
    <xf numFmtId="9" fontId="15" fillId="0" borderId="8" xfId="1" applyFont="1" applyFill="1" applyBorder="1" applyAlignment="1">
      <alignment horizontal="center"/>
    </xf>
    <xf numFmtId="9" fontId="7" fillId="0" borderId="13" xfId="1" applyFont="1" applyFill="1" applyBorder="1" applyAlignment="1">
      <alignment horizontal="center"/>
    </xf>
    <xf numFmtId="9" fontId="15" fillId="0" borderId="34" xfId="1" applyFont="1" applyFill="1" applyBorder="1" applyAlignment="1">
      <alignment horizontal="center"/>
    </xf>
    <xf numFmtId="9" fontId="21" fillId="0" borderId="4" xfId="1" applyFont="1" applyFill="1" applyBorder="1" applyAlignment="1">
      <alignment horizontal="center"/>
    </xf>
    <xf numFmtId="0" fontId="7" fillId="23" borderId="6" xfId="2" applyFont="1" applyFill="1" applyBorder="1" applyAlignment="1">
      <alignment horizontal="center"/>
    </xf>
    <xf numFmtId="14" fontId="7" fillId="23" borderId="7" xfId="2" applyNumberFormat="1" applyFont="1" applyFill="1" applyBorder="1" applyAlignment="1">
      <alignment horizontal="center"/>
    </xf>
    <xf numFmtId="14" fontId="7" fillId="23" borderId="0" xfId="2" applyNumberFormat="1" applyFont="1" applyFill="1" applyAlignment="1">
      <alignment horizontal="center"/>
    </xf>
    <xf numFmtId="166" fontId="7" fillId="23" borderId="5" xfId="2" applyNumberFormat="1" applyFont="1" applyFill="1" applyBorder="1" applyAlignment="1">
      <alignment horizontal="center"/>
    </xf>
    <xf numFmtId="166" fontId="7" fillId="23" borderId="31" xfId="2" applyNumberFormat="1" applyFont="1" applyFill="1" applyBorder="1" applyAlignment="1">
      <alignment horizontal="center"/>
    </xf>
    <xf numFmtId="167" fontId="0" fillId="19" borderId="18" xfId="0" applyNumberFormat="1" applyFill="1" applyBorder="1" applyAlignment="1">
      <alignment horizontal="center"/>
    </xf>
    <xf numFmtId="167" fontId="0" fillId="19" borderId="29" xfId="0" applyNumberFormat="1" applyFill="1" applyBorder="1" applyAlignment="1">
      <alignment horizontal="center"/>
    </xf>
    <xf numFmtId="167" fontId="0" fillId="19" borderId="11" xfId="0" applyNumberFormat="1" applyFill="1" applyBorder="1" applyAlignment="1">
      <alignment horizontal="center"/>
    </xf>
    <xf numFmtId="167" fontId="0" fillId="19" borderId="31" xfId="0" applyNumberFormat="1" applyFill="1" applyBorder="1" applyAlignment="1">
      <alignment horizontal="center"/>
    </xf>
    <xf numFmtId="169" fontId="7" fillId="21" borderId="4" xfId="2" applyNumberFormat="1" applyFont="1" applyFill="1" applyBorder="1" applyAlignment="1">
      <alignment horizontal="center"/>
    </xf>
    <xf numFmtId="9" fontId="15" fillId="0" borderId="8" xfId="1" applyFont="1" applyBorder="1" applyAlignment="1">
      <alignment horizontal="center"/>
    </xf>
    <xf numFmtId="9" fontId="20" fillId="0" borderId="8" xfId="1" applyFont="1" applyBorder="1" applyAlignment="1">
      <alignment horizontal="center"/>
    </xf>
    <xf numFmtId="9" fontId="18" fillId="0" borderId="8" xfId="1" applyFont="1" applyBorder="1" applyAlignment="1">
      <alignment horizontal="center"/>
    </xf>
    <xf numFmtId="9" fontId="0" fillId="0" borderId="31" xfId="1" applyFont="1" applyBorder="1" applyAlignment="1">
      <alignment horizontal="center"/>
    </xf>
    <xf numFmtId="9" fontId="0" fillId="0" borderId="26" xfId="1" applyFont="1" applyBorder="1" applyAlignment="1">
      <alignment horizontal="center"/>
    </xf>
    <xf numFmtId="9" fontId="0" fillId="0" borderId="27" xfId="1" applyFont="1" applyBorder="1" applyAlignment="1">
      <alignment horizontal="center"/>
    </xf>
    <xf numFmtId="9" fontId="0" fillId="0" borderId="28" xfId="1" applyFont="1" applyBorder="1" applyAlignment="1">
      <alignment horizontal="center"/>
    </xf>
    <xf numFmtId="167" fontId="6" fillId="0" borderId="34" xfId="0" applyNumberFormat="1" applyFont="1" applyBorder="1" applyAlignment="1">
      <alignment horizontal="center"/>
    </xf>
    <xf numFmtId="167" fontId="6" fillId="0" borderId="26" xfId="0" applyNumberFormat="1" applyFont="1" applyBorder="1" applyAlignment="1">
      <alignment horizontal="center"/>
    </xf>
    <xf numFmtId="9" fontId="15" fillId="0" borderId="4" xfId="1" applyFont="1" applyBorder="1" applyAlignment="1">
      <alignment horizontal="center"/>
    </xf>
    <xf numFmtId="6" fontId="19" fillId="19" borderId="33" xfId="2" applyNumberFormat="1" applyFont="1" applyFill="1" applyBorder="1" applyAlignment="1">
      <alignment horizontal="center"/>
    </xf>
    <xf numFmtId="167" fontId="7" fillId="24" borderId="6" xfId="2" applyNumberFormat="1" applyFont="1" applyFill="1" applyBorder="1" applyAlignment="1">
      <alignment horizontal="center"/>
    </xf>
    <xf numFmtId="167" fontId="7" fillId="24" borderId="7" xfId="2" applyNumberFormat="1" applyFont="1" applyFill="1" applyBorder="1" applyAlignment="1">
      <alignment horizontal="center"/>
    </xf>
    <xf numFmtId="167" fontId="11" fillId="24" borderId="7" xfId="2" applyNumberFormat="1" applyFont="1" applyFill="1" applyBorder="1" applyAlignment="1">
      <alignment horizontal="center"/>
    </xf>
    <xf numFmtId="166" fontId="7" fillId="24" borderId="5" xfId="2" applyNumberFormat="1" applyFont="1" applyFill="1" applyBorder="1" applyAlignment="1">
      <alignment horizontal="center"/>
    </xf>
    <xf numFmtId="6" fontId="7" fillId="24" borderId="7" xfId="2" applyNumberFormat="1" applyFont="1" applyFill="1" applyBorder="1" applyAlignment="1">
      <alignment horizontal="center"/>
    </xf>
    <xf numFmtId="0" fontId="7" fillId="24" borderId="6" xfId="2" applyFont="1" applyFill="1" applyBorder="1" applyAlignment="1">
      <alignment horizontal="center"/>
    </xf>
    <xf numFmtId="14" fontId="7" fillId="24" borderId="7" xfId="2" applyNumberFormat="1" applyFont="1" applyFill="1" applyBorder="1" applyAlignment="1">
      <alignment horizontal="center"/>
    </xf>
    <xf numFmtId="6" fontId="7" fillId="24" borderId="0" xfId="2" applyNumberFormat="1" applyFont="1" applyFill="1" applyAlignment="1">
      <alignment horizontal="center"/>
    </xf>
    <xf numFmtId="14" fontId="7" fillId="21" borderId="0" xfId="2" applyNumberFormat="1" applyFont="1" applyFill="1" applyAlignment="1">
      <alignment horizontal="center"/>
    </xf>
    <xf numFmtId="6" fontId="7" fillId="21" borderId="0" xfId="2" applyNumberFormat="1" applyFont="1" applyFill="1" applyAlignment="1">
      <alignment horizontal="center"/>
    </xf>
    <xf numFmtId="166" fontId="7" fillId="21" borderId="31" xfId="2" applyNumberFormat="1" applyFont="1" applyFill="1" applyBorder="1" applyAlignment="1">
      <alignment horizontal="center"/>
    </xf>
    <xf numFmtId="167" fontId="7" fillId="15" borderId="7" xfId="2" applyNumberFormat="1" applyFont="1" applyFill="1" applyBorder="1" applyAlignment="1">
      <alignment horizontal="center"/>
    </xf>
    <xf numFmtId="167" fontId="6" fillId="0" borderId="27" xfId="0" applyNumberFormat="1" applyFont="1" applyBorder="1" applyAlignment="1">
      <alignment horizontal="center"/>
    </xf>
    <xf numFmtId="0" fontId="6" fillId="0" borderId="34" xfId="0" applyFont="1" applyBorder="1"/>
    <xf numFmtId="0" fontId="6" fillId="0" borderId="26" xfId="0" applyFont="1" applyBorder="1"/>
    <xf numFmtId="0" fontId="6" fillId="0" borderId="42" xfId="0" applyFont="1" applyBorder="1"/>
    <xf numFmtId="167" fontId="6" fillId="0" borderId="42" xfId="0" applyNumberFormat="1" applyFont="1" applyBorder="1" applyAlignment="1">
      <alignment horizontal="center"/>
    </xf>
    <xf numFmtId="167" fontId="6" fillId="12" borderId="10" xfId="0" applyNumberFormat="1" applyFont="1" applyFill="1" applyBorder="1" applyAlignment="1">
      <alignment horizontal="center"/>
    </xf>
    <xf numFmtId="167" fontId="6" fillId="12" borderId="34" xfId="0" applyNumberFormat="1" applyFont="1" applyFill="1" applyBorder="1" applyAlignment="1">
      <alignment horizontal="center"/>
    </xf>
    <xf numFmtId="167" fontId="6" fillId="12" borderId="26" xfId="0" applyNumberFormat="1" applyFont="1" applyFill="1" applyBorder="1" applyAlignment="1">
      <alignment horizontal="center"/>
    </xf>
    <xf numFmtId="167" fontId="6" fillId="12" borderId="27" xfId="0" applyNumberFormat="1" applyFont="1" applyFill="1" applyBorder="1" applyAlignment="1">
      <alignment horizontal="center"/>
    </xf>
    <xf numFmtId="0" fontId="1" fillId="0" borderId="6" xfId="2" applyFont="1" applyBorder="1" applyAlignment="1">
      <alignment horizontal="center"/>
    </xf>
    <xf numFmtId="0" fontId="1" fillId="0" borderId="7" xfId="2" applyFont="1" applyBorder="1" applyAlignment="1">
      <alignment horizontal="center"/>
    </xf>
    <xf numFmtId="14" fontId="1" fillId="0" borderId="0" xfId="2" applyNumberFormat="1" applyFont="1" applyAlignment="1">
      <alignment horizontal="center"/>
    </xf>
    <xf numFmtId="0" fontId="1" fillId="0" borderId="0" xfId="0" applyFont="1"/>
    <xf numFmtId="14" fontId="1" fillId="20" borderId="0" xfId="2" applyNumberFormat="1" applyFont="1" applyFill="1" applyAlignment="1">
      <alignment horizontal="center"/>
    </xf>
    <xf numFmtId="14" fontId="1" fillId="20" borderId="33" xfId="2" applyNumberFormat="1" applyFont="1" applyFill="1" applyBorder="1" applyAlignment="1">
      <alignment horizontal="center"/>
    </xf>
    <xf numFmtId="6" fontId="1" fillId="20" borderId="0" xfId="2" applyNumberFormat="1" applyFont="1" applyFill="1" applyAlignment="1">
      <alignment horizontal="center"/>
    </xf>
    <xf numFmtId="6" fontId="1" fillId="20" borderId="7" xfId="2" applyNumberFormat="1" applyFont="1" applyFill="1" applyBorder="1" applyAlignment="1">
      <alignment horizontal="center"/>
    </xf>
    <xf numFmtId="0" fontId="1" fillId="0" borderId="4" xfId="2" applyFont="1" applyBorder="1"/>
    <xf numFmtId="0" fontId="1" fillId="0" borderId="7" xfId="2" applyFont="1" applyBorder="1"/>
    <xf numFmtId="14" fontId="1" fillId="0" borderId="33" xfId="2" applyNumberFormat="1" applyFont="1" applyBorder="1" applyAlignment="1">
      <alignment horizontal="center"/>
    </xf>
    <xf numFmtId="6" fontId="1" fillId="0" borderId="0" xfId="2" applyNumberFormat="1" applyFont="1" applyAlignment="1">
      <alignment horizontal="center"/>
    </xf>
    <xf numFmtId="6" fontId="1" fillId="0" borderId="7" xfId="2" applyNumberFormat="1" applyFont="1" applyBorder="1" applyAlignment="1">
      <alignment horizontal="center"/>
    </xf>
    <xf numFmtId="14" fontId="1" fillId="23" borderId="0" xfId="2" applyNumberFormat="1" applyFont="1" applyFill="1" applyAlignment="1">
      <alignment horizontal="center"/>
    </xf>
    <xf numFmtId="14" fontId="1" fillId="23" borderId="33" xfId="2" applyNumberFormat="1" applyFont="1" applyFill="1" applyBorder="1" applyAlignment="1">
      <alignment horizontal="center"/>
    </xf>
    <xf numFmtId="6" fontId="1" fillId="23" borderId="0" xfId="2" applyNumberFormat="1" applyFont="1" applyFill="1" applyAlignment="1">
      <alignment horizontal="center"/>
    </xf>
    <xf numFmtId="6" fontId="1" fillId="23" borderId="7" xfId="2" applyNumberFormat="1" applyFont="1" applyFill="1" applyBorder="1" applyAlignment="1">
      <alignment horizontal="center"/>
    </xf>
    <xf numFmtId="0" fontId="1" fillId="0" borderId="0" xfId="2" applyFont="1" applyAlignment="1">
      <alignment horizontal="center"/>
    </xf>
    <xf numFmtId="14" fontId="1" fillId="22" borderId="0" xfId="2" applyNumberFormat="1" applyFont="1" applyFill="1" applyAlignment="1">
      <alignment horizontal="center"/>
    </xf>
    <xf numFmtId="14" fontId="1" fillId="22" borderId="33" xfId="2" applyNumberFormat="1" applyFont="1" applyFill="1" applyBorder="1" applyAlignment="1">
      <alignment horizontal="center"/>
    </xf>
    <xf numFmtId="6" fontId="1" fillId="22" borderId="0" xfId="2" applyNumberFormat="1" applyFont="1" applyFill="1" applyAlignment="1">
      <alignment horizontal="center"/>
    </xf>
    <xf numFmtId="0" fontId="1" fillId="0" borderId="8" xfId="0" applyFont="1" applyBorder="1"/>
    <xf numFmtId="0" fontId="1" fillId="0" borderId="5" xfId="2" applyFont="1" applyBorder="1"/>
    <xf numFmtId="6" fontId="1" fillId="22" borderId="7" xfId="2" applyNumberFormat="1" applyFont="1" applyFill="1" applyBorder="1" applyAlignment="1">
      <alignment horizontal="center"/>
    </xf>
    <xf numFmtId="14" fontId="1" fillId="24" borderId="0" xfId="2" applyNumberFormat="1" applyFont="1" applyFill="1" applyAlignment="1">
      <alignment horizontal="center"/>
    </xf>
    <xf numFmtId="14" fontId="1" fillId="24" borderId="33" xfId="2" applyNumberFormat="1" applyFont="1" applyFill="1" applyBorder="1" applyAlignment="1">
      <alignment horizontal="center"/>
    </xf>
    <xf numFmtId="6" fontId="1" fillId="24" borderId="0" xfId="2" applyNumberFormat="1" applyFont="1" applyFill="1" applyAlignment="1">
      <alignment horizontal="center"/>
    </xf>
    <xf numFmtId="6" fontId="1" fillId="24" borderId="7" xfId="2" applyNumberFormat="1" applyFont="1" applyFill="1" applyBorder="1" applyAlignment="1">
      <alignment horizontal="center"/>
    </xf>
    <xf numFmtId="0" fontId="1" fillId="0" borderId="8" xfId="2" applyFont="1" applyBorder="1"/>
    <xf numFmtId="0" fontId="1" fillId="0" borderId="33" xfId="0" applyFont="1" applyBorder="1"/>
    <xf numFmtId="0" fontId="1" fillId="0" borderId="4" xfId="0" applyFont="1" applyBorder="1"/>
    <xf numFmtId="0" fontId="1" fillId="0" borderId="7" xfId="0" applyFont="1" applyBorder="1"/>
    <xf numFmtId="0" fontId="1" fillId="14" borderId="10" xfId="2" applyFont="1" applyFill="1" applyBorder="1"/>
    <xf numFmtId="0" fontId="1" fillId="14" borderId="16" xfId="2" applyFont="1" applyFill="1" applyBorder="1"/>
    <xf numFmtId="0" fontId="1" fillId="14" borderId="16" xfId="2" applyFont="1" applyFill="1" applyBorder="1" applyAlignment="1">
      <alignment horizontal="center"/>
    </xf>
    <xf numFmtId="169" fontId="1" fillId="14" borderId="16" xfId="2" applyNumberFormat="1" applyFont="1" applyFill="1" applyBorder="1" applyAlignment="1">
      <alignment horizontal="center"/>
    </xf>
    <xf numFmtId="0" fontId="1" fillId="14" borderId="13" xfId="2" applyFont="1" applyFill="1" applyBorder="1"/>
    <xf numFmtId="0" fontId="1" fillId="0" borderId="0" xfId="0" applyFont="1" applyAlignment="1">
      <alignment horizontal="center"/>
    </xf>
    <xf numFmtId="169" fontId="1" fillId="0" borderId="0" xfId="0" applyNumberFormat="1" applyFont="1"/>
    <xf numFmtId="9" fontId="1" fillId="16" borderId="0" xfId="0" applyNumberFormat="1" applyFont="1" applyFill="1"/>
    <xf numFmtId="167" fontId="1" fillId="0" borderId="8" xfId="0" applyNumberFormat="1" applyFont="1" applyBorder="1" applyAlignment="1">
      <alignment horizontal="center"/>
    </xf>
    <xf numFmtId="14" fontId="1" fillId="21" borderId="0" xfId="2" applyNumberFormat="1" applyFont="1" applyFill="1" applyAlignment="1">
      <alignment horizontal="center"/>
    </xf>
    <xf numFmtId="14" fontId="1" fillId="21" borderId="33" xfId="2" applyNumberFormat="1" applyFont="1" applyFill="1" applyBorder="1" applyAlignment="1">
      <alignment horizontal="center"/>
    </xf>
    <xf numFmtId="6" fontId="1" fillId="21" borderId="0" xfId="2" applyNumberFormat="1" applyFont="1" applyFill="1" applyAlignment="1">
      <alignment horizontal="center"/>
    </xf>
    <xf numFmtId="6" fontId="1" fillId="21" borderId="7" xfId="2" applyNumberFormat="1" applyFont="1" applyFill="1" applyBorder="1" applyAlignment="1">
      <alignment horizontal="center"/>
    </xf>
    <xf numFmtId="6" fontId="1" fillId="21" borderId="4" xfId="2" applyNumberFormat="1" applyFont="1" applyFill="1" applyBorder="1" applyAlignment="1">
      <alignment horizontal="center"/>
    </xf>
    <xf numFmtId="6" fontId="1" fillId="21" borderId="5" xfId="2" applyNumberFormat="1" applyFont="1" applyFill="1" applyBorder="1" applyAlignment="1">
      <alignment horizontal="center"/>
    </xf>
    <xf numFmtId="0" fontId="7" fillId="6" borderId="6" xfId="2" applyFont="1" applyFill="1" applyBorder="1" applyAlignment="1">
      <alignment horizontal="center"/>
    </xf>
    <xf numFmtId="14" fontId="1" fillId="6" borderId="0" xfId="2" applyNumberFormat="1" applyFont="1" applyFill="1" applyAlignment="1">
      <alignment horizontal="center"/>
    </xf>
    <xf numFmtId="14" fontId="7" fillId="6" borderId="7" xfId="2" applyNumberFormat="1" applyFont="1" applyFill="1" applyBorder="1" applyAlignment="1">
      <alignment horizontal="center"/>
    </xf>
    <xf numFmtId="166" fontId="7" fillId="6" borderId="5" xfId="2" applyNumberFormat="1" applyFont="1" applyFill="1" applyBorder="1" applyAlignment="1">
      <alignment horizontal="center"/>
    </xf>
    <xf numFmtId="6" fontId="1" fillId="6" borderId="0" xfId="2" applyNumberFormat="1" applyFont="1" applyFill="1" applyAlignment="1">
      <alignment horizontal="center"/>
    </xf>
    <xf numFmtId="6" fontId="1" fillId="6" borderId="7" xfId="2" applyNumberFormat="1" applyFont="1" applyFill="1" applyBorder="1" applyAlignment="1">
      <alignment horizontal="center"/>
    </xf>
    <xf numFmtId="167" fontId="7" fillId="6" borderId="7" xfId="2" applyNumberFormat="1" applyFont="1" applyFill="1" applyBorder="1" applyAlignment="1">
      <alignment horizontal="center"/>
    </xf>
    <xf numFmtId="167" fontId="11" fillId="6" borderId="7" xfId="2" applyNumberFormat="1" applyFont="1" applyFill="1" applyBorder="1" applyAlignment="1">
      <alignment horizontal="center"/>
    </xf>
    <xf numFmtId="167" fontId="7" fillId="6" borderId="4" xfId="2" applyNumberFormat="1" applyFont="1" applyFill="1" applyBorder="1" applyAlignment="1">
      <alignment horizontal="center"/>
    </xf>
    <xf numFmtId="167" fontId="7" fillId="6" borderId="6" xfId="2" applyNumberFormat="1" applyFont="1" applyFill="1" applyBorder="1" applyAlignment="1">
      <alignment horizontal="center"/>
    </xf>
    <xf numFmtId="0" fontId="7" fillId="25" borderId="6" xfId="2" applyFont="1" applyFill="1" applyBorder="1" applyAlignment="1">
      <alignment horizontal="center"/>
    </xf>
    <xf numFmtId="14" fontId="1" fillId="25" borderId="0" xfId="2" applyNumberFormat="1" applyFont="1" applyFill="1" applyAlignment="1">
      <alignment horizontal="center"/>
    </xf>
    <xf numFmtId="14" fontId="7" fillId="25" borderId="7" xfId="2" applyNumberFormat="1" applyFont="1" applyFill="1" applyBorder="1" applyAlignment="1">
      <alignment horizontal="center"/>
    </xf>
    <xf numFmtId="166" fontId="7" fillId="25" borderId="5" xfId="2" applyNumberFormat="1" applyFont="1" applyFill="1" applyBorder="1" applyAlignment="1">
      <alignment horizontal="center"/>
    </xf>
    <xf numFmtId="14" fontId="1" fillId="25" borderId="33" xfId="2" applyNumberFormat="1" applyFont="1" applyFill="1" applyBorder="1" applyAlignment="1">
      <alignment horizontal="center"/>
    </xf>
    <xf numFmtId="6" fontId="1" fillId="25" borderId="0" xfId="2" applyNumberFormat="1" applyFont="1" applyFill="1" applyAlignment="1">
      <alignment horizontal="center"/>
    </xf>
    <xf numFmtId="6" fontId="1" fillId="25" borderId="7" xfId="2" applyNumberFormat="1" applyFont="1" applyFill="1" applyBorder="1" applyAlignment="1">
      <alignment horizontal="center"/>
    </xf>
    <xf numFmtId="167" fontId="7" fillId="25" borderId="4" xfId="2" applyNumberFormat="1" applyFont="1" applyFill="1" applyBorder="1"/>
    <xf numFmtId="167" fontId="7" fillId="25" borderId="6" xfId="2" applyNumberFormat="1" applyFont="1" applyFill="1" applyBorder="1" applyAlignment="1">
      <alignment horizontal="center"/>
    </xf>
    <xf numFmtId="167" fontId="7" fillId="25" borderId="7" xfId="2" applyNumberFormat="1" applyFont="1" applyFill="1" applyBorder="1" applyAlignment="1">
      <alignment horizontal="center"/>
    </xf>
    <xf numFmtId="167" fontId="11" fillId="25" borderId="7" xfId="2" applyNumberFormat="1" applyFont="1" applyFill="1" applyBorder="1" applyAlignment="1">
      <alignment horizontal="center"/>
    </xf>
    <xf numFmtId="167" fontId="7" fillId="25" borderId="4" xfId="2" applyNumberFormat="1" applyFont="1" applyFill="1" applyBorder="1" applyAlignment="1">
      <alignment horizontal="center"/>
    </xf>
    <xf numFmtId="0" fontId="7" fillId="26" borderId="6" xfId="2" applyFont="1" applyFill="1" applyBorder="1" applyAlignment="1">
      <alignment horizontal="center"/>
    </xf>
    <xf numFmtId="14" fontId="1" fillId="26" borderId="0" xfId="2" applyNumberFormat="1" applyFont="1" applyFill="1" applyAlignment="1">
      <alignment horizontal="center"/>
    </xf>
    <xf numFmtId="14" fontId="7" fillId="26" borderId="7" xfId="2" applyNumberFormat="1" applyFont="1" applyFill="1" applyBorder="1" applyAlignment="1">
      <alignment horizontal="center"/>
    </xf>
    <xf numFmtId="166" fontId="7" fillId="26" borderId="5" xfId="2" applyNumberFormat="1" applyFont="1" applyFill="1" applyBorder="1" applyAlignment="1">
      <alignment horizontal="center"/>
    </xf>
    <xf numFmtId="14" fontId="1" fillId="26" borderId="33" xfId="2" applyNumberFormat="1" applyFont="1" applyFill="1" applyBorder="1" applyAlignment="1">
      <alignment horizontal="center"/>
    </xf>
    <xf numFmtId="6" fontId="1" fillId="26" borderId="0" xfId="2" applyNumberFormat="1" applyFont="1" applyFill="1" applyAlignment="1">
      <alignment horizontal="center"/>
    </xf>
    <xf numFmtId="6" fontId="1" fillId="26" borderId="7" xfId="2" applyNumberFormat="1" applyFont="1" applyFill="1" applyBorder="1" applyAlignment="1">
      <alignment horizontal="center"/>
    </xf>
    <xf numFmtId="167" fontId="7" fillId="26" borderId="4" xfId="2" applyNumberFormat="1" applyFont="1" applyFill="1" applyBorder="1" applyAlignment="1">
      <alignment horizontal="center"/>
    </xf>
    <xf numFmtId="167" fontId="7" fillId="26" borderId="6" xfId="2" applyNumberFormat="1" applyFont="1" applyFill="1" applyBorder="1" applyAlignment="1">
      <alignment horizontal="center"/>
    </xf>
    <xf numFmtId="167" fontId="7" fillId="26" borderId="7" xfId="2" applyNumberFormat="1" applyFont="1" applyFill="1" applyBorder="1" applyAlignment="1">
      <alignment horizontal="center"/>
    </xf>
    <xf numFmtId="167" fontId="11" fillId="26" borderId="7" xfId="2" applyNumberFormat="1" applyFont="1" applyFill="1" applyBorder="1" applyAlignment="1">
      <alignment horizontal="center"/>
    </xf>
    <xf numFmtId="9" fontId="22" fillId="0" borderId="23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167" fontId="6" fillId="27" borderId="26" xfId="0" applyNumberFormat="1" applyFont="1" applyFill="1" applyBorder="1" applyAlignment="1">
      <alignment horizontal="center"/>
    </xf>
    <xf numFmtId="167" fontId="6" fillId="27" borderId="27" xfId="0" applyNumberFormat="1" applyFont="1" applyFill="1" applyBorder="1" applyAlignment="1">
      <alignment horizontal="center"/>
    </xf>
    <xf numFmtId="167" fontId="6" fillId="27" borderId="34" xfId="0" applyNumberFormat="1" applyFont="1" applyFill="1" applyBorder="1" applyAlignment="1">
      <alignment horizontal="center"/>
    </xf>
    <xf numFmtId="0" fontId="6" fillId="0" borderId="13" xfId="0" applyFont="1" applyBorder="1" applyAlignment="1">
      <alignment horizontal="center"/>
    </xf>
    <xf numFmtId="9" fontId="22" fillId="0" borderId="41" xfId="1" applyFont="1" applyBorder="1" applyAlignment="1">
      <alignment horizontal="center"/>
    </xf>
    <xf numFmtId="167" fontId="0" fillId="12" borderId="44" xfId="0" applyNumberFormat="1" applyFill="1" applyBorder="1" applyAlignment="1">
      <alignment horizontal="center"/>
    </xf>
    <xf numFmtId="9" fontId="0" fillId="0" borderId="46" xfId="1" applyFont="1" applyBorder="1" applyAlignment="1">
      <alignment horizontal="center"/>
    </xf>
    <xf numFmtId="9" fontId="22" fillId="0" borderId="38" xfId="1" applyFont="1" applyBorder="1" applyAlignment="1">
      <alignment horizontal="center"/>
    </xf>
    <xf numFmtId="9" fontId="0" fillId="0" borderId="47" xfId="1" applyFont="1" applyBorder="1" applyAlignment="1">
      <alignment horizontal="center"/>
    </xf>
    <xf numFmtId="9" fontId="22" fillId="0" borderId="32" xfId="1" applyFont="1" applyBorder="1" applyAlignment="1">
      <alignment horizontal="center"/>
    </xf>
    <xf numFmtId="9" fontId="22" fillId="0" borderId="21" xfId="1" applyFont="1" applyBorder="1" applyAlignment="1">
      <alignment horizontal="center"/>
    </xf>
    <xf numFmtId="9" fontId="22" fillId="0" borderId="25" xfId="1" applyFont="1" applyBorder="1" applyAlignment="1">
      <alignment horizontal="center"/>
    </xf>
    <xf numFmtId="9" fontId="23" fillId="0" borderId="11" xfId="1" applyFont="1" applyBorder="1" applyAlignment="1">
      <alignment horizontal="center"/>
    </xf>
    <xf numFmtId="0" fontId="23" fillId="0" borderId="0" xfId="0" applyFont="1"/>
    <xf numFmtId="9" fontId="22" fillId="0" borderId="13" xfId="1" applyFont="1" applyBorder="1" applyAlignment="1">
      <alignment horizontal="center"/>
    </xf>
    <xf numFmtId="9" fontId="22" fillId="0" borderId="11" xfId="1" applyFont="1" applyBorder="1" applyAlignment="1">
      <alignment horizontal="center"/>
    </xf>
    <xf numFmtId="9" fontId="22" fillId="0" borderId="5" xfId="1" applyFont="1" applyBorder="1" applyAlignment="1">
      <alignment horizontal="center"/>
    </xf>
    <xf numFmtId="9" fontId="22" fillId="0" borderId="31" xfId="1" applyFont="1" applyBorder="1" applyAlignment="1">
      <alignment horizontal="center"/>
    </xf>
    <xf numFmtId="9" fontId="22" fillId="12" borderId="21" xfId="1" applyFont="1" applyFill="1" applyBorder="1" applyAlignment="1">
      <alignment horizontal="center"/>
    </xf>
    <xf numFmtId="9" fontId="22" fillId="12" borderId="23" xfId="1" applyFont="1" applyFill="1" applyBorder="1" applyAlignment="1">
      <alignment horizontal="center"/>
    </xf>
    <xf numFmtId="9" fontId="22" fillId="12" borderId="25" xfId="1" applyFont="1" applyFill="1" applyBorder="1" applyAlignment="1">
      <alignment horizontal="center"/>
    </xf>
    <xf numFmtId="9" fontId="22" fillId="12" borderId="5" xfId="1" applyFont="1" applyFill="1" applyBorder="1" applyAlignment="1">
      <alignment horizontal="center"/>
    </xf>
    <xf numFmtId="9" fontId="22" fillId="12" borderId="11" xfId="1" applyFont="1" applyFill="1" applyBorder="1" applyAlignment="1">
      <alignment horizontal="center"/>
    </xf>
    <xf numFmtId="167" fontId="22" fillId="0" borderId="0" xfId="0" applyNumberFormat="1" applyFont="1" applyAlignment="1">
      <alignment horizontal="center"/>
    </xf>
    <xf numFmtId="9" fontId="22" fillId="27" borderId="21" xfId="1" applyFont="1" applyFill="1" applyBorder="1" applyAlignment="1">
      <alignment horizontal="center"/>
    </xf>
    <xf numFmtId="9" fontId="22" fillId="27" borderId="23" xfId="1" applyFont="1" applyFill="1" applyBorder="1" applyAlignment="1">
      <alignment horizontal="center"/>
    </xf>
    <xf numFmtId="9" fontId="22" fillId="27" borderId="31" xfId="1" applyFont="1" applyFill="1" applyBorder="1" applyAlignment="1">
      <alignment horizontal="center"/>
    </xf>
    <xf numFmtId="0" fontId="22" fillId="0" borderId="0" xfId="0" applyFont="1"/>
    <xf numFmtId="9" fontId="22" fillId="0" borderId="40" xfId="1" applyFont="1" applyBorder="1" applyAlignment="1">
      <alignment horizontal="center"/>
    </xf>
    <xf numFmtId="9" fontId="22" fillId="0" borderId="45" xfId="1" applyFont="1" applyBorder="1" applyAlignment="1">
      <alignment horizontal="center"/>
    </xf>
    <xf numFmtId="9" fontId="22" fillId="0" borderId="43" xfId="1" applyFont="1" applyBorder="1" applyAlignment="1">
      <alignment horizontal="center"/>
    </xf>
    <xf numFmtId="9" fontId="22" fillId="12" borderId="45" xfId="1" applyFont="1" applyFill="1" applyBorder="1" applyAlignment="1">
      <alignment horizontal="center"/>
    </xf>
    <xf numFmtId="9" fontId="22" fillId="12" borderId="43" xfId="1" applyFont="1" applyFill="1" applyBorder="1" applyAlignment="1">
      <alignment horizontal="center"/>
    </xf>
    <xf numFmtId="9" fontId="22" fillId="12" borderId="38" xfId="1" applyFont="1" applyFill="1" applyBorder="1" applyAlignment="1">
      <alignment horizontal="center"/>
    </xf>
    <xf numFmtId="167" fontId="0" fillId="22" borderId="0" xfId="0" applyNumberFormat="1" applyFill="1" applyAlignment="1">
      <alignment horizontal="center"/>
    </xf>
    <xf numFmtId="167" fontId="7" fillId="0" borderId="4" xfId="2" applyNumberFormat="1" applyFont="1" applyBorder="1" applyAlignment="1">
      <alignment horizontal="center"/>
    </xf>
    <xf numFmtId="0" fontId="2" fillId="0" borderId="8" xfId="0" applyFont="1" applyBorder="1"/>
    <xf numFmtId="167" fontId="11" fillId="0" borderId="5" xfId="2" applyNumberFormat="1" applyFont="1" applyBorder="1" applyAlignment="1">
      <alignment horizontal="center"/>
    </xf>
    <xf numFmtId="0" fontId="1" fillId="0" borderId="0" xfId="2" applyFont="1" applyBorder="1"/>
    <xf numFmtId="167" fontId="14" fillId="0" borderId="9" xfId="0" applyNumberFormat="1" applyFont="1" applyBorder="1" applyAlignment="1">
      <alignment horizontal="center"/>
    </xf>
    <xf numFmtId="6" fontId="19" fillId="19" borderId="9" xfId="2" applyNumberFormat="1" applyFont="1" applyFill="1" applyBorder="1" applyAlignment="1">
      <alignment horizontal="center"/>
    </xf>
    <xf numFmtId="9" fontId="20" fillId="0" borderId="33" xfId="1" applyFont="1" applyFill="1" applyBorder="1" applyAlignment="1">
      <alignment horizontal="center"/>
    </xf>
    <xf numFmtId="9" fontId="15" fillId="0" borderId="33" xfId="1" applyFont="1" applyFill="1" applyBorder="1" applyAlignment="1">
      <alignment horizontal="center"/>
    </xf>
    <xf numFmtId="0" fontId="1" fillId="0" borderId="9" xfId="2" applyFont="1" applyBorder="1"/>
    <xf numFmtId="14" fontId="1" fillId="28" borderId="33" xfId="2" applyNumberFormat="1" applyFont="1" applyFill="1" applyBorder="1" applyAlignment="1">
      <alignment horizontal="center"/>
    </xf>
    <xf numFmtId="167" fontId="0" fillId="0" borderId="34" xfId="0" applyNumberFormat="1" applyBorder="1" applyAlignment="1">
      <alignment horizontal="center"/>
    </xf>
    <xf numFmtId="0" fontId="7" fillId="24" borderId="17" xfId="2" applyFont="1" applyFill="1" applyBorder="1" applyAlignment="1">
      <alignment horizontal="center"/>
    </xf>
    <xf numFmtId="14" fontId="1" fillId="6" borderId="33" xfId="2" applyNumberFormat="1" applyFont="1" applyFill="1" applyBorder="1" applyAlignment="1">
      <alignment horizontal="center"/>
    </xf>
    <xf numFmtId="6" fontId="7" fillId="6" borderId="7" xfId="2" applyNumberFormat="1" applyFont="1" applyFill="1" applyBorder="1" applyAlignment="1">
      <alignment horizontal="center"/>
    </xf>
    <xf numFmtId="167" fontId="7" fillId="25" borderId="4" xfId="2" applyNumberFormat="1" applyFont="1" applyFill="1" applyBorder="1" applyAlignment="1">
      <alignment horizontal="center"/>
    </xf>
    <xf numFmtId="167" fontId="7" fillId="25" borderId="17" xfId="2" applyNumberFormat="1" applyFont="1" applyFill="1" applyBorder="1" applyAlignment="1">
      <alignment horizontal="center"/>
    </xf>
    <xf numFmtId="0" fontId="7" fillId="0" borderId="0" xfId="2" applyFont="1" applyFill="1" applyAlignment="1">
      <alignment horizontal="center"/>
    </xf>
    <xf numFmtId="0" fontId="1" fillId="0" borderId="6" xfId="2" applyFont="1" applyFill="1" applyBorder="1" applyAlignment="1">
      <alignment horizontal="center"/>
    </xf>
    <xf numFmtId="166" fontId="7" fillId="0" borderId="33" xfId="2" applyNumberFormat="1" applyFont="1" applyBorder="1" applyAlignment="1">
      <alignment horizontal="center"/>
    </xf>
    <xf numFmtId="166" fontId="7" fillId="15" borderId="0" xfId="2" applyNumberFormat="1" applyFont="1" applyFill="1" applyBorder="1" applyAlignment="1">
      <alignment horizontal="center"/>
    </xf>
    <xf numFmtId="14" fontId="7" fillId="0" borderId="6" xfId="2" applyNumberFormat="1" applyFont="1" applyBorder="1" applyAlignment="1">
      <alignment horizontal="center"/>
    </xf>
    <xf numFmtId="6" fontId="1" fillId="0" borderId="5" xfId="2" applyNumberFormat="1" applyFont="1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7" fillId="0" borderId="0" xfId="2" applyNumberFormat="1" applyFont="1" applyAlignment="1">
      <alignment horizontal="center"/>
    </xf>
    <xf numFmtId="6" fontId="24" fillId="0" borderId="0" xfId="0" applyNumberFormat="1" applyFont="1" applyAlignment="1">
      <alignment horizontal="center"/>
    </xf>
    <xf numFmtId="167" fontId="25" fillId="0" borderId="19" xfId="0" applyNumberFormat="1" applyFont="1" applyBorder="1" applyAlignment="1">
      <alignment horizontal="center"/>
    </xf>
    <xf numFmtId="167" fontId="25" fillId="0" borderId="16" xfId="0" applyNumberFormat="1" applyFont="1" applyBorder="1" applyAlignment="1">
      <alignment horizontal="center"/>
    </xf>
    <xf numFmtId="167" fontId="7" fillId="24" borderId="4" xfId="2" applyNumberFormat="1" applyFont="1" applyFill="1" applyBorder="1" applyAlignment="1">
      <alignment horizontal="center"/>
    </xf>
    <xf numFmtId="167" fontId="7" fillId="24" borderId="17" xfId="2" applyNumberFormat="1" applyFont="1" applyFill="1" applyBorder="1" applyAlignment="1">
      <alignment horizontal="center"/>
    </xf>
    <xf numFmtId="0" fontId="12" fillId="4" borderId="18" xfId="2" applyFont="1" applyFill="1" applyBorder="1" applyAlignment="1">
      <alignment horizontal="center" vertical="center"/>
    </xf>
    <xf numFmtId="0" fontId="12" fillId="4" borderId="30" xfId="2" applyFont="1" applyFill="1" applyBorder="1" applyAlignment="1">
      <alignment horizontal="center" vertical="center"/>
    </xf>
    <xf numFmtId="167" fontId="7" fillId="6" borderId="4" xfId="2" applyNumberFormat="1" applyFont="1" applyFill="1" applyBorder="1" applyAlignment="1">
      <alignment horizontal="center"/>
    </xf>
    <xf numFmtId="167" fontId="7" fillId="6" borderId="17" xfId="2" applyNumberFormat="1" applyFont="1" applyFill="1" applyBorder="1" applyAlignment="1">
      <alignment horizontal="center"/>
    </xf>
    <xf numFmtId="167" fontId="7" fillId="6" borderId="1" xfId="2" applyNumberFormat="1" applyFont="1" applyFill="1" applyBorder="1" applyAlignment="1">
      <alignment horizontal="center"/>
    </xf>
    <xf numFmtId="167" fontId="7" fillId="6" borderId="39" xfId="2" applyNumberFormat="1" applyFont="1" applyFill="1" applyBorder="1" applyAlignment="1">
      <alignment horizontal="center"/>
    </xf>
    <xf numFmtId="167" fontId="7" fillId="26" borderId="4" xfId="2" applyNumberFormat="1" applyFont="1" applyFill="1" applyBorder="1" applyAlignment="1">
      <alignment horizontal="center"/>
    </xf>
    <xf numFmtId="167" fontId="7" fillId="26" borderId="17" xfId="2" applyNumberFormat="1" applyFont="1" applyFill="1" applyBorder="1" applyAlignment="1">
      <alignment horizontal="center"/>
    </xf>
    <xf numFmtId="167" fontId="7" fillId="25" borderId="4" xfId="2" applyNumberFormat="1" applyFont="1" applyFill="1" applyBorder="1" applyAlignment="1">
      <alignment horizontal="center"/>
    </xf>
    <xf numFmtId="167" fontId="7" fillId="25" borderId="17" xfId="2" applyNumberFormat="1" applyFont="1" applyFill="1" applyBorder="1" applyAlignment="1">
      <alignment horizontal="center"/>
    </xf>
    <xf numFmtId="167" fontId="7" fillId="0" borderId="4" xfId="2" applyNumberFormat="1" applyFont="1" applyBorder="1" applyAlignment="1">
      <alignment horizontal="center"/>
    </xf>
    <xf numFmtId="167" fontId="7" fillId="0" borderId="17" xfId="2" applyNumberFormat="1" applyFont="1" applyBorder="1" applyAlignment="1">
      <alignment horizontal="center"/>
    </xf>
    <xf numFmtId="0" fontId="6" fillId="13" borderId="10" xfId="0" applyFont="1" applyFill="1" applyBorder="1" applyAlignment="1">
      <alignment horizontal="center"/>
    </xf>
    <xf numFmtId="0" fontId="6" fillId="13" borderId="16" xfId="0" applyFont="1" applyFill="1" applyBorder="1" applyAlignment="1">
      <alignment horizontal="center"/>
    </xf>
    <xf numFmtId="0" fontId="6" fillId="13" borderId="14" xfId="0" applyFont="1" applyFill="1" applyBorder="1" applyAlignment="1">
      <alignment horizontal="center"/>
    </xf>
    <xf numFmtId="167" fontId="26" fillId="0" borderId="10" xfId="0" applyNumberFormat="1" applyFont="1" applyBorder="1" applyAlignment="1">
      <alignment horizontal="center"/>
    </xf>
    <xf numFmtId="167" fontId="26" fillId="0" borderId="18" xfId="0" applyNumberFormat="1" applyFont="1" applyBorder="1" applyAlignment="1">
      <alignment horizontal="center"/>
    </xf>
  </cellXfs>
  <cellStyles count="6">
    <cellStyle name="Milliers [0] 2 2" xfId="4" xr:uid="{00000000-0005-0000-0000-000000000000}"/>
    <cellStyle name="Milliers 2" xfId="3" xr:uid="{00000000-0005-0000-0000-000001000000}"/>
    <cellStyle name="Monétaire 2" xfId="5" xr:uid="{F06EB509-9060-4691-B95C-292F5D1DDC2E}"/>
    <cellStyle name="Normal" xfId="0" builtinId="0"/>
    <cellStyle name="Normal 2" xfId="2" xr:uid="{00000000-0005-0000-0000-000002000000}"/>
    <cellStyle name="Pourcentage" xfId="1" builtinId="5"/>
  </cellStyles>
  <dxfs count="0"/>
  <tableStyles count="0" defaultTableStyle="TableStyleMedium2" defaultPivotStyle="PivotStyleLight16"/>
  <colors>
    <mruColors>
      <color rgb="FFE6E6E5"/>
      <color rgb="FFED7D31"/>
      <color rgb="FFFCE5D7"/>
      <color rgb="FFFBE5D7"/>
      <color rgb="FFFCE5D8"/>
      <color rgb="FFFFCCCC"/>
      <color rgb="FF3333FF"/>
      <color rgb="FFFF5D5D"/>
      <color rgb="FFFFCC99"/>
      <color rgb="FF66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ocumenttasks/documenttask1.xml><?xml version="1.0" encoding="utf-8"?>
<Tasks xmlns="http://schemas.microsoft.com/office/tasks/2019/documenttasks">
  <Task id="{7CCC62B2-2351-405E-A779-E287124CB16E}">
    <Anchor>
      <Comment id="{0CCECF56-9C8D-4927-A363-132369162D9D}"/>
    </Anchor>
    <History>
      <Event time="2022-02-10T15:50:05.19" id="{34DA61E3-DBAE-4C44-B689-B7997EC71602}">
        <Attribution userId="S::okuznietsova@christiandior.com::0fc3a327-0d24-408f-8eda-ef21198a10a8" userName="Olga KUZNIETSOVA" userProvider="AD"/>
        <Anchor>
          <Comment id="{0CCECF56-9C8D-4927-A363-132369162D9D}"/>
        </Anchor>
        <Create/>
      </Event>
      <Event time="2022-02-10T15:50:05.19" id="{F97289E1-B165-48AD-8F2C-6F36FB2ED288}">
        <Attribution userId="S::okuznietsova@christiandior.com::0fc3a327-0d24-408f-8eda-ef21198a10a8" userName="Olga KUZNIETSOVA" userProvider="AD"/>
        <Anchor>
          <Comment id="{0CCECF56-9C8D-4927-A363-132369162D9D}"/>
        </Anchor>
        <Assign userId="S::rsaidi_ext@christiandior.com::0a252c88-4695-47b9-b96f-d276b1557e2a" userName="Rezlene SAIDI" userProvider="AD"/>
      </Event>
      <Event time="2022-02-10T15:50:05.19" id="{8CC7F5C7-D1B0-4D61-A9D2-DB1A3B8A157D}">
        <Attribution userId="S::okuznietsova@christiandior.com::0fc3a327-0d24-408f-8eda-ef21198a10a8" userName="Olga KUZNIETSOVA" userProvider="AD"/>
        <Anchor>
          <Comment id="{0CCECF56-9C8D-4927-A363-132369162D9D}"/>
        </Anchor>
        <SetTitle title="@Rezlene SAIDI est-ce que tu peux mettre à jour les formules s'il te plait ?"/>
      </Event>
    </History>
  </Task>
</Tasks>
</file>

<file path=xl/persons/person.xml><?xml version="1.0" encoding="utf-8"?>
<personList xmlns="http://schemas.microsoft.com/office/spreadsheetml/2018/threadedcomments" xmlns:x="http://schemas.openxmlformats.org/spreadsheetml/2006/main">
  <person displayName="Gabriel Alejandro PEREZ" id="{D1F16E4A-F6C1-404B-8E1A-B78ECC98BD07}" userId="gperez@christiandior.com" providerId="PeoplePicker"/>
  <person displayName="Marie MIGUET" id="{34EDE692-073C-584E-B629-19D2305CBA18}" userId="mmiguet@christiandior.com" providerId="PeoplePicker"/>
  <person displayName="Gary PINAGOT" id="{84885C3E-EECC-AD45-B9A7-9DB55C4EB578}" userId="gpinagot@christiandior.com" providerId="PeoplePicker"/>
  <person displayName="Juliette TOURTET" id="{760A88BA-33CB-564A-8A1B-7613C3E8948E}" userId="jtourtet@christiandior.com" providerId="PeoplePicker"/>
  <person displayName="Rezlene SAIDI" id="{9A0A6EE7-0F50-43C8-9BD1-45C2215C720B}" userId="rsaidi_ext@christiandior.com" providerId="PeoplePicker"/>
  <person displayName="Constance DE LONGUEIL" id="{BABC6A8D-6650-0A47-B5D8-93FCCED5471F}" userId="cdelongueil@christiandior.com" providerId="PeoplePicker"/>
  <person displayName="Olga KUZNIETSOVA" id="{21B96D1D-86C2-7B40-9127-3D8F32EA34AF}" userId="okuznietsova@christiandior.com" providerId="PeoplePicker"/>
  <person displayName="Gary PINAGOT" id="{625EE124-5B21-AD4B-961F-67DBF235FF54}" userId="S::gpinagot@christiandior.com::334511ac-2627-4798-94bf-b4b8a31c851f" providerId="AD"/>
  <person displayName="Juliette TOURTET" id="{2A373EEE-1360-994C-A08A-4E7F07D6D193}" userId="S::jtourtet@christiandior.com::d45355a0-ac2f-41d3-86b8-2fb2b2bfa921" providerId="AD"/>
  <person displayName="Sijie CHEN" id="{23F171DE-2A6A-D046-AC68-61C6ABE9AAFF}" userId="S::sijiechen@christiandior.com::d5ed74c2-7eb0-4e73-a172-89190cc99c25" providerId="AD"/>
  <person displayName="Olga KUZNIETSOVA" id="{AA81F491-B5A6-DB44-8A96-1D4C40F803D3}" userId="S::okuznietsova@christiandior.com::0fc3a327-0d24-408f-8eda-ef21198a10a8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12" dT="2022-01-05T14:34:06.53" personId="{625EE124-5B21-AD4B-961F-67DBF235FF54}" id="{B3AD08F6-7FBE-DB4A-B173-EA034C29FCD1}">
    <text xml:space="preserve">@Marie MIGUET @Constance DE LONGUEIL le ratio est pas idéal ici, vous pouvez baisser un peu la performance peut etre? </text>
    <mentions>
      <mention mentionpersonId="{34EDE692-073C-584E-B629-19D2305CBA18}" mentionId="{D95F621D-80AD-1643-A44F-48277FB8F834}" startIndex="0" length="13"/>
      <mention mentionpersonId="{BABC6A8D-6650-0A47-B5D8-93FCCED5471F}" mentionId="{7C2A0899-DE47-E842-AC1A-1D5211503FA3}" startIndex="14" length="22"/>
    </mentions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D15" dT="2021-12-21T15:18:52.15" personId="{23F171DE-2A6A-D046-AC68-61C6ABE9AAFF}" id="{581796C0-BEF7-4BD8-BB34-BE1C2709A3DB}">
    <text>Bonjour @Juliette (cc @Gabriel, @Gary PINAGOT et @Olga). Est-ce que c'est normal d'avoir baissé IT par rapport à 2021 ? Merci !</text>
    <mentions>
      <mention mentionpersonId="{760A88BA-33CB-564A-8A1B-7613C3E8948E}" mentionId="{6ED99952-08CE-46BF-AC04-463CDA8A7177}" startIndex="8" length="9"/>
      <mention mentionpersonId="{D1F16E4A-F6C1-404B-8E1A-B78ECC98BD07}" mentionId="{1262D436-23A1-4716-B033-9108DB3B28A8}" startIndex="22" length="8"/>
      <mention mentionpersonId="{84885C3E-EECC-AD45-B9A7-9DB55C4EB578}" mentionId="{7CF8EC6A-D7DF-48F2-96C8-24DD65A26376}" startIndex="32" length="13"/>
      <mention mentionpersonId="{21B96D1D-86C2-7B40-9127-3D8F32EA34AF}" mentionId="{462C3F84-5D61-49F3-9A55-2FE7EC74501B}" startIndex="49" length="5"/>
    </mentions>
  </threadedComment>
  <threadedComment ref="D15" dT="2021-12-21T15:41:42.01" personId="{2A373EEE-1360-994C-A08A-4E7F07D6D193}" id="{77B6DEE9-2CC1-481B-8838-E01F11806BD8}" parentId="{581796C0-BEF7-4BD8-BB34-BE1C2709A3DB}">
    <text>si tu reagrdes le tableau de Marie, tu verras que nous sommes en augmentation de 60 K_x000D_
bonne journée.</text>
  </threadedComment>
  <threadedComment ref="T26" dT="2022-02-10T15:50:05.27" personId="{AA81F491-B5A6-DB44-8A96-1D4C40F803D3}" id="{0CCECF56-9C8D-4927-A363-132369162D9D}">
    <text xml:space="preserve">@Rezlene SAIDI est-ce que tu peux mettre à jour les formules s'il te plait ? </text>
    <mentions>
      <mention mentionpersonId="{9A0A6EE7-0F50-43C8-9BD1-45C2215C720B}" mentionId="{D2412A19-A73D-4939-A374-611EA0DAFAF2}" startIndex="0" length="14"/>
    </mentions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Relationship Id="rId4" Type="http://schemas.microsoft.com/office/2019/04/relationships/documenttask" Target="../documenttasks/documenttask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F8740-DF7D-4750-9226-870318D91EAD}">
  <dimension ref="A1:AF101"/>
  <sheetViews>
    <sheetView zoomScale="106" zoomScaleNormal="70" workbookViewId="0">
      <pane xSplit="3" topLeftCell="D1" activePane="topRight" state="frozen"/>
      <selection pane="topRight" activeCell="L8" sqref="L8"/>
    </sheetView>
  </sheetViews>
  <sheetFormatPr baseColWidth="10" defaultColWidth="8.83203125" defaultRowHeight="16" x14ac:dyDescent="0.2"/>
  <cols>
    <col min="1" max="1" width="12" bestFit="1" customWidth="1"/>
    <col min="4" max="4" width="13.5" bestFit="1" customWidth="1"/>
    <col min="5" max="5" width="7" bestFit="1" customWidth="1"/>
    <col min="6" max="6" width="9.83203125" bestFit="1" customWidth="1"/>
    <col min="7" max="7" width="6" bestFit="1" customWidth="1"/>
    <col min="8" max="8" width="9.83203125" bestFit="1" customWidth="1"/>
    <col min="9" max="9" width="7.5" customWidth="1"/>
    <col min="10" max="10" width="9.1640625" hidden="1" customWidth="1"/>
    <col min="11" max="11" width="13" bestFit="1" customWidth="1"/>
    <col min="12" max="12" width="11" bestFit="1" customWidth="1"/>
    <col min="13" max="14" width="14.5" customWidth="1"/>
    <col min="15" max="20" width="9.5" customWidth="1"/>
    <col min="21" max="21" width="9.33203125" customWidth="1"/>
    <col min="22" max="23" width="9.5" customWidth="1"/>
    <col min="24" max="24" width="8" customWidth="1"/>
    <col min="25" max="26" width="9" customWidth="1"/>
    <col min="27" max="27" width="8.83203125" customWidth="1"/>
    <col min="28" max="28" width="15.33203125" customWidth="1"/>
    <col min="29" max="29" width="15.5" customWidth="1"/>
    <col min="30" max="30" width="9.5" bestFit="1" customWidth="1"/>
    <col min="31" max="31" width="12.33203125" bestFit="1" customWidth="1"/>
  </cols>
  <sheetData>
    <row r="1" spans="1:32" s="89" customFormat="1" ht="29.5" customHeight="1" thickBot="1" x14ac:dyDescent="0.25">
      <c r="A1" s="59" t="s">
        <v>0</v>
      </c>
      <c r="B1" s="40" t="s">
        <v>1</v>
      </c>
      <c r="C1" s="41" t="s">
        <v>2</v>
      </c>
      <c r="D1" s="42" t="s">
        <v>3</v>
      </c>
      <c r="E1" s="40" t="s">
        <v>4</v>
      </c>
      <c r="F1" s="40" t="s">
        <v>5</v>
      </c>
      <c r="G1" s="355" t="s">
        <v>6</v>
      </c>
      <c r="H1" s="356"/>
      <c r="I1" s="88" t="s">
        <v>7</v>
      </c>
      <c r="J1" s="71" t="s">
        <v>8</v>
      </c>
      <c r="K1" s="60" t="s">
        <v>9</v>
      </c>
      <c r="L1" s="68" t="s">
        <v>10</v>
      </c>
      <c r="M1" s="43" t="s">
        <v>11</v>
      </c>
      <c r="N1" s="61" t="s">
        <v>12</v>
      </c>
      <c r="O1" s="62" t="s">
        <v>13</v>
      </c>
      <c r="P1" s="63" t="s">
        <v>14</v>
      </c>
      <c r="Q1" s="40" t="s">
        <v>15</v>
      </c>
      <c r="R1" s="88" t="s">
        <v>16</v>
      </c>
      <c r="S1" s="88" t="s">
        <v>17</v>
      </c>
      <c r="T1" s="88" t="s">
        <v>18</v>
      </c>
      <c r="U1" s="88" t="s">
        <v>19</v>
      </c>
      <c r="V1" s="88" t="s">
        <v>20</v>
      </c>
      <c r="W1" s="88" t="s">
        <v>21</v>
      </c>
      <c r="X1" s="41" t="s">
        <v>22</v>
      </c>
      <c r="Y1" s="83" t="s">
        <v>23</v>
      </c>
      <c r="Z1" s="44" t="s">
        <v>24</v>
      </c>
      <c r="AA1" s="84"/>
      <c r="AB1" s="45" t="s">
        <v>25</v>
      </c>
      <c r="AC1" s="64" t="s">
        <v>26</v>
      </c>
      <c r="AD1" s="122" t="s">
        <v>27</v>
      </c>
      <c r="AE1" s="123" t="s">
        <v>28</v>
      </c>
      <c r="AF1" s="212"/>
    </row>
    <row r="2" spans="1:32" s="89" customFormat="1" ht="15" customHeight="1" x14ac:dyDescent="0.2">
      <c r="A2" s="9" t="s">
        <v>29</v>
      </c>
      <c r="B2" s="1" t="s">
        <v>30</v>
      </c>
      <c r="C2" s="4" t="s">
        <v>31</v>
      </c>
      <c r="D2" s="39" t="s">
        <v>32</v>
      </c>
      <c r="E2" s="209" t="s">
        <v>33</v>
      </c>
      <c r="F2" s="256" t="s">
        <v>34</v>
      </c>
      <c r="G2" s="256">
        <v>1</v>
      </c>
      <c r="H2" s="257" t="s">
        <v>35</v>
      </c>
      <c r="I2" s="258" t="s">
        <v>36</v>
      </c>
      <c r="J2" s="73">
        <f>EDATE(K2,-1)</f>
        <v>44171</v>
      </c>
      <c r="K2" s="259">
        <v>44202</v>
      </c>
      <c r="L2" s="335" t="s">
        <v>37</v>
      </c>
      <c r="M2" s="260">
        <f>N2</f>
        <v>10000</v>
      </c>
      <c r="N2" s="261">
        <v>10000</v>
      </c>
      <c r="O2" s="359">
        <v>8000</v>
      </c>
      <c r="P2" s="360"/>
      <c r="Q2" s="262">
        <v>0</v>
      </c>
      <c r="R2" s="262">
        <v>0</v>
      </c>
      <c r="S2" s="262">
        <v>0</v>
      </c>
      <c r="T2" s="262">
        <v>2000</v>
      </c>
      <c r="U2" s="262">
        <v>0</v>
      </c>
      <c r="V2" s="262">
        <v>0</v>
      </c>
      <c r="W2" s="262">
        <v>0</v>
      </c>
      <c r="X2" s="263">
        <f>SUM(O2:W2)</f>
        <v>10000</v>
      </c>
      <c r="Y2" s="2">
        <f>N2-X2</f>
        <v>0</v>
      </c>
      <c r="Z2" s="65"/>
      <c r="AA2" s="5"/>
      <c r="AB2" s="217"/>
      <c r="AC2" s="218"/>
      <c r="AD2" s="126">
        <f>(N2-AE2)/AE2</f>
        <v>0.42857142857142855</v>
      </c>
      <c r="AE2" s="125">
        <v>7000</v>
      </c>
      <c r="AF2" s="212" t="s">
        <v>38</v>
      </c>
    </row>
    <row r="3" spans="1:32" s="89" customFormat="1" ht="15" customHeight="1" x14ac:dyDescent="0.2">
      <c r="A3" s="9" t="s">
        <v>29</v>
      </c>
      <c r="B3" s="1" t="s">
        <v>30</v>
      </c>
      <c r="C3" s="4" t="s">
        <v>31</v>
      </c>
      <c r="D3" s="39" t="s">
        <v>39</v>
      </c>
      <c r="E3" s="209" t="s">
        <v>33</v>
      </c>
      <c r="F3" s="256" t="s">
        <v>40</v>
      </c>
      <c r="G3" s="256" t="s">
        <v>41</v>
      </c>
      <c r="H3" s="257" t="s">
        <v>35</v>
      </c>
      <c r="I3" s="258" t="s">
        <v>36</v>
      </c>
      <c r="J3" s="73">
        <f>EDATE(K3,-1)</f>
        <v>44178</v>
      </c>
      <c r="K3" s="259">
        <v>44209</v>
      </c>
      <c r="L3" s="338" t="s">
        <v>42</v>
      </c>
      <c r="M3" s="260">
        <f>N3</f>
        <v>7000</v>
      </c>
      <c r="N3" s="339">
        <v>7000</v>
      </c>
      <c r="O3" s="357">
        <v>7000</v>
      </c>
      <c r="P3" s="358"/>
      <c r="Q3" s="265">
        <v>0</v>
      </c>
      <c r="R3" s="262">
        <v>0</v>
      </c>
      <c r="S3" s="262">
        <v>0</v>
      </c>
      <c r="T3" s="262">
        <v>0</v>
      </c>
      <c r="U3" s="262">
        <v>0</v>
      </c>
      <c r="V3" s="262">
        <v>0</v>
      </c>
      <c r="W3" s="262">
        <v>0</v>
      </c>
      <c r="X3" s="263">
        <f t="shared" ref="X3" si="0">SUM(O3:W3)</f>
        <v>7000</v>
      </c>
      <c r="Y3" s="2">
        <f>N3-X3</f>
        <v>0</v>
      </c>
      <c r="Z3" s="65"/>
      <c r="AA3" s="5"/>
      <c r="AB3" s="217"/>
      <c r="AC3" s="218"/>
      <c r="AD3" s="126">
        <f>(N3-AE3)/AE3</f>
        <v>0.4</v>
      </c>
      <c r="AE3" s="125">
        <v>5000</v>
      </c>
      <c r="AF3" s="212"/>
    </row>
    <row r="4" spans="1:32" s="89" customFormat="1" ht="15" customHeight="1" x14ac:dyDescent="0.2">
      <c r="A4" s="9" t="s">
        <v>29</v>
      </c>
      <c r="B4" s="1" t="s">
        <v>30</v>
      </c>
      <c r="C4" s="4" t="s">
        <v>31</v>
      </c>
      <c r="D4" s="39" t="s">
        <v>39</v>
      </c>
      <c r="E4" s="209" t="s">
        <v>33</v>
      </c>
      <c r="F4" s="193" t="s">
        <v>40</v>
      </c>
      <c r="G4" s="193" t="s">
        <v>41</v>
      </c>
      <c r="H4" s="233" t="s">
        <v>35</v>
      </c>
      <c r="I4" s="194" t="s">
        <v>36</v>
      </c>
      <c r="J4" s="73"/>
      <c r="K4" s="191"/>
      <c r="L4" s="234"/>
      <c r="M4" s="235">
        <f t="shared" ref="M4:M5" si="1">N4</f>
        <v>24000</v>
      </c>
      <c r="N4" s="236">
        <v>24000</v>
      </c>
      <c r="O4" s="353">
        <f>N4</f>
        <v>24000</v>
      </c>
      <c r="P4" s="354"/>
      <c r="Q4" s="188">
        <v>0</v>
      </c>
      <c r="R4" s="189">
        <v>0</v>
      </c>
      <c r="S4" s="189">
        <v>0</v>
      </c>
      <c r="T4" s="189">
        <v>0</v>
      </c>
      <c r="U4" s="189">
        <v>0</v>
      </c>
      <c r="V4" s="189">
        <v>0</v>
      </c>
      <c r="W4" s="189">
        <v>0</v>
      </c>
      <c r="X4" s="190">
        <f t="shared" ref="X4:X71" si="2">SUM(O4:W4)</f>
        <v>24000</v>
      </c>
      <c r="Y4" s="2">
        <f>N4-X4</f>
        <v>0</v>
      </c>
      <c r="Z4" s="78"/>
      <c r="AA4" s="2"/>
      <c r="AB4" s="5"/>
      <c r="AC4" s="127"/>
      <c r="AD4" s="124"/>
      <c r="AE4" s="128" t="s">
        <v>43</v>
      </c>
      <c r="AF4" s="212"/>
    </row>
    <row r="5" spans="1:32" s="89" customFormat="1" ht="15" customHeight="1" x14ac:dyDescent="0.2">
      <c r="A5" s="9" t="s">
        <v>44</v>
      </c>
      <c r="B5" s="1" t="s">
        <v>30</v>
      </c>
      <c r="C5" s="4" t="s">
        <v>31</v>
      </c>
      <c r="D5" s="39" t="s">
        <v>39</v>
      </c>
      <c r="E5" s="209" t="s">
        <v>33</v>
      </c>
      <c r="F5" s="193" t="s">
        <v>40</v>
      </c>
      <c r="G5" s="193" t="s">
        <v>41</v>
      </c>
      <c r="H5" s="233" t="s">
        <v>35</v>
      </c>
      <c r="I5" s="194" t="s">
        <v>36</v>
      </c>
      <c r="J5" s="73"/>
      <c r="K5" s="191"/>
      <c r="L5" s="234"/>
      <c r="M5" s="235">
        <f t="shared" si="1"/>
        <v>12000</v>
      </c>
      <c r="N5" s="236">
        <v>12000</v>
      </c>
      <c r="O5" s="353">
        <f>N5</f>
        <v>12000</v>
      </c>
      <c r="P5" s="354"/>
      <c r="Q5" s="188"/>
      <c r="R5" s="189"/>
      <c r="S5" s="189"/>
      <c r="T5" s="189"/>
      <c r="U5" s="189"/>
      <c r="V5" s="189"/>
      <c r="W5" s="189"/>
      <c r="X5" s="190">
        <f t="shared" si="2"/>
        <v>12000</v>
      </c>
      <c r="Y5" s="2">
        <f t="shared" ref="Y5" si="3">SUM(O5:X5)</f>
        <v>24000</v>
      </c>
      <c r="Z5" s="78"/>
      <c r="AA5" s="2"/>
      <c r="AB5" s="5"/>
      <c r="AC5" s="127"/>
      <c r="AD5" s="124"/>
      <c r="AE5" s="128" t="s">
        <v>43</v>
      </c>
      <c r="AF5" s="212"/>
    </row>
    <row r="6" spans="1:32" s="89" customFormat="1" ht="15" customHeight="1" x14ac:dyDescent="0.2">
      <c r="A6" s="9" t="s">
        <v>29</v>
      </c>
      <c r="B6" s="1" t="s">
        <v>30</v>
      </c>
      <c r="C6" s="4" t="s">
        <v>31</v>
      </c>
      <c r="D6" s="39" t="s">
        <v>29</v>
      </c>
      <c r="E6" s="209" t="s">
        <v>33</v>
      </c>
      <c r="F6" s="153" t="s">
        <v>45</v>
      </c>
      <c r="G6" s="153">
        <v>1</v>
      </c>
      <c r="H6" s="227" t="s">
        <v>35</v>
      </c>
      <c r="I6" s="154" t="s">
        <v>36</v>
      </c>
      <c r="J6" s="155">
        <f>EDATE(K6,-1)</f>
        <v>44182</v>
      </c>
      <c r="K6" s="156">
        <v>44213</v>
      </c>
      <c r="L6" s="228"/>
      <c r="M6" s="229"/>
      <c r="N6" s="157">
        <v>0</v>
      </c>
      <c r="O6" s="129">
        <v>0</v>
      </c>
      <c r="P6" s="130">
        <v>0</v>
      </c>
      <c r="Q6" s="130">
        <v>0</v>
      </c>
      <c r="R6" s="131">
        <v>0</v>
      </c>
      <c r="S6" s="131">
        <v>0</v>
      </c>
      <c r="T6" s="131">
        <v>0</v>
      </c>
      <c r="U6" s="131">
        <v>0</v>
      </c>
      <c r="V6" s="131">
        <v>0</v>
      </c>
      <c r="W6" s="131">
        <v>0</v>
      </c>
      <c r="X6" s="132">
        <f t="shared" si="2"/>
        <v>0</v>
      </c>
      <c r="Y6" s="2">
        <f>N6-X6</f>
        <v>0</v>
      </c>
      <c r="Z6" s="65"/>
      <c r="AA6" s="5"/>
      <c r="AB6" s="217"/>
      <c r="AC6" s="218"/>
      <c r="AD6" s="163" t="e">
        <f t="shared" ref="AD6:AD47" si="4">(X6-AE6)/AE6</f>
        <v>#DIV/0!</v>
      </c>
      <c r="AE6" s="230">
        <v>0</v>
      </c>
      <c r="AF6" s="212"/>
    </row>
    <row r="7" spans="1:32" s="89" customFormat="1" ht="15" customHeight="1" x14ac:dyDescent="0.2">
      <c r="A7" s="9" t="s">
        <v>29</v>
      </c>
      <c r="B7" s="1" t="s">
        <v>30</v>
      </c>
      <c r="C7" s="4" t="s">
        <v>31</v>
      </c>
      <c r="D7" s="39" t="s">
        <v>29</v>
      </c>
      <c r="E7" s="209" t="s">
        <v>33</v>
      </c>
      <c r="F7" s="256" t="s">
        <v>34</v>
      </c>
      <c r="G7" s="256">
        <v>1</v>
      </c>
      <c r="H7" s="257" t="s">
        <v>35</v>
      </c>
      <c r="I7" s="258" t="s">
        <v>36</v>
      </c>
      <c r="J7" s="73">
        <f t="shared" ref="J7:J8" si="5">EDATE(K7,-1)</f>
        <v>44186</v>
      </c>
      <c r="K7" s="259">
        <v>44217</v>
      </c>
      <c r="L7" s="335" t="s">
        <v>46</v>
      </c>
      <c r="M7" s="260">
        <f t="shared" ref="M7:M11" si="6">N7</f>
        <v>7000</v>
      </c>
      <c r="N7" s="261">
        <v>7000</v>
      </c>
      <c r="O7" s="264">
        <v>1500</v>
      </c>
      <c r="P7" s="265">
        <v>2500</v>
      </c>
      <c r="Q7" s="265">
        <v>1000</v>
      </c>
      <c r="R7" s="262">
        <v>1000</v>
      </c>
      <c r="S7" s="262">
        <v>0</v>
      </c>
      <c r="T7" s="262">
        <v>0</v>
      </c>
      <c r="U7" s="262">
        <v>1000</v>
      </c>
      <c r="V7" s="262">
        <v>0</v>
      </c>
      <c r="W7" s="262">
        <v>0</v>
      </c>
      <c r="X7" s="263">
        <f t="shared" si="2"/>
        <v>7000</v>
      </c>
      <c r="Y7" s="2">
        <f>N7-X7</f>
        <v>0</v>
      </c>
      <c r="Z7" s="65"/>
      <c r="AA7" s="5"/>
      <c r="AB7" s="217"/>
      <c r="AC7" s="231"/>
      <c r="AD7" s="134">
        <f>(N7-AE7)/AE7</f>
        <v>-0.125</v>
      </c>
      <c r="AE7" s="125">
        <v>8000</v>
      </c>
      <c r="AF7" s="212"/>
    </row>
    <row r="8" spans="1:32" s="89" customFormat="1" ht="15" customHeight="1" x14ac:dyDescent="0.2">
      <c r="A8" s="9" t="s">
        <v>29</v>
      </c>
      <c r="B8" s="1" t="s">
        <v>30</v>
      </c>
      <c r="C8" s="4" t="s">
        <v>31</v>
      </c>
      <c r="D8" s="39" t="s">
        <v>29</v>
      </c>
      <c r="E8" s="209" t="s">
        <v>33</v>
      </c>
      <c r="F8" s="256" t="s">
        <v>34</v>
      </c>
      <c r="G8" s="256">
        <v>1</v>
      </c>
      <c r="H8" s="257" t="s">
        <v>35</v>
      </c>
      <c r="I8" s="258" t="s">
        <v>36</v>
      </c>
      <c r="J8" s="73">
        <f t="shared" si="5"/>
        <v>44189</v>
      </c>
      <c r="K8" s="259">
        <v>44220</v>
      </c>
      <c r="L8" s="335" t="s">
        <v>47</v>
      </c>
      <c r="M8" s="260">
        <f t="shared" si="6"/>
        <v>7000</v>
      </c>
      <c r="N8" s="261">
        <v>7000</v>
      </c>
      <c r="O8" s="264">
        <v>1500</v>
      </c>
      <c r="P8" s="265">
        <v>2500</v>
      </c>
      <c r="Q8" s="265">
        <v>1000</v>
      </c>
      <c r="R8" s="262">
        <v>2000</v>
      </c>
      <c r="S8" s="262">
        <v>0</v>
      </c>
      <c r="T8" s="262">
        <v>0</v>
      </c>
      <c r="U8" s="262">
        <v>0</v>
      </c>
      <c r="V8" s="262">
        <v>0</v>
      </c>
      <c r="W8" s="262">
        <v>0</v>
      </c>
      <c r="X8" s="263">
        <f t="shared" si="2"/>
        <v>7000</v>
      </c>
      <c r="Y8" s="2">
        <f>N8-X8</f>
        <v>0</v>
      </c>
      <c r="Z8" s="65"/>
      <c r="AA8" s="5"/>
      <c r="AB8" s="217"/>
      <c r="AC8" s="218"/>
      <c r="AD8" s="126">
        <f>(N8-AE8)/AE8</f>
        <v>0</v>
      </c>
      <c r="AE8" s="125">
        <v>7000</v>
      </c>
      <c r="AF8" s="212"/>
    </row>
    <row r="9" spans="1:32" s="89" customFormat="1" ht="15" customHeight="1" x14ac:dyDescent="0.2">
      <c r="A9" s="9" t="s">
        <v>29</v>
      </c>
      <c r="B9" s="1" t="s">
        <v>30</v>
      </c>
      <c r="C9" s="4" t="s">
        <v>31</v>
      </c>
      <c r="D9" s="39" t="s">
        <v>39</v>
      </c>
      <c r="E9" s="209" t="s">
        <v>33</v>
      </c>
      <c r="F9" s="136" t="s">
        <v>40</v>
      </c>
      <c r="G9" s="136" t="s">
        <v>41</v>
      </c>
      <c r="H9" s="213" t="s">
        <v>35</v>
      </c>
      <c r="I9" s="137" t="s">
        <v>36</v>
      </c>
      <c r="J9" s="73">
        <f>EDATE(K9,-1)</f>
        <v>44192</v>
      </c>
      <c r="K9" s="138">
        <v>44223</v>
      </c>
      <c r="L9" s="214" t="s">
        <v>50</v>
      </c>
      <c r="M9" s="215">
        <f t="shared" si="6"/>
        <v>9000</v>
      </c>
      <c r="N9" s="216">
        <v>9000</v>
      </c>
      <c r="O9" s="353">
        <v>9000</v>
      </c>
      <c r="P9" s="354"/>
      <c r="Q9" s="189">
        <v>0</v>
      </c>
      <c r="R9" s="189">
        <v>0</v>
      </c>
      <c r="S9" s="189">
        <v>0</v>
      </c>
      <c r="T9" s="189">
        <v>0</v>
      </c>
      <c r="U9" s="189">
        <v>0</v>
      </c>
      <c r="V9" s="189">
        <v>0</v>
      </c>
      <c r="W9" s="189">
        <v>0</v>
      </c>
      <c r="X9" s="190">
        <f>SUM(O9:W9)</f>
        <v>9000</v>
      </c>
      <c r="Y9" s="2">
        <f t="shared" ref="Y9:Y16" si="7">N9-X9</f>
        <v>0</v>
      </c>
      <c r="Z9" s="65"/>
      <c r="AA9" s="5"/>
      <c r="AB9" s="217"/>
      <c r="AC9" s="218"/>
      <c r="AD9" s="126">
        <f>(N9-AE9)/AE9</f>
        <v>5</v>
      </c>
      <c r="AE9" s="125">
        <v>1500</v>
      </c>
      <c r="AF9" s="212"/>
    </row>
    <row r="10" spans="1:32" s="89" customFormat="1" ht="15" customHeight="1" x14ac:dyDescent="0.2">
      <c r="A10" s="9" t="s">
        <v>29</v>
      </c>
      <c r="B10" s="1" t="s">
        <v>30</v>
      </c>
      <c r="C10" s="4" t="s">
        <v>31</v>
      </c>
      <c r="D10" s="39" t="s">
        <v>39</v>
      </c>
      <c r="E10" s="209" t="s">
        <v>33</v>
      </c>
      <c r="F10" s="136" t="s">
        <v>40</v>
      </c>
      <c r="G10" s="136" t="s">
        <v>41</v>
      </c>
      <c r="H10" s="213" t="s">
        <v>35</v>
      </c>
      <c r="I10" s="137" t="s">
        <v>36</v>
      </c>
      <c r="J10" s="73">
        <f t="shared" ref="J10:J11" si="8">EDATE(K10,-1)</f>
        <v>44192</v>
      </c>
      <c r="K10" s="138">
        <v>44223</v>
      </c>
      <c r="L10" s="214" t="s">
        <v>50</v>
      </c>
      <c r="M10" s="215">
        <f t="shared" si="6"/>
        <v>11000</v>
      </c>
      <c r="N10" s="216">
        <v>11000</v>
      </c>
      <c r="O10" s="353">
        <v>8000</v>
      </c>
      <c r="P10" s="354"/>
      <c r="Q10" s="189">
        <v>0</v>
      </c>
      <c r="R10" s="189">
        <v>0</v>
      </c>
      <c r="S10" s="189">
        <v>0</v>
      </c>
      <c r="T10" s="189">
        <v>3000</v>
      </c>
      <c r="U10" s="189">
        <v>0</v>
      </c>
      <c r="V10" s="189">
        <v>0</v>
      </c>
      <c r="W10" s="189">
        <v>0</v>
      </c>
      <c r="X10" s="190">
        <f t="shared" si="2"/>
        <v>11000</v>
      </c>
      <c r="Y10" s="2">
        <f>N10-X10</f>
        <v>0</v>
      </c>
      <c r="Z10" s="65"/>
      <c r="AA10" s="5"/>
      <c r="AB10" s="217"/>
      <c r="AC10" s="218"/>
      <c r="AD10" s="126">
        <f>(N10-AE10)/AE10</f>
        <v>14.714285714285714</v>
      </c>
      <c r="AE10" s="125">
        <v>700</v>
      </c>
      <c r="AF10" s="212"/>
    </row>
    <row r="11" spans="1:32" s="89" customFormat="1" ht="15" customHeight="1" x14ac:dyDescent="0.2">
      <c r="A11" s="9" t="s">
        <v>44</v>
      </c>
      <c r="B11" s="1" t="s">
        <v>30</v>
      </c>
      <c r="C11" s="4" t="s">
        <v>31</v>
      </c>
      <c r="D11" s="39" t="s">
        <v>39</v>
      </c>
      <c r="E11" s="1" t="s">
        <v>33</v>
      </c>
      <c r="F11" s="167" t="s">
        <v>45</v>
      </c>
      <c r="G11" s="167" t="s">
        <v>48</v>
      </c>
      <c r="H11" s="169" t="s">
        <v>49</v>
      </c>
      <c r="I11" s="168" t="s">
        <v>36</v>
      </c>
      <c r="J11" s="73">
        <f t="shared" si="8"/>
        <v>44562</v>
      </c>
      <c r="K11" s="170">
        <v>44593</v>
      </c>
      <c r="L11" s="223"/>
      <c r="M11" s="224">
        <f t="shared" si="6"/>
        <v>0</v>
      </c>
      <c r="N11" s="225">
        <v>0</v>
      </c>
      <c r="O11" s="79">
        <v>0</v>
      </c>
      <c r="P11" s="80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0</v>
      </c>
      <c r="X11" s="78">
        <f t="shared" si="2"/>
        <v>0</v>
      </c>
      <c r="Y11" s="2">
        <f t="shared" si="7"/>
        <v>0</v>
      </c>
      <c r="Z11" s="65"/>
      <c r="AA11" s="5"/>
      <c r="AB11" s="217"/>
      <c r="AC11" s="218"/>
      <c r="AD11" s="124"/>
      <c r="AE11" s="128" t="s">
        <v>43</v>
      </c>
      <c r="AF11" s="212"/>
    </row>
    <row r="12" spans="1:32" s="89" customFormat="1" ht="15" customHeight="1" x14ac:dyDescent="0.2">
      <c r="A12" s="9" t="s">
        <v>51</v>
      </c>
      <c r="B12" s="1" t="s">
        <v>30</v>
      </c>
      <c r="C12" s="4" t="s">
        <v>31</v>
      </c>
      <c r="D12" s="39" t="s">
        <v>29</v>
      </c>
      <c r="E12" s="209" t="s">
        <v>33</v>
      </c>
      <c r="F12" s="153" t="s">
        <v>45</v>
      </c>
      <c r="G12" s="153" t="s">
        <v>52</v>
      </c>
      <c r="H12" s="227" t="s">
        <v>49</v>
      </c>
      <c r="I12" s="154" t="s">
        <v>36</v>
      </c>
      <c r="J12" s="155">
        <f t="shared" ref="J12" si="9">EDATE(K12,-1)</f>
        <v>44562</v>
      </c>
      <c r="K12" s="156">
        <v>44593</v>
      </c>
      <c r="L12" s="228"/>
      <c r="M12" s="229"/>
      <c r="N12" s="232">
        <f t="shared" ref="N12:N47" si="10">M12</f>
        <v>0</v>
      </c>
      <c r="O12" s="129">
        <v>0</v>
      </c>
      <c r="P12" s="130">
        <v>0</v>
      </c>
      <c r="Q12" s="131">
        <v>0</v>
      </c>
      <c r="R12" s="131">
        <v>0</v>
      </c>
      <c r="S12" s="131">
        <v>0</v>
      </c>
      <c r="T12" s="131">
        <v>0</v>
      </c>
      <c r="U12" s="131">
        <v>0</v>
      </c>
      <c r="V12" s="131">
        <v>0</v>
      </c>
      <c r="W12" s="131">
        <v>0</v>
      </c>
      <c r="X12" s="132">
        <f t="shared" si="2"/>
        <v>0</v>
      </c>
      <c r="Y12" s="2">
        <f t="shared" si="7"/>
        <v>0</v>
      </c>
      <c r="Z12" s="65"/>
      <c r="AA12" s="5"/>
      <c r="AB12" s="217"/>
      <c r="AC12" s="218"/>
      <c r="AD12" s="163" t="e">
        <f t="shared" si="4"/>
        <v>#DIV/0!</v>
      </c>
      <c r="AE12" s="230">
        <v>0</v>
      </c>
      <c r="AF12" s="212"/>
    </row>
    <row r="13" spans="1:32" s="89" customFormat="1" ht="15" x14ac:dyDescent="0.2">
      <c r="A13" s="9" t="s">
        <v>29</v>
      </c>
      <c r="B13" s="1" t="s">
        <v>30</v>
      </c>
      <c r="C13" s="4" t="s">
        <v>31</v>
      </c>
      <c r="D13" s="39" t="s">
        <v>29</v>
      </c>
      <c r="E13" s="209" t="s">
        <v>33</v>
      </c>
      <c r="F13" s="193" t="s">
        <v>40</v>
      </c>
      <c r="G13" s="193">
        <v>2</v>
      </c>
      <c r="H13" s="233" t="s">
        <v>49</v>
      </c>
      <c r="I13" s="194" t="s">
        <v>36</v>
      </c>
      <c r="J13" s="191">
        <v>44241</v>
      </c>
      <c r="K13" s="191">
        <v>44241</v>
      </c>
      <c r="L13" s="234" t="s">
        <v>53</v>
      </c>
      <c r="M13" s="236">
        <v>20000</v>
      </c>
      <c r="N13" s="236">
        <v>20000</v>
      </c>
      <c r="O13" s="353">
        <v>12000</v>
      </c>
      <c r="P13" s="354"/>
      <c r="Q13" s="189">
        <v>1500</v>
      </c>
      <c r="R13" s="199" t="s">
        <v>54</v>
      </c>
      <c r="S13" s="189">
        <v>3000</v>
      </c>
      <c r="T13" s="189">
        <v>0</v>
      </c>
      <c r="U13" s="189">
        <v>2000</v>
      </c>
      <c r="V13" s="189">
        <v>0</v>
      </c>
      <c r="W13" s="189">
        <v>1500</v>
      </c>
      <c r="X13" s="190">
        <v>20000</v>
      </c>
      <c r="Y13" s="2">
        <v>0</v>
      </c>
      <c r="Z13" s="5"/>
      <c r="AA13" s="217"/>
      <c r="AB13" s="218"/>
      <c r="AC13" s="124">
        <v>0</v>
      </c>
      <c r="AD13" s="125">
        <v>20000</v>
      </c>
      <c r="AE13" s="212"/>
      <c r="AF13" s="212"/>
    </row>
    <row r="14" spans="1:32" s="89" customFormat="1" ht="15" x14ac:dyDescent="0.2">
      <c r="A14" s="9" t="s">
        <v>29</v>
      </c>
      <c r="B14" s="1" t="s">
        <v>30</v>
      </c>
      <c r="C14" s="4" t="s">
        <v>31</v>
      </c>
      <c r="D14" s="39" t="s">
        <v>39</v>
      </c>
      <c r="E14" s="209" t="s">
        <v>33</v>
      </c>
      <c r="F14" s="193" t="s">
        <v>40</v>
      </c>
      <c r="G14" s="193" t="s">
        <v>48</v>
      </c>
      <c r="H14" s="233" t="s">
        <v>49</v>
      </c>
      <c r="I14" s="194" t="s">
        <v>36</v>
      </c>
      <c r="J14" s="191">
        <v>44248</v>
      </c>
      <c r="K14" s="191">
        <v>44248</v>
      </c>
      <c r="L14" s="234"/>
      <c r="M14" s="235">
        <v>9000</v>
      </c>
      <c r="N14" s="236">
        <v>9000</v>
      </c>
      <c r="O14" s="353">
        <v>7000</v>
      </c>
      <c r="P14" s="354"/>
      <c r="Q14" s="189">
        <v>0</v>
      </c>
      <c r="R14" s="189">
        <v>0</v>
      </c>
      <c r="S14" s="189">
        <v>1000</v>
      </c>
      <c r="T14" s="189">
        <v>1000</v>
      </c>
      <c r="U14" s="189">
        <v>0</v>
      </c>
      <c r="V14" s="189">
        <v>0</v>
      </c>
      <c r="W14" s="189">
        <v>0</v>
      </c>
      <c r="X14" s="190">
        <v>9000</v>
      </c>
      <c r="Y14" s="2">
        <v>0</v>
      </c>
      <c r="Z14" s="5"/>
      <c r="AA14" s="217"/>
      <c r="AB14" s="218"/>
      <c r="AC14" s="126">
        <v>0.2</v>
      </c>
      <c r="AD14" s="125">
        <v>7500</v>
      </c>
      <c r="AE14" s="212"/>
      <c r="AF14" s="212"/>
    </row>
    <row r="15" spans="1:32" s="89" customFormat="1" ht="15" customHeight="1" x14ac:dyDescent="0.2">
      <c r="A15" s="9" t="s">
        <v>29</v>
      </c>
      <c r="B15" s="1" t="s">
        <v>30</v>
      </c>
      <c r="C15" s="4" t="s">
        <v>31</v>
      </c>
      <c r="D15" s="39" t="s">
        <v>29</v>
      </c>
      <c r="E15" s="209" t="s">
        <v>33</v>
      </c>
      <c r="F15" s="193" t="s">
        <v>40</v>
      </c>
      <c r="G15" s="193">
        <v>2</v>
      </c>
      <c r="H15" s="233" t="s">
        <v>49</v>
      </c>
      <c r="I15" s="194" t="s">
        <v>36</v>
      </c>
      <c r="J15" s="73">
        <f t="shared" ref="J15:J16" si="11">EDATE(K15,-1)</f>
        <v>44582</v>
      </c>
      <c r="K15" s="191">
        <v>44613</v>
      </c>
      <c r="L15" s="234"/>
      <c r="M15" s="235">
        <f t="shared" ref="M15:M17" si="12">N15</f>
        <v>5000</v>
      </c>
      <c r="N15" s="236">
        <v>5000</v>
      </c>
      <c r="O15" s="353">
        <f>N15</f>
        <v>5000</v>
      </c>
      <c r="P15" s="354"/>
      <c r="Q15" s="189">
        <v>0</v>
      </c>
      <c r="R15" s="189">
        <v>0</v>
      </c>
      <c r="S15" s="189">
        <v>0</v>
      </c>
      <c r="T15" s="189">
        <v>0</v>
      </c>
      <c r="U15" s="189">
        <v>0</v>
      </c>
      <c r="V15" s="189">
        <v>0</v>
      </c>
      <c r="W15" s="189">
        <v>0</v>
      </c>
      <c r="X15" s="190">
        <f t="shared" si="2"/>
        <v>5000</v>
      </c>
      <c r="Y15" s="2">
        <f t="shared" si="7"/>
        <v>0</v>
      </c>
      <c r="Z15" s="65"/>
      <c r="AA15" s="5"/>
      <c r="AB15" s="217"/>
      <c r="AC15" s="218" t="s">
        <v>57</v>
      </c>
      <c r="AD15" s="124">
        <f>(N15-AE15)/AE15</f>
        <v>-0.5</v>
      </c>
      <c r="AE15" s="125">
        <v>10000</v>
      </c>
      <c r="AF15" s="212"/>
    </row>
    <row r="16" spans="1:32" s="89" customFormat="1" ht="15" customHeight="1" x14ac:dyDescent="0.2">
      <c r="A16" s="9" t="s">
        <v>29</v>
      </c>
      <c r="B16" s="1" t="s">
        <v>30</v>
      </c>
      <c r="C16" s="4" t="s">
        <v>31</v>
      </c>
      <c r="D16" s="39" t="s">
        <v>39</v>
      </c>
      <c r="E16" s="209" t="s">
        <v>33</v>
      </c>
      <c r="F16" s="193" t="s">
        <v>40</v>
      </c>
      <c r="G16" s="193" t="s">
        <v>55</v>
      </c>
      <c r="H16" s="233" t="s">
        <v>56</v>
      </c>
      <c r="I16" s="194" t="s">
        <v>36</v>
      </c>
      <c r="J16" s="73">
        <f t="shared" si="11"/>
        <v>44230</v>
      </c>
      <c r="K16" s="191">
        <v>44258</v>
      </c>
      <c r="L16" s="234"/>
      <c r="M16" s="235">
        <f t="shared" si="12"/>
        <v>10000</v>
      </c>
      <c r="N16" s="236">
        <v>10000</v>
      </c>
      <c r="O16" s="353">
        <v>6000</v>
      </c>
      <c r="P16" s="354"/>
      <c r="Q16" s="189">
        <v>0</v>
      </c>
      <c r="R16" s="189">
        <v>0</v>
      </c>
      <c r="S16" s="189">
        <v>1500</v>
      </c>
      <c r="T16" s="189">
        <v>2500</v>
      </c>
      <c r="U16" s="189">
        <v>0</v>
      </c>
      <c r="V16" s="189">
        <v>0</v>
      </c>
      <c r="W16" s="189">
        <v>0</v>
      </c>
      <c r="X16" s="190">
        <f t="shared" si="2"/>
        <v>10000</v>
      </c>
      <c r="Y16" s="2">
        <f t="shared" si="7"/>
        <v>0</v>
      </c>
      <c r="Z16" s="65"/>
      <c r="AA16" s="5"/>
      <c r="AB16" s="217"/>
      <c r="AC16" s="218"/>
      <c r="AD16" s="134">
        <f>(N16-AE16)/AE16</f>
        <v>0</v>
      </c>
      <c r="AE16" s="125">
        <v>10000</v>
      </c>
      <c r="AF16" s="212"/>
    </row>
    <row r="17" spans="1:32" s="89" customFormat="1" ht="15" customHeight="1" x14ac:dyDescent="0.2">
      <c r="A17" s="9" t="s">
        <v>29</v>
      </c>
      <c r="B17" s="1" t="s">
        <v>30</v>
      </c>
      <c r="C17" s="4" t="s">
        <v>31</v>
      </c>
      <c r="D17" s="39" t="s">
        <v>29</v>
      </c>
      <c r="E17" s="209" t="s">
        <v>33</v>
      </c>
      <c r="F17" s="193" t="s">
        <v>40</v>
      </c>
      <c r="G17" s="136">
        <v>3</v>
      </c>
      <c r="H17" s="213" t="s">
        <v>56</v>
      </c>
      <c r="I17" s="137" t="s">
        <v>36</v>
      </c>
      <c r="J17" s="73">
        <f>EDATE(K17,-1)</f>
        <v>44593</v>
      </c>
      <c r="K17" s="138">
        <v>44621</v>
      </c>
      <c r="L17" s="214"/>
      <c r="M17" s="215">
        <f t="shared" si="12"/>
        <v>20000</v>
      </c>
      <c r="N17" s="216">
        <v>20000</v>
      </c>
      <c r="O17" s="149">
        <v>4000</v>
      </c>
      <c r="P17" s="150">
        <v>5000</v>
      </c>
      <c r="Q17" s="151">
        <v>2000</v>
      </c>
      <c r="R17" s="151">
        <v>7000</v>
      </c>
      <c r="S17" s="151">
        <v>1000</v>
      </c>
      <c r="T17" s="151">
        <v>0</v>
      </c>
      <c r="U17" s="151">
        <v>1000</v>
      </c>
      <c r="V17" s="151">
        <v>0</v>
      </c>
      <c r="W17" s="151">
        <v>0</v>
      </c>
      <c r="X17" s="152">
        <f t="shared" si="2"/>
        <v>20000</v>
      </c>
      <c r="Y17" s="2">
        <f t="shared" ref="Y17" si="13">N17-X17</f>
        <v>0</v>
      </c>
      <c r="Z17" s="65"/>
      <c r="AA17" s="5"/>
      <c r="AB17" s="217"/>
      <c r="AC17" s="218"/>
      <c r="AD17" s="124">
        <f>(N17-AE17)/AE17</f>
        <v>0</v>
      </c>
      <c r="AE17" s="125">
        <v>20000</v>
      </c>
      <c r="AF17" s="212"/>
    </row>
    <row r="18" spans="1:32" s="89" customFormat="1" ht="15" customHeight="1" x14ac:dyDescent="0.2">
      <c r="A18" s="9" t="s">
        <v>29</v>
      </c>
      <c r="B18" s="1" t="s">
        <v>30</v>
      </c>
      <c r="C18" s="4" t="s">
        <v>31</v>
      </c>
      <c r="D18" s="39" t="s">
        <v>29</v>
      </c>
      <c r="E18" s="209" t="s">
        <v>33</v>
      </c>
      <c r="F18" s="153" t="s">
        <v>45</v>
      </c>
      <c r="G18" s="153">
        <v>3</v>
      </c>
      <c r="H18" s="227" t="s">
        <v>56</v>
      </c>
      <c r="I18" s="154" t="s">
        <v>36</v>
      </c>
      <c r="J18" s="155"/>
      <c r="K18" s="156"/>
      <c r="L18" s="228"/>
      <c r="M18" s="229"/>
      <c r="N18" s="232">
        <f t="shared" ref="N18:N19" si="14">M18</f>
        <v>0</v>
      </c>
      <c r="O18" s="129">
        <v>0</v>
      </c>
      <c r="P18" s="130">
        <v>0</v>
      </c>
      <c r="Q18" s="131">
        <v>0</v>
      </c>
      <c r="R18" s="131">
        <v>0</v>
      </c>
      <c r="S18" s="131">
        <v>0</v>
      </c>
      <c r="T18" s="131">
        <v>0</v>
      </c>
      <c r="U18" s="131">
        <v>0</v>
      </c>
      <c r="V18" s="131">
        <v>0</v>
      </c>
      <c r="W18" s="131">
        <v>0</v>
      </c>
      <c r="X18" s="132">
        <f t="shared" si="2"/>
        <v>0</v>
      </c>
      <c r="Y18" s="2">
        <f>N18-X18</f>
        <v>0</v>
      </c>
      <c r="Z18" s="65"/>
      <c r="AA18" s="5"/>
      <c r="AB18" s="217"/>
      <c r="AC18" s="218"/>
      <c r="AD18" s="163" t="e">
        <f t="shared" si="4"/>
        <v>#DIV/0!</v>
      </c>
      <c r="AE18" s="230">
        <v>0</v>
      </c>
      <c r="AF18" s="212"/>
    </row>
    <row r="19" spans="1:32" s="89" customFormat="1" ht="15" customHeight="1" x14ac:dyDescent="0.2">
      <c r="A19" s="9" t="s">
        <v>51</v>
      </c>
      <c r="B19" s="1" t="s">
        <v>30</v>
      </c>
      <c r="C19" s="4" t="s">
        <v>31</v>
      </c>
      <c r="D19" s="39" t="s">
        <v>29</v>
      </c>
      <c r="E19" s="209" t="s">
        <v>33</v>
      </c>
      <c r="F19" s="153" t="s">
        <v>45</v>
      </c>
      <c r="G19" s="153" t="s">
        <v>58</v>
      </c>
      <c r="H19" s="227" t="s">
        <v>56</v>
      </c>
      <c r="I19" s="154" t="s">
        <v>36</v>
      </c>
      <c r="J19" s="155"/>
      <c r="K19" s="156"/>
      <c r="L19" s="228"/>
      <c r="M19" s="229"/>
      <c r="N19" s="232">
        <f t="shared" si="14"/>
        <v>0</v>
      </c>
      <c r="O19" s="129">
        <v>0</v>
      </c>
      <c r="P19" s="130">
        <v>0</v>
      </c>
      <c r="Q19" s="131">
        <v>0</v>
      </c>
      <c r="R19" s="131">
        <v>0</v>
      </c>
      <c r="S19" s="131">
        <v>0</v>
      </c>
      <c r="T19" s="131">
        <v>0</v>
      </c>
      <c r="U19" s="131">
        <v>0</v>
      </c>
      <c r="V19" s="131">
        <v>0</v>
      </c>
      <c r="W19" s="131">
        <v>0</v>
      </c>
      <c r="X19" s="132">
        <f t="shared" si="2"/>
        <v>0</v>
      </c>
      <c r="Y19" s="2">
        <f>N19-X19</f>
        <v>0</v>
      </c>
      <c r="Z19" s="65"/>
      <c r="AA19" s="5"/>
      <c r="AB19" s="217"/>
      <c r="AC19" s="218"/>
      <c r="AD19" s="163" t="e">
        <f t="shared" si="4"/>
        <v>#DIV/0!</v>
      </c>
      <c r="AE19" s="230">
        <v>0</v>
      </c>
      <c r="AF19" s="212"/>
    </row>
    <row r="20" spans="1:32" s="89" customFormat="1" ht="15" x14ac:dyDescent="0.2">
      <c r="A20" s="9" t="s">
        <v>44</v>
      </c>
      <c r="B20" s="1" t="s">
        <v>30</v>
      </c>
      <c r="C20" s="4" t="s">
        <v>31</v>
      </c>
      <c r="D20" s="39" t="s">
        <v>39</v>
      </c>
      <c r="E20" s="209" t="s">
        <v>33</v>
      </c>
      <c r="F20" s="167" t="s">
        <v>45</v>
      </c>
      <c r="G20" s="167">
        <v>3</v>
      </c>
      <c r="H20" s="222" t="s">
        <v>56</v>
      </c>
      <c r="I20" s="168" t="s">
        <v>36</v>
      </c>
      <c r="J20" s="73"/>
      <c r="K20" s="170"/>
      <c r="L20" s="223"/>
      <c r="M20" s="224">
        <f t="shared" ref="M20" si="15">N20</f>
        <v>0</v>
      </c>
      <c r="N20" s="225">
        <v>0</v>
      </c>
      <c r="O20" s="79">
        <v>0</v>
      </c>
      <c r="P20" s="80">
        <v>0</v>
      </c>
      <c r="Q20" s="77">
        <v>0</v>
      </c>
      <c r="R20" s="77">
        <v>0</v>
      </c>
      <c r="S20" s="77">
        <v>0</v>
      </c>
      <c r="T20" s="77">
        <v>0</v>
      </c>
      <c r="U20" s="77">
        <v>0</v>
      </c>
      <c r="V20" s="77">
        <v>0</v>
      </c>
      <c r="W20" s="77">
        <v>0</v>
      </c>
      <c r="X20" s="78">
        <f t="shared" si="2"/>
        <v>0</v>
      </c>
      <c r="Y20" s="2">
        <f>N20-X20</f>
        <v>0</v>
      </c>
      <c r="Z20" s="65"/>
      <c r="AA20" s="5"/>
      <c r="AB20" s="217"/>
      <c r="AC20" s="218"/>
      <c r="AD20" s="124"/>
      <c r="AE20" s="128" t="s">
        <v>43</v>
      </c>
      <c r="AF20" s="212"/>
    </row>
    <row r="21" spans="1:32" s="89" customFormat="1" ht="15" customHeight="1" x14ac:dyDescent="0.2">
      <c r="A21" s="9" t="s">
        <v>29</v>
      </c>
      <c r="B21" s="1" t="s">
        <v>30</v>
      </c>
      <c r="C21" s="4" t="s">
        <v>31</v>
      </c>
      <c r="D21" s="39" t="s">
        <v>29</v>
      </c>
      <c r="E21" s="210" t="s">
        <v>59</v>
      </c>
      <c r="F21" s="136" t="s">
        <v>40</v>
      </c>
      <c r="G21" s="136">
        <v>3</v>
      </c>
      <c r="H21" s="213" t="s">
        <v>56</v>
      </c>
      <c r="I21" s="137" t="s">
        <v>36</v>
      </c>
      <c r="J21" s="73">
        <f>EDATE(K21,-1)</f>
        <v>44602</v>
      </c>
      <c r="K21" s="138">
        <v>44630</v>
      </c>
      <c r="L21" s="214"/>
      <c r="M21" s="215">
        <f>N21</f>
        <v>5000</v>
      </c>
      <c r="N21" s="216">
        <v>5000</v>
      </c>
      <c r="O21" s="353">
        <v>4000</v>
      </c>
      <c r="P21" s="354"/>
      <c r="Q21" s="189">
        <v>0</v>
      </c>
      <c r="R21" s="189">
        <v>1000</v>
      </c>
      <c r="S21" s="189">
        <v>0</v>
      </c>
      <c r="T21" s="189">
        <v>0</v>
      </c>
      <c r="U21" s="189">
        <v>0</v>
      </c>
      <c r="V21" s="189">
        <v>0</v>
      </c>
      <c r="W21" s="189">
        <v>0</v>
      </c>
      <c r="X21" s="152">
        <f>SUM(O21:W21)</f>
        <v>5000</v>
      </c>
      <c r="Y21" s="2">
        <f>N21-X21</f>
        <v>0</v>
      </c>
      <c r="Z21" s="65"/>
      <c r="AA21" s="5"/>
      <c r="AB21" s="217"/>
      <c r="AC21" s="218"/>
      <c r="AD21" s="186"/>
      <c r="AE21" s="128" t="s">
        <v>43</v>
      </c>
      <c r="AF21" s="212"/>
    </row>
    <row r="22" spans="1:32" s="89" customFormat="1" ht="15" customHeight="1" x14ac:dyDescent="0.2">
      <c r="A22" s="9" t="s">
        <v>29</v>
      </c>
      <c r="B22" s="1" t="s">
        <v>30</v>
      </c>
      <c r="C22" s="4" t="s">
        <v>31</v>
      </c>
      <c r="D22" s="39" t="s">
        <v>29</v>
      </c>
      <c r="E22" s="209" t="s">
        <v>33</v>
      </c>
      <c r="F22" s="278" t="s">
        <v>40</v>
      </c>
      <c r="G22" s="278">
        <v>3</v>
      </c>
      <c r="H22" s="279" t="s">
        <v>56</v>
      </c>
      <c r="I22" s="280" t="s">
        <v>36</v>
      </c>
      <c r="J22" s="73"/>
      <c r="K22" s="281">
        <v>44635</v>
      </c>
      <c r="L22" s="282"/>
      <c r="M22" s="283">
        <f t="shared" ref="M22:M35" si="16">N22</f>
        <v>7500</v>
      </c>
      <c r="N22" s="284">
        <v>7500</v>
      </c>
      <c r="O22" s="285"/>
      <c r="P22" s="286"/>
      <c r="Q22" s="287"/>
      <c r="R22" s="287"/>
      <c r="S22" s="287"/>
      <c r="T22" s="287"/>
      <c r="U22" s="287"/>
      <c r="V22" s="287"/>
      <c r="W22" s="287"/>
      <c r="X22" s="288">
        <f t="shared" si="2"/>
        <v>0</v>
      </c>
      <c r="Y22" s="2">
        <f>N22-X22</f>
        <v>7500</v>
      </c>
      <c r="Z22" s="65"/>
      <c r="AA22" s="5"/>
      <c r="AB22" s="217"/>
      <c r="AC22" s="218"/>
      <c r="AD22" s="126">
        <f>(N22-AE22)/AE22</f>
        <v>0.5</v>
      </c>
      <c r="AE22" s="125">
        <v>5000</v>
      </c>
      <c r="AF22" s="212"/>
    </row>
    <row r="23" spans="1:32" s="89" customFormat="1" ht="15" customHeight="1" x14ac:dyDescent="0.2">
      <c r="A23" s="9" t="s">
        <v>29</v>
      </c>
      <c r="B23" s="1" t="s">
        <v>30</v>
      </c>
      <c r="C23" s="4" t="s">
        <v>31</v>
      </c>
      <c r="D23" s="226" t="s">
        <v>39</v>
      </c>
      <c r="E23" s="209" t="s">
        <v>33</v>
      </c>
      <c r="F23" s="278" t="s">
        <v>40</v>
      </c>
      <c r="G23" s="278" t="s">
        <v>55</v>
      </c>
      <c r="H23" s="279" t="s">
        <v>56</v>
      </c>
      <c r="I23" s="280" t="s">
        <v>36</v>
      </c>
      <c r="J23" s="73"/>
      <c r="K23" s="281">
        <v>44641</v>
      </c>
      <c r="L23" s="282"/>
      <c r="M23" s="283">
        <f t="shared" si="16"/>
        <v>5000</v>
      </c>
      <c r="N23" s="284">
        <v>5000</v>
      </c>
      <c r="O23" s="361">
        <v>4000</v>
      </c>
      <c r="P23" s="362"/>
      <c r="Q23" s="287">
        <v>0</v>
      </c>
      <c r="R23" s="287">
        <v>0</v>
      </c>
      <c r="S23" s="287">
        <v>1000</v>
      </c>
      <c r="T23" s="287">
        <v>0</v>
      </c>
      <c r="U23" s="287">
        <v>0</v>
      </c>
      <c r="V23" s="287">
        <v>0</v>
      </c>
      <c r="W23" s="287">
        <v>0</v>
      </c>
      <c r="X23" s="288">
        <f t="shared" si="2"/>
        <v>5000</v>
      </c>
      <c r="Y23" s="2">
        <f t="shared" ref="Y23" si="17">N23-X23</f>
        <v>0</v>
      </c>
      <c r="Z23" s="65"/>
      <c r="AA23" s="5"/>
      <c r="AB23" s="217"/>
      <c r="AC23" s="218"/>
      <c r="AD23" s="124"/>
      <c r="AE23" s="128" t="s">
        <v>43</v>
      </c>
      <c r="AF23" s="212"/>
    </row>
    <row r="24" spans="1:32" s="89" customFormat="1" ht="15" customHeight="1" x14ac:dyDescent="0.2">
      <c r="A24" s="9" t="s">
        <v>29</v>
      </c>
      <c r="B24" s="1" t="s">
        <v>30</v>
      </c>
      <c r="C24" s="4" t="s">
        <v>31</v>
      </c>
      <c r="D24" s="39" t="s">
        <v>39</v>
      </c>
      <c r="E24" s="209" t="s">
        <v>33</v>
      </c>
      <c r="F24" s="278" t="s">
        <v>40</v>
      </c>
      <c r="G24" s="278" t="s">
        <v>55</v>
      </c>
      <c r="H24" s="279" t="s">
        <v>56</v>
      </c>
      <c r="I24" s="280" t="s">
        <v>36</v>
      </c>
      <c r="J24" s="73"/>
      <c r="K24" s="281">
        <v>44643</v>
      </c>
      <c r="L24" s="282"/>
      <c r="M24" s="283">
        <f>N24</f>
        <v>6000</v>
      </c>
      <c r="N24" s="284">
        <v>6000</v>
      </c>
      <c r="O24" s="361">
        <v>4000</v>
      </c>
      <c r="P24" s="362"/>
      <c r="Q24" s="287">
        <v>0</v>
      </c>
      <c r="R24" s="287">
        <v>0</v>
      </c>
      <c r="S24" s="287">
        <v>0</v>
      </c>
      <c r="T24" s="287">
        <v>2000</v>
      </c>
      <c r="U24" s="287">
        <v>0</v>
      </c>
      <c r="V24" s="287">
        <v>0</v>
      </c>
      <c r="W24" s="287">
        <v>0</v>
      </c>
      <c r="X24" s="288">
        <f>SUM(O24:W24)</f>
        <v>6000</v>
      </c>
      <c r="Y24" s="2"/>
      <c r="Z24" s="65"/>
      <c r="AA24" s="5"/>
      <c r="AB24" s="217"/>
      <c r="AC24" s="218"/>
      <c r="AD24" s="124"/>
      <c r="AE24" s="128"/>
      <c r="AF24" s="212"/>
    </row>
    <row r="25" spans="1:32" s="89" customFormat="1" ht="15" customHeight="1" x14ac:dyDescent="0.2">
      <c r="A25" s="9" t="s">
        <v>29</v>
      </c>
      <c r="B25" s="1" t="s">
        <v>30</v>
      </c>
      <c r="C25" s="4" t="s">
        <v>31</v>
      </c>
      <c r="D25" s="209" t="s">
        <v>60</v>
      </c>
      <c r="E25" s="209" t="s">
        <v>33</v>
      </c>
      <c r="F25" s="139" t="s">
        <v>45</v>
      </c>
      <c r="G25" s="139" t="s">
        <v>55</v>
      </c>
      <c r="H25" s="250" t="s">
        <v>56</v>
      </c>
      <c r="I25" s="140" t="s">
        <v>36</v>
      </c>
      <c r="J25" s="73" t="e">
        <f>EDATE(K25,-1)</f>
        <v>#NUM!</v>
      </c>
      <c r="K25" s="142"/>
      <c r="L25" s="251"/>
      <c r="M25" s="252">
        <f t="shared" si="16"/>
        <v>0</v>
      </c>
      <c r="N25" s="253">
        <v>0</v>
      </c>
      <c r="O25" s="145"/>
      <c r="P25" s="146"/>
      <c r="Q25" s="147"/>
      <c r="R25" s="147"/>
      <c r="S25" s="147"/>
      <c r="T25" s="147"/>
      <c r="U25" s="147"/>
      <c r="V25" s="147"/>
      <c r="W25" s="147"/>
      <c r="X25" s="148">
        <f t="shared" si="2"/>
        <v>0</v>
      </c>
      <c r="Y25" s="2">
        <f>N25-X25</f>
        <v>0</v>
      </c>
      <c r="Z25" s="65"/>
      <c r="AA25" s="5"/>
      <c r="AB25" s="217"/>
      <c r="AC25" s="218"/>
      <c r="AD25" s="124"/>
      <c r="AE25" s="128" t="s">
        <v>43</v>
      </c>
      <c r="AF25" s="212"/>
    </row>
    <row r="26" spans="1:32" s="89" customFormat="1" ht="15" customHeight="1" x14ac:dyDescent="0.2">
      <c r="A26" s="9" t="s">
        <v>29</v>
      </c>
      <c r="B26" s="1" t="s">
        <v>30</v>
      </c>
      <c r="C26" s="4" t="s">
        <v>31</v>
      </c>
      <c r="D26" s="39" t="s">
        <v>32</v>
      </c>
      <c r="E26" s="209" t="s">
        <v>33</v>
      </c>
      <c r="F26" s="266" t="s">
        <v>40</v>
      </c>
      <c r="G26" s="266">
        <v>3</v>
      </c>
      <c r="H26" s="267" t="s">
        <v>56</v>
      </c>
      <c r="I26" s="268" t="s">
        <v>36</v>
      </c>
      <c r="J26" s="269">
        <v>44652</v>
      </c>
      <c r="K26" s="269">
        <v>44636</v>
      </c>
      <c r="L26" s="282"/>
      <c r="M26" s="271">
        <v>7000</v>
      </c>
      <c r="N26" s="272">
        <v>7000</v>
      </c>
      <c r="O26" s="273"/>
      <c r="P26" s="274"/>
      <c r="Q26" s="275"/>
      <c r="R26" s="275"/>
      <c r="S26" s="275"/>
      <c r="T26" s="275"/>
      <c r="U26" s="275"/>
      <c r="V26" s="275"/>
      <c r="W26" s="275"/>
      <c r="X26" s="276">
        <v>0</v>
      </c>
      <c r="Y26" s="2">
        <v>7000</v>
      </c>
      <c r="Z26" s="5"/>
      <c r="AA26" s="217"/>
      <c r="AB26" s="218"/>
      <c r="AC26" s="126">
        <v>0.4</v>
      </c>
      <c r="AD26" s="125">
        <v>5000</v>
      </c>
      <c r="AE26" s="212"/>
    </row>
    <row r="27" spans="1:32" s="89" customFormat="1" ht="15" x14ac:dyDescent="0.2">
      <c r="A27" s="9" t="s">
        <v>29</v>
      </c>
      <c r="B27" s="1" t="s">
        <v>30</v>
      </c>
      <c r="C27" s="4" t="s">
        <v>31</v>
      </c>
      <c r="D27" s="39" t="s">
        <v>39</v>
      </c>
      <c r="E27" s="209" t="s">
        <v>33</v>
      </c>
      <c r="F27" s="266" t="s">
        <v>40</v>
      </c>
      <c r="G27" s="266" t="s">
        <v>66</v>
      </c>
      <c r="H27" s="267" t="s">
        <v>62</v>
      </c>
      <c r="I27" s="268" t="s">
        <v>36</v>
      </c>
      <c r="J27" s="269">
        <v>44670</v>
      </c>
      <c r="K27" s="269">
        <v>44670</v>
      </c>
      <c r="L27" s="282"/>
      <c r="M27" s="271">
        <v>12500</v>
      </c>
      <c r="N27" s="272">
        <v>12500</v>
      </c>
      <c r="O27" s="340">
        <v>7000</v>
      </c>
      <c r="P27" s="341"/>
      <c r="Q27" s="275"/>
      <c r="R27" s="275"/>
      <c r="S27" s="275">
        <v>2000</v>
      </c>
      <c r="T27" s="275">
        <v>2000</v>
      </c>
      <c r="U27" s="275"/>
      <c r="V27" s="275"/>
      <c r="W27" s="275">
        <v>1500</v>
      </c>
      <c r="X27" s="276">
        <v>12500</v>
      </c>
      <c r="Y27" s="2">
        <v>0</v>
      </c>
      <c r="Z27" s="5"/>
      <c r="AA27" s="217"/>
      <c r="AB27" s="218"/>
      <c r="AC27" s="126">
        <v>1.5</v>
      </c>
      <c r="AD27" s="125">
        <v>5000</v>
      </c>
      <c r="AE27" s="212"/>
    </row>
    <row r="28" spans="1:32" s="89" customFormat="1" ht="15" customHeight="1" x14ac:dyDescent="0.2">
      <c r="A28" s="9" t="s">
        <v>29</v>
      </c>
      <c r="B28" s="1" t="s">
        <v>30</v>
      </c>
      <c r="C28" s="4" t="s">
        <v>31</v>
      </c>
      <c r="D28" s="226" t="s">
        <v>32</v>
      </c>
      <c r="E28" s="209" t="s">
        <v>33</v>
      </c>
      <c r="F28" s="136" t="s">
        <v>40</v>
      </c>
      <c r="G28" s="136" t="s">
        <v>61</v>
      </c>
      <c r="H28" s="213" t="s">
        <v>62</v>
      </c>
      <c r="I28" s="137" t="s">
        <v>36</v>
      </c>
      <c r="J28" s="73"/>
      <c r="K28" s="138">
        <v>44655</v>
      </c>
      <c r="L28" s="282"/>
      <c r="M28" s="215">
        <f t="shared" si="16"/>
        <v>10000</v>
      </c>
      <c r="N28" s="216">
        <v>10000</v>
      </c>
      <c r="O28" s="149"/>
      <c r="P28" s="150"/>
      <c r="Q28" s="151"/>
      <c r="R28" s="151"/>
      <c r="S28" s="151"/>
      <c r="T28" s="151"/>
      <c r="U28" s="151"/>
      <c r="V28" s="151"/>
      <c r="W28" s="151"/>
      <c r="X28" s="152">
        <f t="shared" si="2"/>
        <v>0</v>
      </c>
      <c r="Y28" s="2">
        <f>N28-X28</f>
        <v>10000</v>
      </c>
      <c r="Z28" s="65"/>
      <c r="AA28" s="5"/>
      <c r="AB28" s="217"/>
      <c r="AC28" s="218"/>
      <c r="AD28" s="134">
        <f t="shared" ref="AD28:AD32" si="18">(N28-AE28)/AE28</f>
        <v>-0.6</v>
      </c>
      <c r="AE28" s="125">
        <v>25000</v>
      </c>
      <c r="AF28" s="212"/>
    </row>
    <row r="29" spans="1:32" s="89" customFormat="1" ht="15" customHeight="1" x14ac:dyDescent="0.2">
      <c r="A29" s="9" t="s">
        <v>44</v>
      </c>
      <c r="B29" s="1" t="s">
        <v>30</v>
      </c>
      <c r="C29" s="4" t="s">
        <v>31</v>
      </c>
      <c r="D29" s="209" t="s">
        <v>60</v>
      </c>
      <c r="E29" s="210" t="s">
        <v>59</v>
      </c>
      <c r="F29" s="167" t="s">
        <v>45</v>
      </c>
      <c r="G29" s="167" t="s">
        <v>63</v>
      </c>
      <c r="H29" s="222" t="s">
        <v>56</v>
      </c>
      <c r="I29" s="168" t="s">
        <v>36</v>
      </c>
      <c r="J29" s="73"/>
      <c r="K29" s="170"/>
      <c r="L29" s="223"/>
      <c r="M29" s="224">
        <f t="shared" si="16"/>
        <v>0</v>
      </c>
      <c r="N29" s="225">
        <v>0</v>
      </c>
      <c r="O29" s="79"/>
      <c r="P29" s="80"/>
      <c r="Q29" s="77"/>
      <c r="R29" s="77"/>
      <c r="S29" s="77"/>
      <c r="T29" s="77"/>
      <c r="U29" s="77"/>
      <c r="V29" s="77"/>
      <c r="W29" s="77"/>
      <c r="X29" s="78">
        <f t="shared" si="2"/>
        <v>0</v>
      </c>
      <c r="Y29" s="2">
        <f>N29-X29</f>
        <v>0</v>
      </c>
      <c r="Z29" s="65"/>
      <c r="AA29" s="5"/>
      <c r="AB29" s="217"/>
      <c r="AC29" s="218"/>
      <c r="AD29" s="134">
        <f t="shared" si="18"/>
        <v>-1</v>
      </c>
      <c r="AE29" s="125">
        <v>2000</v>
      </c>
      <c r="AF29" s="212"/>
    </row>
    <row r="30" spans="1:32" s="89" customFormat="1" ht="15" customHeight="1" x14ac:dyDescent="0.2">
      <c r="A30" s="9" t="s">
        <v>44</v>
      </c>
      <c r="B30" s="1" t="s">
        <v>30</v>
      </c>
      <c r="C30" s="4" t="s">
        <v>31</v>
      </c>
      <c r="D30" s="39" t="s">
        <v>39</v>
      </c>
      <c r="E30" s="210" t="s">
        <v>59</v>
      </c>
      <c r="F30" s="167" t="s">
        <v>45</v>
      </c>
      <c r="G30" s="167" t="s">
        <v>64</v>
      </c>
      <c r="H30" s="222" t="s">
        <v>62</v>
      </c>
      <c r="I30" s="168" t="s">
        <v>36</v>
      </c>
      <c r="J30" s="73"/>
      <c r="K30" s="170"/>
      <c r="L30" s="223"/>
      <c r="M30" s="224">
        <f t="shared" si="16"/>
        <v>0</v>
      </c>
      <c r="N30" s="225">
        <v>0</v>
      </c>
      <c r="O30" s="79"/>
      <c r="P30" s="80"/>
      <c r="Q30" s="77"/>
      <c r="R30" s="77"/>
      <c r="S30" s="77"/>
      <c r="T30" s="77"/>
      <c r="U30" s="77"/>
      <c r="V30" s="77"/>
      <c r="W30" s="77"/>
      <c r="X30" s="78">
        <f t="shared" si="2"/>
        <v>0</v>
      </c>
      <c r="Y30" s="2">
        <f t="shared" ref="Y30" si="19">N30-X30</f>
        <v>0</v>
      </c>
      <c r="Z30" s="65"/>
      <c r="AA30" s="5"/>
      <c r="AB30" s="217"/>
      <c r="AC30" s="218"/>
      <c r="AD30" s="134">
        <f t="shared" si="18"/>
        <v>-1</v>
      </c>
      <c r="AE30" s="125">
        <v>3000</v>
      </c>
      <c r="AF30" s="212"/>
    </row>
    <row r="31" spans="1:32" s="89" customFormat="1" ht="15" customHeight="1" x14ac:dyDescent="0.2">
      <c r="A31" s="9" t="s">
        <v>29</v>
      </c>
      <c r="B31" s="1" t="s">
        <v>30</v>
      </c>
      <c r="C31" s="4" t="s">
        <v>31</v>
      </c>
      <c r="D31" s="39" t="s">
        <v>29</v>
      </c>
      <c r="E31" s="210" t="s">
        <v>59</v>
      </c>
      <c r="F31" s="153" t="s">
        <v>45</v>
      </c>
      <c r="G31" s="153" t="s">
        <v>65</v>
      </c>
      <c r="H31" s="227" t="s">
        <v>62</v>
      </c>
      <c r="I31" s="154" t="s">
        <v>36</v>
      </c>
      <c r="J31" s="73"/>
      <c r="K31" s="156"/>
      <c r="L31" s="228"/>
      <c r="M31" s="229">
        <f>N31</f>
        <v>0</v>
      </c>
      <c r="N31" s="232">
        <v>0</v>
      </c>
      <c r="O31" s="159"/>
      <c r="P31" s="160"/>
      <c r="Q31" s="161"/>
      <c r="R31" s="161"/>
      <c r="S31" s="161"/>
      <c r="T31" s="161"/>
      <c r="U31" s="161"/>
      <c r="V31" s="161"/>
      <c r="W31" s="161"/>
      <c r="X31" s="162">
        <f>SUM(O31:W31)</f>
        <v>0</v>
      </c>
      <c r="Y31" s="2">
        <f>N31-X31</f>
        <v>0</v>
      </c>
      <c r="Z31" s="65"/>
      <c r="AA31" s="5"/>
      <c r="AB31" s="217"/>
      <c r="AC31" s="218"/>
      <c r="AD31" s="124">
        <f t="shared" si="18"/>
        <v>-1</v>
      </c>
      <c r="AE31" s="125">
        <v>3000</v>
      </c>
      <c r="AF31" s="212"/>
    </row>
    <row r="32" spans="1:32" s="89" customFormat="1" ht="15" customHeight="1" x14ac:dyDescent="0.2">
      <c r="A32" s="9" t="s">
        <v>29</v>
      </c>
      <c r="B32" s="1" t="s">
        <v>30</v>
      </c>
      <c r="C32" s="4" t="s">
        <v>31</v>
      </c>
      <c r="D32" s="226" t="s">
        <v>32</v>
      </c>
      <c r="E32" s="209" t="s">
        <v>33</v>
      </c>
      <c r="F32" s="136" t="s">
        <v>40</v>
      </c>
      <c r="G32" s="136" t="s">
        <v>61</v>
      </c>
      <c r="H32" s="213" t="s">
        <v>62</v>
      </c>
      <c r="I32" s="137" t="s">
        <v>36</v>
      </c>
      <c r="J32" s="73"/>
      <c r="K32" s="138">
        <v>44655</v>
      </c>
      <c r="L32" s="214"/>
      <c r="M32" s="215">
        <f>N32</f>
        <v>10000</v>
      </c>
      <c r="N32" s="216">
        <v>10000</v>
      </c>
      <c r="O32" s="149"/>
      <c r="P32" s="150"/>
      <c r="Q32" s="151"/>
      <c r="R32" s="151"/>
      <c r="S32" s="151"/>
      <c r="T32" s="151"/>
      <c r="U32" s="151"/>
      <c r="V32" s="151"/>
      <c r="W32" s="151"/>
      <c r="X32" s="152">
        <f>SUM(O32:W32)</f>
        <v>0</v>
      </c>
      <c r="Y32" s="2">
        <f t="shared" ref="Y32" si="20">N32-X32</f>
        <v>10000</v>
      </c>
      <c r="Z32" s="65"/>
      <c r="AA32" s="5"/>
      <c r="AB32" s="217"/>
      <c r="AC32" s="218"/>
      <c r="AD32" s="134">
        <f t="shared" si="18"/>
        <v>0</v>
      </c>
      <c r="AE32" s="125">
        <v>10000</v>
      </c>
      <c r="AF32" s="212"/>
    </row>
    <row r="33" spans="1:32" s="89" customFormat="1" ht="15" customHeight="1" x14ac:dyDescent="0.2">
      <c r="A33" s="9" t="s">
        <v>29</v>
      </c>
      <c r="B33" s="1" t="s">
        <v>30</v>
      </c>
      <c r="C33" s="4" t="s">
        <v>31</v>
      </c>
      <c r="D33" s="39" t="s">
        <v>32</v>
      </c>
      <c r="E33" s="209" t="s">
        <v>33</v>
      </c>
      <c r="F33" s="153" t="s">
        <v>45</v>
      </c>
      <c r="G33" s="153">
        <v>4</v>
      </c>
      <c r="H33" s="227" t="s">
        <v>62</v>
      </c>
      <c r="I33" s="154" t="s">
        <v>36</v>
      </c>
      <c r="J33" s="155"/>
      <c r="K33" s="156"/>
      <c r="L33" s="228"/>
      <c r="M33" s="229">
        <f>N33</f>
        <v>0</v>
      </c>
      <c r="N33" s="232">
        <v>0</v>
      </c>
      <c r="O33" s="79"/>
      <c r="P33" s="80"/>
      <c r="Q33" s="77"/>
      <c r="R33" s="77"/>
      <c r="S33" s="77"/>
      <c r="T33" s="77"/>
      <c r="U33" s="77"/>
      <c r="V33" s="77"/>
      <c r="W33" s="77"/>
      <c r="X33" s="78">
        <f>SUM(O33:W33)</f>
        <v>0</v>
      </c>
      <c r="Y33" s="2">
        <f>N33-X33</f>
        <v>0</v>
      </c>
      <c r="Z33" s="65"/>
      <c r="AA33" s="5"/>
      <c r="AB33" s="217"/>
      <c r="AC33" s="218"/>
      <c r="AD33" s="124"/>
      <c r="AE33" s="128" t="s">
        <v>43</v>
      </c>
      <c r="AF33" s="212"/>
    </row>
    <row r="34" spans="1:32" s="89" customFormat="1" ht="15" customHeight="1" x14ac:dyDescent="0.2">
      <c r="A34" s="9" t="s">
        <v>29</v>
      </c>
      <c r="B34" s="1" t="s">
        <v>30</v>
      </c>
      <c r="C34" s="4" t="s">
        <v>31</v>
      </c>
      <c r="D34" s="39" t="s">
        <v>39</v>
      </c>
      <c r="E34" s="209" t="s">
        <v>33</v>
      </c>
      <c r="F34" s="1"/>
      <c r="G34" s="1" t="s">
        <v>66</v>
      </c>
      <c r="H34" s="211" t="s">
        <v>62</v>
      </c>
      <c r="I34" s="74" t="s">
        <v>36</v>
      </c>
      <c r="J34" s="73"/>
      <c r="K34" s="75"/>
      <c r="L34" s="219"/>
      <c r="M34" s="220">
        <f t="shared" si="16"/>
        <v>6000</v>
      </c>
      <c r="N34" s="221">
        <v>6000</v>
      </c>
      <c r="O34" s="79"/>
      <c r="P34" s="80"/>
      <c r="Q34" s="77"/>
      <c r="R34" s="77"/>
      <c r="S34" s="77"/>
      <c r="T34" s="77"/>
      <c r="U34" s="77"/>
      <c r="V34" s="77"/>
      <c r="W34" s="77"/>
      <c r="X34" s="78">
        <f t="shared" si="2"/>
        <v>0</v>
      </c>
      <c r="Y34" s="2" t="e">
        <f>N34-#REF!</f>
        <v>#REF!</v>
      </c>
      <c r="Z34" s="65"/>
      <c r="AA34" s="5"/>
      <c r="AB34" s="217"/>
      <c r="AC34" s="218"/>
      <c r="AD34" s="126">
        <f>(N34-AE34)/AE34</f>
        <v>0.5</v>
      </c>
      <c r="AE34" s="125">
        <v>4000</v>
      </c>
      <c r="AF34" s="212"/>
    </row>
    <row r="35" spans="1:32" s="89" customFormat="1" ht="16" customHeight="1" x14ac:dyDescent="0.2">
      <c r="A35" s="9" t="s">
        <v>29</v>
      </c>
      <c r="B35" s="1" t="s">
        <v>30</v>
      </c>
      <c r="C35" s="4" t="s">
        <v>31</v>
      </c>
      <c r="D35" s="39" t="s">
        <v>39</v>
      </c>
      <c r="E35" s="209" t="s">
        <v>33</v>
      </c>
      <c r="F35" s="1"/>
      <c r="G35" s="1" t="s">
        <v>66</v>
      </c>
      <c r="H35" s="211" t="s">
        <v>62</v>
      </c>
      <c r="I35" s="74" t="s">
        <v>36</v>
      </c>
      <c r="J35" s="73"/>
      <c r="K35" s="75"/>
      <c r="L35" s="219"/>
      <c r="M35" s="220">
        <f t="shared" si="16"/>
        <v>5000</v>
      </c>
      <c r="N35" s="221">
        <v>5000</v>
      </c>
      <c r="O35" s="79"/>
      <c r="P35" s="80"/>
      <c r="Q35" s="77"/>
      <c r="R35" s="77"/>
      <c r="S35" s="77"/>
      <c r="T35" s="77"/>
      <c r="U35" s="77"/>
      <c r="V35" s="77"/>
      <c r="W35" s="77"/>
      <c r="X35" s="78">
        <f t="shared" si="2"/>
        <v>0</v>
      </c>
      <c r="Y35" s="2">
        <f>N35-Z34</f>
        <v>5000</v>
      </c>
      <c r="Z35" s="65"/>
      <c r="AA35" s="5"/>
      <c r="AB35" s="217"/>
      <c r="AC35" s="218"/>
      <c r="AD35" s="126">
        <f>(N35-AE35)/AE35</f>
        <v>-0.375</v>
      </c>
      <c r="AE35" s="125">
        <v>8000</v>
      </c>
      <c r="AF35" s="212"/>
    </row>
    <row r="36" spans="1:32" s="89" customFormat="1" ht="15" customHeight="1" x14ac:dyDescent="0.2">
      <c r="A36" s="9" t="s">
        <v>29</v>
      </c>
      <c r="B36" s="1" t="s">
        <v>30</v>
      </c>
      <c r="C36" s="4" t="s">
        <v>31</v>
      </c>
      <c r="D36" s="39" t="s">
        <v>29</v>
      </c>
      <c r="E36" s="209" t="s">
        <v>33</v>
      </c>
      <c r="F36" s="153" t="s">
        <v>45</v>
      </c>
      <c r="G36" s="153">
        <v>4</v>
      </c>
      <c r="H36" s="227" t="s">
        <v>62</v>
      </c>
      <c r="I36" s="154" t="s">
        <v>36</v>
      </c>
      <c r="J36" s="155"/>
      <c r="K36" s="156"/>
      <c r="L36" s="228"/>
      <c r="M36" s="229"/>
      <c r="N36" s="232">
        <f t="shared" ref="N36" si="21">M36</f>
        <v>0</v>
      </c>
      <c r="O36" s="129">
        <v>0</v>
      </c>
      <c r="P36" s="130">
        <v>0</v>
      </c>
      <c r="Q36" s="131">
        <v>0</v>
      </c>
      <c r="R36" s="131">
        <v>0</v>
      </c>
      <c r="S36" s="131">
        <v>0</v>
      </c>
      <c r="T36" s="131">
        <v>0</v>
      </c>
      <c r="U36" s="131">
        <v>0</v>
      </c>
      <c r="V36" s="131">
        <v>0</v>
      </c>
      <c r="W36" s="131">
        <v>0</v>
      </c>
      <c r="X36" s="131">
        <f t="shared" si="2"/>
        <v>0</v>
      </c>
      <c r="Y36" s="2">
        <f>N36-X36</f>
        <v>0</v>
      </c>
      <c r="Z36" s="65"/>
      <c r="AA36" s="5"/>
      <c r="AB36" s="217"/>
      <c r="AC36" s="218"/>
      <c r="AD36" s="163" t="e">
        <f t="shared" si="4"/>
        <v>#DIV/0!</v>
      </c>
      <c r="AE36" s="230">
        <v>0</v>
      </c>
      <c r="AF36" s="212"/>
    </row>
    <row r="37" spans="1:32" s="89" customFormat="1" ht="15" x14ac:dyDescent="0.2">
      <c r="A37" s="9" t="s">
        <v>44</v>
      </c>
      <c r="B37" s="1" t="s">
        <v>30</v>
      </c>
      <c r="C37" s="4" t="s">
        <v>31</v>
      </c>
      <c r="D37" s="39" t="s">
        <v>39</v>
      </c>
      <c r="E37" s="209" t="s">
        <v>33</v>
      </c>
      <c r="F37" s="153" t="s">
        <v>45</v>
      </c>
      <c r="G37" s="153" t="s">
        <v>66</v>
      </c>
      <c r="H37" s="227" t="s">
        <v>62</v>
      </c>
      <c r="I37" s="154" t="s">
        <v>36</v>
      </c>
      <c r="J37" s="158"/>
      <c r="K37" s="156"/>
      <c r="L37" s="228"/>
      <c r="M37" s="229"/>
      <c r="N37" s="232">
        <v>0</v>
      </c>
      <c r="O37" s="129">
        <v>0</v>
      </c>
      <c r="P37" s="130">
        <v>0</v>
      </c>
      <c r="Q37" s="131">
        <v>0</v>
      </c>
      <c r="R37" s="131">
        <v>0</v>
      </c>
      <c r="S37" s="131">
        <v>0</v>
      </c>
      <c r="T37" s="131">
        <v>0</v>
      </c>
      <c r="U37" s="131">
        <v>0</v>
      </c>
      <c r="V37" s="131">
        <v>0</v>
      </c>
      <c r="W37" s="131">
        <v>0</v>
      </c>
      <c r="X37" s="131">
        <f t="shared" si="2"/>
        <v>0</v>
      </c>
      <c r="Y37" s="2">
        <f>N37-X37</f>
        <v>0</v>
      </c>
      <c r="Z37" s="65"/>
      <c r="AA37" s="5"/>
      <c r="AB37" s="217"/>
      <c r="AC37" s="218"/>
      <c r="AD37" s="163" t="e">
        <f t="shared" si="4"/>
        <v>#DIV/0!</v>
      </c>
      <c r="AE37" s="230">
        <v>0</v>
      </c>
      <c r="AF37" s="212"/>
    </row>
    <row r="38" spans="1:32" s="89" customFormat="1" ht="15" customHeight="1" x14ac:dyDescent="0.2">
      <c r="A38" s="9" t="s">
        <v>29</v>
      </c>
      <c r="B38" s="1" t="s">
        <v>30</v>
      </c>
      <c r="C38" s="4" t="s">
        <v>31</v>
      </c>
      <c r="D38" s="39" t="s">
        <v>29</v>
      </c>
      <c r="E38" s="209" t="s">
        <v>33</v>
      </c>
      <c r="F38" s="1"/>
      <c r="G38" s="1">
        <v>4</v>
      </c>
      <c r="H38" s="211" t="s">
        <v>62</v>
      </c>
      <c r="I38" s="74" t="s">
        <v>36</v>
      </c>
      <c r="J38" s="73"/>
      <c r="K38" s="75">
        <v>44681</v>
      </c>
      <c r="L38" s="219"/>
      <c r="M38" s="220">
        <f t="shared" ref="M38:M45" si="22">N38</f>
        <v>5000</v>
      </c>
      <c r="N38" s="221">
        <v>5000</v>
      </c>
      <c r="O38" s="79"/>
      <c r="P38" s="80"/>
      <c r="Q38" s="77"/>
      <c r="R38" s="77"/>
      <c r="S38" s="77"/>
      <c r="T38" s="77"/>
      <c r="U38" s="77"/>
      <c r="V38" s="77"/>
      <c r="W38" s="77"/>
      <c r="X38" s="78">
        <f t="shared" si="2"/>
        <v>0</v>
      </c>
      <c r="Y38" s="2">
        <f t="shared" ref="Y38" si="23">N38-X38</f>
        <v>5000</v>
      </c>
      <c r="Z38" s="65"/>
      <c r="AA38" s="5"/>
      <c r="AB38" s="217"/>
      <c r="AC38" s="218"/>
      <c r="AD38" s="124"/>
      <c r="AE38" s="128" t="s">
        <v>43</v>
      </c>
      <c r="AF38" s="212"/>
    </row>
    <row r="39" spans="1:32" s="89" customFormat="1" ht="15" customHeight="1" x14ac:dyDescent="0.2">
      <c r="A39" s="9" t="s">
        <v>29</v>
      </c>
      <c r="B39" s="1" t="s">
        <v>30</v>
      </c>
      <c r="C39" s="4" t="s">
        <v>31</v>
      </c>
      <c r="D39" s="39" t="s">
        <v>29</v>
      </c>
      <c r="E39" s="209" t="s">
        <v>33</v>
      </c>
      <c r="F39" s="1"/>
      <c r="G39" s="1">
        <v>5</v>
      </c>
      <c r="H39" s="211" t="s">
        <v>67</v>
      </c>
      <c r="I39" s="74" t="s">
        <v>36</v>
      </c>
      <c r="J39" s="73"/>
      <c r="K39" s="75">
        <v>44682</v>
      </c>
      <c r="L39" s="219"/>
      <c r="M39" s="220">
        <f>N39</f>
        <v>2000</v>
      </c>
      <c r="N39" s="221">
        <v>2000</v>
      </c>
      <c r="O39" s="79"/>
      <c r="P39" s="80"/>
      <c r="Q39" s="77"/>
      <c r="R39" s="77"/>
      <c r="S39" s="77"/>
      <c r="T39" s="77"/>
      <c r="U39" s="77"/>
      <c r="V39" s="77"/>
      <c r="W39" s="77"/>
      <c r="X39" s="78"/>
      <c r="Y39" s="2"/>
      <c r="Z39" s="65"/>
      <c r="AA39" s="5"/>
      <c r="AB39" s="217"/>
      <c r="AC39" s="218"/>
      <c r="AD39" s="124"/>
      <c r="AE39" s="128"/>
      <c r="AF39" s="212"/>
    </row>
    <row r="40" spans="1:32" s="89" customFormat="1" ht="15" customHeight="1" x14ac:dyDescent="0.2">
      <c r="A40" s="9" t="s">
        <v>29</v>
      </c>
      <c r="B40" s="1" t="s">
        <v>30</v>
      </c>
      <c r="C40" s="4" t="s">
        <v>31</v>
      </c>
      <c r="D40" s="39" t="s">
        <v>29</v>
      </c>
      <c r="E40" s="209" t="s">
        <v>33</v>
      </c>
      <c r="F40" s="1"/>
      <c r="G40" s="1">
        <v>5</v>
      </c>
      <c r="H40" s="211" t="s">
        <v>67</v>
      </c>
      <c r="I40" s="74" t="s">
        <v>36</v>
      </c>
      <c r="J40" s="73"/>
      <c r="K40" s="75">
        <v>44683</v>
      </c>
      <c r="L40" s="219"/>
      <c r="M40" s="220">
        <f t="shared" si="22"/>
        <v>20000</v>
      </c>
      <c r="N40" s="221">
        <v>20000</v>
      </c>
      <c r="O40" s="79"/>
      <c r="P40" s="80"/>
      <c r="Q40" s="77"/>
      <c r="R40" s="77"/>
      <c r="S40" s="77"/>
      <c r="T40" s="77"/>
      <c r="U40" s="77"/>
      <c r="V40" s="77"/>
      <c r="W40" s="77"/>
      <c r="X40" s="78">
        <f t="shared" si="2"/>
        <v>0</v>
      </c>
      <c r="Y40" s="2">
        <f>N40-X40</f>
        <v>20000</v>
      </c>
      <c r="Z40" s="65"/>
      <c r="AA40" s="5"/>
      <c r="AB40" s="217"/>
      <c r="AC40" s="218"/>
      <c r="AD40" s="124">
        <f t="shared" ref="AD40" si="24">(N40-AE40)/AE40</f>
        <v>0</v>
      </c>
      <c r="AE40" s="125">
        <v>20000</v>
      </c>
      <c r="AF40" s="212"/>
    </row>
    <row r="41" spans="1:32" s="89" customFormat="1" ht="15" customHeight="1" x14ac:dyDescent="0.2">
      <c r="A41" s="9" t="s">
        <v>29</v>
      </c>
      <c r="B41" s="1" t="s">
        <v>30</v>
      </c>
      <c r="C41" s="4" t="s">
        <v>31</v>
      </c>
      <c r="D41" s="39" t="s">
        <v>39</v>
      </c>
      <c r="E41" s="209" t="s">
        <v>33</v>
      </c>
      <c r="F41" s="1"/>
      <c r="G41" s="1">
        <v>5</v>
      </c>
      <c r="H41" s="211" t="s">
        <v>67</v>
      </c>
      <c r="I41" s="74" t="s">
        <v>36</v>
      </c>
      <c r="J41" s="73">
        <f>EDATE(K41,-1)</f>
        <v>44660</v>
      </c>
      <c r="K41" s="75">
        <v>44690</v>
      </c>
      <c r="L41" s="219"/>
      <c r="M41" s="220">
        <f t="shared" si="22"/>
        <v>7000</v>
      </c>
      <c r="N41" s="221">
        <v>7000</v>
      </c>
      <c r="O41" s="79"/>
      <c r="P41" s="80"/>
      <c r="Q41" s="77"/>
      <c r="R41" s="77"/>
      <c r="S41" s="77"/>
      <c r="T41" s="77">
        <v>2000</v>
      </c>
      <c r="U41" s="77"/>
      <c r="V41" s="77"/>
      <c r="W41" s="77"/>
      <c r="X41" s="78">
        <f t="shared" si="2"/>
        <v>2000</v>
      </c>
      <c r="Y41" s="2">
        <f>N41-X41</f>
        <v>5000</v>
      </c>
      <c r="Z41" s="65"/>
      <c r="AA41" s="5"/>
      <c r="AB41" s="217"/>
      <c r="AC41" s="218"/>
      <c r="AD41" s="126">
        <f>(N41-AE41)/AE41</f>
        <v>0.4</v>
      </c>
      <c r="AE41" s="125">
        <v>5000</v>
      </c>
      <c r="AF41" s="212"/>
    </row>
    <row r="42" spans="1:32" s="89" customFormat="1" ht="15" customHeight="1" x14ac:dyDescent="0.2">
      <c r="A42" s="9" t="s">
        <v>44</v>
      </c>
      <c r="B42" s="1" t="s">
        <v>30</v>
      </c>
      <c r="C42" s="4" t="s">
        <v>31</v>
      </c>
      <c r="D42" s="39" t="s">
        <v>39</v>
      </c>
      <c r="E42" s="209" t="s">
        <v>33</v>
      </c>
      <c r="F42" s="167" t="s">
        <v>45</v>
      </c>
      <c r="G42" s="167">
        <v>5</v>
      </c>
      <c r="H42" s="222" t="s">
        <v>67</v>
      </c>
      <c r="I42" s="168" t="s">
        <v>36</v>
      </c>
      <c r="J42" s="73"/>
      <c r="K42" s="170"/>
      <c r="L42" s="223"/>
      <c r="M42" s="224">
        <f t="shared" si="22"/>
        <v>0</v>
      </c>
      <c r="N42" s="225">
        <v>0</v>
      </c>
      <c r="O42" s="79"/>
      <c r="P42" s="80"/>
      <c r="Q42" s="77"/>
      <c r="R42" s="77"/>
      <c r="S42" s="77"/>
      <c r="T42" s="77"/>
      <c r="U42" s="77"/>
      <c r="V42" s="77"/>
      <c r="W42" s="77"/>
      <c r="X42" s="78">
        <f t="shared" si="2"/>
        <v>0</v>
      </c>
      <c r="Y42" s="2">
        <f>N42-X42</f>
        <v>0</v>
      </c>
      <c r="Z42" s="65"/>
      <c r="AA42" s="5"/>
      <c r="AB42" s="217"/>
      <c r="AC42" s="218"/>
      <c r="AD42" s="124"/>
      <c r="AE42" s="128" t="s">
        <v>43</v>
      </c>
      <c r="AF42" s="212"/>
    </row>
    <row r="43" spans="1:32" s="89" customFormat="1" ht="15" customHeight="1" x14ac:dyDescent="0.2">
      <c r="A43" s="9" t="s">
        <v>29</v>
      </c>
      <c r="B43" s="1" t="s">
        <v>30</v>
      </c>
      <c r="C43" s="4" t="s">
        <v>31</v>
      </c>
      <c r="D43" s="226" t="s">
        <v>32</v>
      </c>
      <c r="E43" s="209" t="s">
        <v>33</v>
      </c>
      <c r="F43" s="1"/>
      <c r="G43" s="1">
        <v>4</v>
      </c>
      <c r="H43" s="211" t="s">
        <v>67</v>
      </c>
      <c r="I43" s="74" t="s">
        <v>36</v>
      </c>
      <c r="J43" s="73"/>
      <c r="K43" s="75"/>
      <c r="L43" s="219"/>
      <c r="M43" s="220">
        <v>20000</v>
      </c>
      <c r="N43" s="347">
        <v>20000</v>
      </c>
      <c r="O43" s="79"/>
      <c r="P43" s="80"/>
      <c r="Q43" s="77"/>
      <c r="R43" s="77"/>
      <c r="S43" s="77"/>
      <c r="T43" s="77"/>
      <c r="U43" s="77"/>
      <c r="V43" s="77"/>
      <c r="W43" s="77"/>
      <c r="X43" s="78">
        <f t="shared" si="2"/>
        <v>0</v>
      </c>
      <c r="Y43" s="2">
        <f>N43-X43</f>
        <v>20000</v>
      </c>
      <c r="Z43" s="65"/>
      <c r="AA43" s="5"/>
      <c r="AB43" s="217"/>
      <c r="AC43" s="218"/>
      <c r="AD43" s="134">
        <f>(N43-AE43)/AE43</f>
        <v>-0.33333333333333331</v>
      </c>
      <c r="AE43" s="125">
        <v>30000</v>
      </c>
      <c r="AF43" s="212"/>
    </row>
    <row r="44" spans="1:32" s="89" customFormat="1" ht="15" x14ac:dyDescent="0.2">
      <c r="A44" s="9" t="s">
        <v>29</v>
      </c>
      <c r="B44" s="1" t="s">
        <v>30</v>
      </c>
      <c r="C44" s="4" t="s">
        <v>31</v>
      </c>
      <c r="D44" s="39" t="s">
        <v>29</v>
      </c>
      <c r="E44" s="209" t="s">
        <v>33</v>
      </c>
      <c r="F44" s="1"/>
      <c r="G44" s="1">
        <v>5</v>
      </c>
      <c r="H44" s="211" t="s">
        <v>67</v>
      </c>
      <c r="I44" s="74" t="s">
        <v>36</v>
      </c>
      <c r="J44" s="73"/>
      <c r="K44" s="75"/>
      <c r="L44" s="219"/>
      <c r="M44" s="220">
        <f t="shared" si="22"/>
        <v>10000</v>
      </c>
      <c r="N44" s="221">
        <v>10000</v>
      </c>
      <c r="O44" s="79"/>
      <c r="P44" s="80"/>
      <c r="Q44" s="77"/>
      <c r="R44" s="77"/>
      <c r="S44" s="77"/>
      <c r="T44" s="77"/>
      <c r="U44" s="77"/>
      <c r="V44" s="77"/>
      <c r="W44" s="77"/>
      <c r="X44" s="78">
        <f t="shared" si="2"/>
        <v>0</v>
      </c>
      <c r="Y44" s="2">
        <f t="shared" ref="Y44:Y47" si="25">N44-X44</f>
        <v>10000</v>
      </c>
      <c r="Z44" s="65"/>
      <c r="AA44" s="5"/>
      <c r="AB44" s="217"/>
      <c r="AC44" s="218"/>
      <c r="AD44" s="124">
        <f>(N44-AE44)/AE44</f>
        <v>0</v>
      </c>
      <c r="AE44" s="125">
        <v>10000</v>
      </c>
      <c r="AF44" s="212"/>
    </row>
    <row r="45" spans="1:32" s="89" customFormat="1" ht="15" customHeight="1" x14ac:dyDescent="0.2">
      <c r="A45" s="9" t="s">
        <v>29</v>
      </c>
      <c r="B45" s="1" t="s">
        <v>30</v>
      </c>
      <c r="C45" s="4" t="s">
        <v>31</v>
      </c>
      <c r="D45" s="39" t="s">
        <v>39</v>
      </c>
      <c r="E45" s="209" t="s">
        <v>33</v>
      </c>
      <c r="F45" s="1"/>
      <c r="G45" s="1" t="s">
        <v>68</v>
      </c>
      <c r="H45" s="211" t="s">
        <v>67</v>
      </c>
      <c r="I45" s="74" t="s">
        <v>36</v>
      </c>
      <c r="J45" s="73"/>
      <c r="K45" s="75"/>
      <c r="L45" s="219"/>
      <c r="M45" s="220">
        <f t="shared" si="22"/>
        <v>7000</v>
      </c>
      <c r="N45" s="221">
        <v>7000</v>
      </c>
      <c r="O45" s="79"/>
      <c r="P45" s="80"/>
      <c r="Q45" s="77"/>
      <c r="R45" s="77"/>
      <c r="S45" s="77"/>
      <c r="T45" s="77"/>
      <c r="U45" s="77"/>
      <c r="V45" s="77"/>
      <c r="W45" s="77"/>
      <c r="X45" s="78">
        <f t="shared" si="2"/>
        <v>0</v>
      </c>
      <c r="Y45" s="2">
        <f t="shared" si="25"/>
        <v>7000</v>
      </c>
      <c r="Z45" s="65"/>
      <c r="AA45" s="5"/>
      <c r="AB45" s="217"/>
      <c r="AC45" s="218"/>
      <c r="AD45" s="126">
        <f>(N45-AE45)/AE45</f>
        <v>0.75</v>
      </c>
      <c r="AE45" s="125">
        <v>4000</v>
      </c>
      <c r="AF45" s="212"/>
    </row>
    <row r="46" spans="1:32" s="89" customFormat="1" ht="15" x14ac:dyDescent="0.2">
      <c r="A46" s="9" t="s">
        <v>29</v>
      </c>
      <c r="B46" s="1" t="s">
        <v>30</v>
      </c>
      <c r="C46" s="4" t="s">
        <v>31</v>
      </c>
      <c r="D46" s="39" t="s">
        <v>32</v>
      </c>
      <c r="E46" s="209" t="s">
        <v>33</v>
      </c>
      <c r="F46" s="153" t="s">
        <v>45</v>
      </c>
      <c r="G46" s="153">
        <v>5</v>
      </c>
      <c r="H46" s="227" t="s">
        <v>67</v>
      </c>
      <c r="I46" s="154" t="s">
        <v>36</v>
      </c>
      <c r="J46" s="155"/>
      <c r="K46" s="156"/>
      <c r="L46" s="228"/>
      <c r="M46" s="229"/>
      <c r="N46" s="232">
        <f t="shared" si="10"/>
        <v>0</v>
      </c>
      <c r="O46" s="129">
        <v>0</v>
      </c>
      <c r="P46" s="130">
        <v>0</v>
      </c>
      <c r="Q46" s="131">
        <v>0</v>
      </c>
      <c r="R46" s="131">
        <v>0</v>
      </c>
      <c r="S46" s="131">
        <v>0</v>
      </c>
      <c r="T46" s="131">
        <v>0</v>
      </c>
      <c r="U46" s="131">
        <v>0</v>
      </c>
      <c r="V46" s="131">
        <v>0</v>
      </c>
      <c r="W46" s="131">
        <v>0</v>
      </c>
      <c r="X46" s="132">
        <f t="shared" si="2"/>
        <v>0</v>
      </c>
      <c r="Y46" s="2">
        <f t="shared" si="25"/>
        <v>0</v>
      </c>
      <c r="Z46" s="65"/>
      <c r="AA46" s="5"/>
      <c r="AB46" s="217"/>
      <c r="AC46" s="218"/>
      <c r="AD46" s="163" t="e">
        <f t="shared" si="4"/>
        <v>#DIV/0!</v>
      </c>
      <c r="AE46" s="230">
        <v>0</v>
      </c>
      <c r="AF46" s="212"/>
    </row>
    <row r="47" spans="1:32" s="89" customFormat="1" ht="15" x14ac:dyDescent="0.2">
      <c r="A47" s="9" t="s">
        <v>51</v>
      </c>
      <c r="B47" s="1" t="s">
        <v>30</v>
      </c>
      <c r="C47" s="4" t="s">
        <v>31</v>
      </c>
      <c r="D47" s="39" t="s">
        <v>32</v>
      </c>
      <c r="E47" s="209" t="s">
        <v>33</v>
      </c>
      <c r="F47" s="153" t="s">
        <v>45</v>
      </c>
      <c r="G47" s="153" t="s">
        <v>69</v>
      </c>
      <c r="H47" s="227" t="s">
        <v>67</v>
      </c>
      <c r="I47" s="154" t="s">
        <v>36</v>
      </c>
      <c r="J47" s="155"/>
      <c r="K47" s="156"/>
      <c r="L47" s="228"/>
      <c r="M47" s="229"/>
      <c r="N47" s="232">
        <f t="shared" si="10"/>
        <v>0</v>
      </c>
      <c r="O47" s="129">
        <v>0</v>
      </c>
      <c r="P47" s="130">
        <v>0</v>
      </c>
      <c r="Q47" s="131">
        <v>0</v>
      </c>
      <c r="R47" s="131">
        <v>0</v>
      </c>
      <c r="S47" s="131">
        <v>0</v>
      </c>
      <c r="T47" s="131">
        <v>0</v>
      </c>
      <c r="U47" s="131">
        <v>0</v>
      </c>
      <c r="V47" s="131">
        <v>0</v>
      </c>
      <c r="W47" s="131">
        <v>0</v>
      </c>
      <c r="X47" s="132">
        <f t="shared" si="2"/>
        <v>0</v>
      </c>
      <c r="Y47" s="2">
        <f t="shared" si="25"/>
        <v>0</v>
      </c>
      <c r="Z47" s="65"/>
      <c r="AA47" s="5"/>
      <c r="AB47" s="217"/>
      <c r="AC47" s="218"/>
      <c r="AD47" s="163" t="e">
        <f t="shared" si="4"/>
        <v>#DIV/0!</v>
      </c>
      <c r="AE47" s="230">
        <v>0</v>
      </c>
      <c r="AF47" s="212"/>
    </row>
    <row r="48" spans="1:32" s="89" customFormat="1" ht="15" customHeight="1" x14ac:dyDescent="0.2">
      <c r="A48" s="9" t="s">
        <v>44</v>
      </c>
      <c r="B48" s="1" t="s">
        <v>30</v>
      </c>
      <c r="C48" s="4" t="s">
        <v>31</v>
      </c>
      <c r="D48" s="39" t="s">
        <v>29</v>
      </c>
      <c r="E48" s="209" t="s">
        <v>33</v>
      </c>
      <c r="F48" s="167" t="s">
        <v>45</v>
      </c>
      <c r="G48" s="167" t="s">
        <v>70</v>
      </c>
      <c r="H48" s="222" t="s">
        <v>71</v>
      </c>
      <c r="I48" s="168" t="s">
        <v>36</v>
      </c>
      <c r="J48" s="73"/>
      <c r="K48" s="170"/>
      <c r="L48" s="223"/>
      <c r="M48" s="224">
        <f t="shared" ref="M48:M76" si="26">N48</f>
        <v>0</v>
      </c>
      <c r="N48" s="225">
        <v>0</v>
      </c>
      <c r="O48" s="79"/>
      <c r="P48" s="80"/>
      <c r="Q48" s="77"/>
      <c r="R48" s="77"/>
      <c r="S48" s="77"/>
      <c r="T48" s="77"/>
      <c r="U48" s="77"/>
      <c r="V48" s="77"/>
      <c r="W48" s="77"/>
      <c r="X48" s="78">
        <f t="shared" si="2"/>
        <v>0</v>
      </c>
      <c r="Y48" s="2">
        <f>N48-X48</f>
        <v>0</v>
      </c>
      <c r="Z48" s="65"/>
      <c r="AA48" s="5"/>
      <c r="AB48" s="217"/>
      <c r="AC48" s="218"/>
      <c r="AD48" s="124"/>
      <c r="AE48" s="128" t="s">
        <v>43</v>
      </c>
      <c r="AF48" s="212"/>
    </row>
    <row r="49" spans="1:32" s="89" customFormat="1" ht="15" customHeight="1" x14ac:dyDescent="0.2">
      <c r="A49" s="9" t="s">
        <v>44</v>
      </c>
      <c r="B49" s="1" t="s">
        <v>30</v>
      </c>
      <c r="C49" s="4" t="s">
        <v>31</v>
      </c>
      <c r="D49" s="39" t="s">
        <v>39</v>
      </c>
      <c r="E49" s="209" t="s">
        <v>33</v>
      </c>
      <c r="F49" s="167" t="s">
        <v>45</v>
      </c>
      <c r="G49" s="167" t="s">
        <v>70</v>
      </c>
      <c r="H49" s="222" t="s">
        <v>71</v>
      </c>
      <c r="I49" s="168" t="s">
        <v>36</v>
      </c>
      <c r="J49" s="73"/>
      <c r="K49" s="170"/>
      <c r="L49" s="223"/>
      <c r="M49" s="224">
        <f t="shared" si="26"/>
        <v>0</v>
      </c>
      <c r="N49" s="225">
        <v>0</v>
      </c>
      <c r="O49" s="79"/>
      <c r="P49" s="80"/>
      <c r="Q49" s="77"/>
      <c r="R49" s="77"/>
      <c r="S49" s="77"/>
      <c r="T49" s="77"/>
      <c r="U49" s="77"/>
      <c r="V49" s="77"/>
      <c r="W49" s="77"/>
      <c r="X49" s="78">
        <f t="shared" si="2"/>
        <v>0</v>
      </c>
      <c r="Y49" s="2">
        <f t="shared" ref="Y49:Y97" si="27">N49-X49</f>
        <v>0</v>
      </c>
      <c r="Z49" s="65"/>
      <c r="AA49" s="5"/>
      <c r="AB49" s="217"/>
      <c r="AC49" s="218"/>
      <c r="AD49" s="124"/>
      <c r="AE49" s="128" t="s">
        <v>43</v>
      </c>
      <c r="AF49" s="212"/>
    </row>
    <row r="50" spans="1:32" s="89" customFormat="1" ht="15" x14ac:dyDescent="0.2">
      <c r="A50" s="9" t="s">
        <v>29</v>
      </c>
      <c r="B50" s="1" t="s">
        <v>30</v>
      </c>
      <c r="C50" s="4" t="s">
        <v>31</v>
      </c>
      <c r="D50" s="226" t="s">
        <v>32</v>
      </c>
      <c r="E50" s="209" t="s">
        <v>33</v>
      </c>
      <c r="F50" s="153" t="s">
        <v>45</v>
      </c>
      <c r="G50" s="153" t="s">
        <v>72</v>
      </c>
      <c r="H50" s="227" t="s">
        <v>71</v>
      </c>
      <c r="I50" s="154" t="s">
        <v>36</v>
      </c>
      <c r="J50" s="73"/>
      <c r="K50" s="156"/>
      <c r="L50" s="228"/>
      <c r="M50" s="229">
        <f t="shared" si="26"/>
        <v>0</v>
      </c>
      <c r="N50" s="232">
        <v>0</v>
      </c>
      <c r="O50" s="79"/>
      <c r="P50" s="80"/>
      <c r="Q50" s="77"/>
      <c r="R50" s="77"/>
      <c r="S50" s="77"/>
      <c r="T50" s="77"/>
      <c r="U50" s="77"/>
      <c r="V50" s="77"/>
      <c r="W50" s="77"/>
      <c r="X50" s="78">
        <f t="shared" si="2"/>
        <v>0</v>
      </c>
      <c r="Y50" s="2">
        <f t="shared" si="27"/>
        <v>0</v>
      </c>
      <c r="Z50" s="65"/>
      <c r="AA50" s="5"/>
      <c r="AB50" s="217"/>
      <c r="AC50" s="218"/>
      <c r="AD50" s="134">
        <f t="shared" ref="AD50:AD57" si="28">(N50-AE50)/AE50</f>
        <v>-1</v>
      </c>
      <c r="AE50" s="125">
        <v>20000</v>
      </c>
      <c r="AF50" s="212"/>
    </row>
    <row r="51" spans="1:32" s="89" customFormat="1" ht="15" customHeight="1" x14ac:dyDescent="0.2">
      <c r="A51" s="9" t="s">
        <v>29</v>
      </c>
      <c r="B51" s="1" t="s">
        <v>30</v>
      </c>
      <c r="C51" s="4" t="s">
        <v>31</v>
      </c>
      <c r="D51" s="39" t="s">
        <v>29</v>
      </c>
      <c r="E51" s="209" t="s">
        <v>33</v>
      </c>
      <c r="F51" s="1"/>
      <c r="G51" s="1">
        <v>5</v>
      </c>
      <c r="H51" s="211" t="s">
        <v>67</v>
      </c>
      <c r="I51" s="74" t="s">
        <v>36</v>
      </c>
      <c r="J51" s="73"/>
      <c r="K51" s="75">
        <v>44708</v>
      </c>
      <c r="L51" s="219"/>
      <c r="M51" s="220">
        <f>N51</f>
        <v>2000</v>
      </c>
      <c r="N51" s="221">
        <v>2000</v>
      </c>
      <c r="O51" s="79"/>
      <c r="P51" s="80"/>
      <c r="Q51" s="77"/>
      <c r="R51" s="77"/>
      <c r="S51" s="77"/>
      <c r="T51" s="77"/>
      <c r="U51" s="77"/>
      <c r="V51" s="77"/>
      <c r="W51" s="77"/>
      <c r="X51" s="78"/>
      <c r="Y51" s="2"/>
      <c r="Z51" s="65"/>
      <c r="AA51" s="5"/>
      <c r="AB51" s="217"/>
      <c r="AC51" s="218"/>
      <c r="AD51" s="186"/>
      <c r="AE51" s="128"/>
      <c r="AF51" s="212"/>
    </row>
    <row r="52" spans="1:32" s="89" customFormat="1" ht="15" x14ac:dyDescent="0.2">
      <c r="A52" s="9" t="s">
        <v>29</v>
      </c>
      <c r="B52" s="1" t="s">
        <v>30</v>
      </c>
      <c r="C52" s="4" t="s">
        <v>31</v>
      </c>
      <c r="D52" s="39" t="s">
        <v>29</v>
      </c>
      <c r="E52" s="209" t="s">
        <v>33</v>
      </c>
      <c r="F52" s="1"/>
      <c r="G52" s="1">
        <v>5</v>
      </c>
      <c r="H52" s="211" t="s">
        <v>67</v>
      </c>
      <c r="I52" s="74" t="s">
        <v>36</v>
      </c>
      <c r="J52" s="73"/>
      <c r="K52" s="75">
        <v>44703</v>
      </c>
      <c r="L52" s="219"/>
      <c r="M52" s="220">
        <f t="shared" si="26"/>
        <v>18000</v>
      </c>
      <c r="N52" s="221">
        <v>18000</v>
      </c>
      <c r="O52" s="79"/>
      <c r="P52" s="80"/>
      <c r="Q52" s="77"/>
      <c r="R52" s="77"/>
      <c r="S52" s="77"/>
      <c r="T52" s="77"/>
      <c r="U52" s="77"/>
      <c r="V52" s="77"/>
      <c r="W52" s="77"/>
      <c r="X52" s="78">
        <f t="shared" si="2"/>
        <v>0</v>
      </c>
      <c r="Y52" s="2">
        <f t="shared" si="27"/>
        <v>18000</v>
      </c>
      <c r="Z52" s="65"/>
      <c r="AA52" s="5"/>
      <c r="AB52" s="217"/>
      <c r="AC52" s="218"/>
      <c r="AD52" s="126">
        <f t="shared" si="28"/>
        <v>0</v>
      </c>
      <c r="AE52" s="125">
        <v>18000</v>
      </c>
      <c r="AF52" s="212"/>
    </row>
    <row r="53" spans="1:32" s="89" customFormat="1" ht="15" x14ac:dyDescent="0.2">
      <c r="A53" s="9" t="s">
        <v>29</v>
      </c>
      <c r="B53" s="1" t="s">
        <v>30</v>
      </c>
      <c r="C53" s="4" t="s">
        <v>31</v>
      </c>
      <c r="D53" s="39" t="s">
        <v>32</v>
      </c>
      <c r="E53" s="209" t="s">
        <v>33</v>
      </c>
      <c r="F53" s="153" t="s">
        <v>45</v>
      </c>
      <c r="G53" s="153">
        <v>5</v>
      </c>
      <c r="H53" s="227" t="s">
        <v>71</v>
      </c>
      <c r="I53" s="154" t="s">
        <v>36</v>
      </c>
      <c r="J53" s="155"/>
      <c r="K53" s="156"/>
      <c r="L53" s="228"/>
      <c r="M53" s="229">
        <f t="shared" si="26"/>
        <v>0</v>
      </c>
      <c r="N53" s="232">
        <v>0</v>
      </c>
      <c r="O53" s="79"/>
      <c r="P53" s="80"/>
      <c r="Q53" s="77"/>
      <c r="R53" s="77"/>
      <c r="S53" s="77"/>
      <c r="T53" s="77"/>
      <c r="U53" s="77"/>
      <c r="V53" s="77"/>
      <c r="W53" s="77"/>
      <c r="X53" s="78">
        <f t="shared" si="2"/>
        <v>0</v>
      </c>
      <c r="Y53" s="2">
        <f t="shared" si="27"/>
        <v>0</v>
      </c>
      <c r="Z53" s="65"/>
      <c r="AA53" s="5"/>
      <c r="AB53" s="217"/>
      <c r="AC53" s="218"/>
      <c r="AD53" s="124">
        <f t="shared" si="28"/>
        <v>-1</v>
      </c>
      <c r="AE53" s="125">
        <v>7500</v>
      </c>
      <c r="AF53" s="212"/>
    </row>
    <row r="54" spans="1:32" s="89" customFormat="1" ht="15" customHeight="1" x14ac:dyDescent="0.2">
      <c r="A54" s="9" t="s">
        <v>29</v>
      </c>
      <c r="B54" s="1" t="s">
        <v>30</v>
      </c>
      <c r="C54" s="4" t="s">
        <v>31</v>
      </c>
      <c r="D54" s="39" t="s">
        <v>39</v>
      </c>
      <c r="E54" s="209" t="s">
        <v>33</v>
      </c>
      <c r="F54" s="1"/>
      <c r="G54" s="1" t="s">
        <v>70</v>
      </c>
      <c r="H54" s="211" t="s">
        <v>71</v>
      </c>
      <c r="I54" s="74" t="s">
        <v>36</v>
      </c>
      <c r="J54" s="73"/>
      <c r="K54" s="75"/>
      <c r="L54" s="219"/>
      <c r="M54" s="220">
        <f t="shared" si="26"/>
        <v>7000</v>
      </c>
      <c r="N54" s="221">
        <v>7000</v>
      </c>
      <c r="O54" s="79"/>
      <c r="P54" s="80"/>
      <c r="Q54" s="77"/>
      <c r="R54" s="77"/>
      <c r="S54" s="77"/>
      <c r="T54" s="77"/>
      <c r="U54" s="77"/>
      <c r="V54" s="77"/>
      <c r="W54" s="77"/>
      <c r="X54" s="78">
        <f t="shared" si="2"/>
        <v>0</v>
      </c>
      <c r="Y54" s="2">
        <f t="shared" si="27"/>
        <v>7000</v>
      </c>
      <c r="Z54" s="65"/>
      <c r="AA54" s="5"/>
      <c r="AB54" s="217"/>
      <c r="AC54" s="218"/>
      <c r="AD54" s="126">
        <f t="shared" si="28"/>
        <v>0.4</v>
      </c>
      <c r="AE54" s="125">
        <v>5000</v>
      </c>
      <c r="AF54" s="212"/>
    </row>
    <row r="55" spans="1:32" s="89" customFormat="1" ht="15" x14ac:dyDescent="0.2">
      <c r="A55" s="9" t="s">
        <v>29</v>
      </c>
      <c r="B55" s="1" t="s">
        <v>30</v>
      </c>
      <c r="C55" s="4" t="s">
        <v>31</v>
      </c>
      <c r="D55" s="39" t="s">
        <v>29</v>
      </c>
      <c r="E55" s="209" t="s">
        <v>33</v>
      </c>
      <c r="F55" s="1"/>
      <c r="G55" s="1">
        <v>6</v>
      </c>
      <c r="H55" s="211" t="s">
        <v>71</v>
      </c>
      <c r="I55" s="74" t="s">
        <v>36</v>
      </c>
      <c r="J55" s="73"/>
      <c r="K55" s="75"/>
      <c r="L55" s="219"/>
      <c r="M55" s="220">
        <f t="shared" si="26"/>
        <v>20000</v>
      </c>
      <c r="N55" s="221">
        <v>20000</v>
      </c>
      <c r="O55" s="79"/>
      <c r="P55" s="80"/>
      <c r="Q55" s="77"/>
      <c r="R55" s="77"/>
      <c r="S55" s="77"/>
      <c r="T55" s="77"/>
      <c r="U55" s="77"/>
      <c r="V55" s="77"/>
      <c r="W55" s="77"/>
      <c r="X55" s="78">
        <f t="shared" si="2"/>
        <v>0</v>
      </c>
      <c r="Y55" s="2">
        <f t="shared" si="27"/>
        <v>20000</v>
      </c>
      <c r="Z55" s="65"/>
      <c r="AA55" s="5"/>
      <c r="AB55" s="217"/>
      <c r="AC55" s="218"/>
      <c r="AD55" s="124">
        <f t="shared" si="28"/>
        <v>0</v>
      </c>
      <c r="AE55" s="125">
        <v>20000</v>
      </c>
      <c r="AF55" s="212"/>
    </row>
    <row r="56" spans="1:32" s="89" customFormat="1" ht="15" x14ac:dyDescent="0.2">
      <c r="A56" s="9" t="s">
        <v>29</v>
      </c>
      <c r="B56" s="1" t="s">
        <v>30</v>
      </c>
      <c r="C56" s="4" t="s">
        <v>31</v>
      </c>
      <c r="D56" s="39" t="s">
        <v>32</v>
      </c>
      <c r="E56" s="209" t="s">
        <v>33</v>
      </c>
      <c r="F56" s="1"/>
      <c r="G56" s="1">
        <v>6</v>
      </c>
      <c r="H56" s="211" t="s">
        <v>71</v>
      </c>
      <c r="I56" s="74" t="s">
        <v>36</v>
      </c>
      <c r="J56" s="73"/>
      <c r="K56" s="75"/>
      <c r="L56" s="219"/>
      <c r="M56" s="220">
        <f t="shared" si="26"/>
        <v>7500</v>
      </c>
      <c r="N56" s="221">
        <v>7500</v>
      </c>
      <c r="O56" s="79"/>
      <c r="P56" s="80"/>
      <c r="Q56" s="77"/>
      <c r="R56" s="77"/>
      <c r="S56" s="77"/>
      <c r="T56" s="77"/>
      <c r="U56" s="77"/>
      <c r="V56" s="77"/>
      <c r="W56" s="77"/>
      <c r="X56" s="78">
        <f t="shared" si="2"/>
        <v>0</v>
      </c>
      <c r="Y56" s="2">
        <f t="shared" si="27"/>
        <v>7500</v>
      </c>
      <c r="Z56" s="65"/>
      <c r="AA56" s="5"/>
      <c r="AB56" s="217"/>
      <c r="AC56" s="218"/>
      <c r="AD56" s="124">
        <f t="shared" si="28"/>
        <v>0</v>
      </c>
      <c r="AE56" s="125">
        <v>7500</v>
      </c>
      <c r="AF56" s="212"/>
    </row>
    <row r="57" spans="1:32" s="89" customFormat="1" ht="15" customHeight="1" x14ac:dyDescent="0.2">
      <c r="A57" s="9" t="s">
        <v>29</v>
      </c>
      <c r="B57" s="1" t="s">
        <v>30</v>
      </c>
      <c r="C57" s="4" t="s">
        <v>31</v>
      </c>
      <c r="D57" s="39" t="s">
        <v>39</v>
      </c>
      <c r="E57" s="209" t="s">
        <v>33</v>
      </c>
      <c r="F57" s="1"/>
      <c r="G57" s="1" t="s">
        <v>70</v>
      </c>
      <c r="H57" s="211" t="s">
        <v>71</v>
      </c>
      <c r="I57" s="74" t="s">
        <v>36</v>
      </c>
      <c r="J57" s="73"/>
      <c r="K57" s="75"/>
      <c r="L57" s="219"/>
      <c r="M57" s="220">
        <f t="shared" si="26"/>
        <v>6000</v>
      </c>
      <c r="N57" s="221">
        <v>6000</v>
      </c>
      <c r="O57" s="79"/>
      <c r="P57" s="80"/>
      <c r="Q57" s="77"/>
      <c r="R57" s="77"/>
      <c r="S57" s="77"/>
      <c r="T57" s="77"/>
      <c r="U57" s="77"/>
      <c r="V57" s="77"/>
      <c r="W57" s="77"/>
      <c r="X57" s="78">
        <f t="shared" si="2"/>
        <v>0</v>
      </c>
      <c r="Y57" s="2">
        <f t="shared" si="27"/>
        <v>6000</v>
      </c>
      <c r="Z57" s="65"/>
      <c r="AA57" s="5"/>
      <c r="AB57" s="217"/>
      <c r="AC57" s="218"/>
      <c r="AD57" s="134">
        <f t="shared" si="28"/>
        <v>-0.33333333333333331</v>
      </c>
      <c r="AE57" s="125">
        <v>9000</v>
      </c>
      <c r="AF57" s="212"/>
    </row>
    <row r="58" spans="1:32" s="89" customFormat="1" ht="15" customHeight="1" x14ac:dyDescent="0.2">
      <c r="A58" s="9" t="s">
        <v>29</v>
      </c>
      <c r="B58" s="1" t="s">
        <v>30</v>
      </c>
      <c r="C58" s="4" t="s">
        <v>31</v>
      </c>
      <c r="D58" s="226" t="s">
        <v>32</v>
      </c>
      <c r="E58" s="210" t="s">
        <v>59</v>
      </c>
      <c r="F58" s="1"/>
      <c r="G58" s="1" t="s">
        <v>63</v>
      </c>
      <c r="H58" s="211" t="s">
        <v>73</v>
      </c>
      <c r="I58" s="74" t="s">
        <v>36</v>
      </c>
      <c r="J58" s="73"/>
      <c r="K58" s="75"/>
      <c r="L58" s="219"/>
      <c r="M58" s="220">
        <f t="shared" si="26"/>
        <v>5000</v>
      </c>
      <c r="N58" s="221">
        <v>5000</v>
      </c>
      <c r="O58" s="79"/>
      <c r="P58" s="80"/>
      <c r="Q58" s="77"/>
      <c r="R58" s="77"/>
      <c r="S58" s="77"/>
      <c r="T58" s="77"/>
      <c r="U58" s="77"/>
      <c r="V58" s="77"/>
      <c r="W58" s="77"/>
      <c r="X58" s="78">
        <f t="shared" si="2"/>
        <v>0</v>
      </c>
      <c r="Y58" s="2">
        <f t="shared" si="27"/>
        <v>5000</v>
      </c>
      <c r="Z58" s="65"/>
      <c r="AA58" s="5"/>
      <c r="AB58" s="217"/>
      <c r="AC58" s="218"/>
      <c r="AD58" s="134"/>
      <c r="AE58" s="125"/>
      <c r="AF58" s="212"/>
    </row>
    <row r="59" spans="1:32" s="89" customFormat="1" ht="15" x14ac:dyDescent="0.2">
      <c r="A59" s="9" t="s">
        <v>29</v>
      </c>
      <c r="B59" s="1" t="s">
        <v>30</v>
      </c>
      <c r="C59" s="4" t="s">
        <v>31</v>
      </c>
      <c r="D59" s="39" t="s">
        <v>29</v>
      </c>
      <c r="E59" s="210" t="s">
        <v>33</v>
      </c>
      <c r="F59" s="1"/>
      <c r="G59" s="1">
        <v>6</v>
      </c>
      <c r="H59" s="211" t="s">
        <v>71</v>
      </c>
      <c r="I59" s="74" t="s">
        <v>36</v>
      </c>
      <c r="J59" s="73"/>
      <c r="K59" s="82"/>
      <c r="L59" s="219"/>
      <c r="M59" s="220">
        <f t="shared" si="26"/>
        <v>7000</v>
      </c>
      <c r="N59" s="221">
        <v>7000</v>
      </c>
      <c r="O59" s="79"/>
      <c r="P59" s="80"/>
      <c r="Q59" s="77"/>
      <c r="R59" s="77"/>
      <c r="S59" s="77"/>
      <c r="T59" s="77"/>
      <c r="U59" s="77"/>
      <c r="V59" s="77"/>
      <c r="W59" s="77"/>
      <c r="X59" s="78">
        <f t="shared" si="2"/>
        <v>0</v>
      </c>
      <c r="Y59" s="2">
        <f t="shared" si="27"/>
        <v>7000</v>
      </c>
      <c r="Z59" s="65"/>
      <c r="AA59" s="5"/>
      <c r="AB59" s="217"/>
      <c r="AC59" s="218"/>
      <c r="AD59" s="134">
        <f>(N59-AE59)/AE59</f>
        <v>-0.125</v>
      </c>
      <c r="AE59" s="125">
        <v>8000</v>
      </c>
      <c r="AF59" s="212"/>
    </row>
    <row r="60" spans="1:32" s="89" customFormat="1" ht="15" x14ac:dyDescent="0.2">
      <c r="A60" s="9" t="s">
        <v>29</v>
      </c>
      <c r="B60" s="1" t="s">
        <v>30</v>
      </c>
      <c r="C60" s="4" t="s">
        <v>31</v>
      </c>
      <c r="D60" s="39" t="s">
        <v>32</v>
      </c>
      <c r="E60" s="210" t="s">
        <v>59</v>
      </c>
      <c r="F60" s="1"/>
      <c r="G60" s="1">
        <v>6</v>
      </c>
      <c r="H60" s="211" t="s">
        <v>71</v>
      </c>
      <c r="I60" s="74" t="s">
        <v>36</v>
      </c>
      <c r="J60" s="73"/>
      <c r="K60" s="75"/>
      <c r="L60" s="219"/>
      <c r="M60" s="220">
        <f t="shared" si="26"/>
        <v>7000</v>
      </c>
      <c r="N60" s="221">
        <v>7000</v>
      </c>
      <c r="O60" s="79"/>
      <c r="P60" s="80"/>
      <c r="Q60" s="77"/>
      <c r="R60" s="77"/>
      <c r="S60" s="77"/>
      <c r="T60" s="77"/>
      <c r="U60" s="77"/>
      <c r="V60" s="77"/>
      <c r="W60" s="77"/>
      <c r="X60" s="78">
        <f t="shared" si="2"/>
        <v>0</v>
      </c>
      <c r="Y60" s="2">
        <f>N60-X60</f>
        <v>7000</v>
      </c>
      <c r="Z60" s="65"/>
      <c r="AA60" s="5"/>
      <c r="AB60" s="217"/>
      <c r="AC60" s="218"/>
      <c r="AD60" s="134">
        <f>(N60-AE60)/AE60</f>
        <v>-0.125</v>
      </c>
      <c r="AE60" s="125">
        <v>8000</v>
      </c>
      <c r="AF60" s="212"/>
    </row>
    <row r="61" spans="1:32" s="89" customFormat="1" ht="15" x14ac:dyDescent="0.2">
      <c r="A61" s="9" t="s">
        <v>29</v>
      </c>
      <c r="B61" s="1" t="s">
        <v>30</v>
      </c>
      <c r="C61" s="4" t="s">
        <v>31</v>
      </c>
      <c r="D61" s="39" t="s">
        <v>32</v>
      </c>
      <c r="E61" s="210" t="s">
        <v>59</v>
      </c>
      <c r="F61" s="153" t="s">
        <v>45</v>
      </c>
      <c r="G61" s="153">
        <v>6</v>
      </c>
      <c r="H61" s="227" t="s">
        <v>71</v>
      </c>
      <c r="I61" s="154" t="s">
        <v>36</v>
      </c>
      <c r="J61" s="155"/>
      <c r="K61" s="156"/>
      <c r="L61" s="228"/>
      <c r="M61" s="229">
        <f t="shared" si="26"/>
        <v>0</v>
      </c>
      <c r="N61" s="232">
        <v>0</v>
      </c>
      <c r="O61" s="79"/>
      <c r="P61" s="80"/>
      <c r="Q61" s="77"/>
      <c r="R61" s="77"/>
      <c r="S61" s="77"/>
      <c r="T61" s="77"/>
      <c r="U61" s="77"/>
      <c r="V61" s="77"/>
      <c r="W61" s="77"/>
      <c r="X61" s="78">
        <f t="shared" si="2"/>
        <v>0</v>
      </c>
      <c r="Y61" s="2">
        <f>N61-X61</f>
        <v>0</v>
      </c>
      <c r="Z61" s="65"/>
      <c r="AA61" s="5"/>
      <c r="AB61" s="217"/>
      <c r="AC61" s="218"/>
      <c r="AD61" s="124"/>
      <c r="AE61" s="128" t="s">
        <v>43</v>
      </c>
      <c r="AF61" s="212"/>
    </row>
    <row r="62" spans="1:32" s="89" customFormat="1" ht="15" customHeight="1" x14ac:dyDescent="0.2">
      <c r="A62" s="9" t="s">
        <v>29</v>
      </c>
      <c r="B62" s="1" t="s">
        <v>30</v>
      </c>
      <c r="C62" s="4" t="s">
        <v>31</v>
      </c>
      <c r="D62" s="39" t="s">
        <v>39</v>
      </c>
      <c r="E62" s="210" t="s">
        <v>59</v>
      </c>
      <c r="F62" s="1"/>
      <c r="G62" s="1" t="s">
        <v>76</v>
      </c>
      <c r="H62" s="211" t="s">
        <v>73</v>
      </c>
      <c r="I62" s="74" t="s">
        <v>36</v>
      </c>
      <c r="J62" s="73"/>
      <c r="K62" s="75"/>
      <c r="L62" s="219"/>
      <c r="M62" s="220">
        <f t="shared" si="26"/>
        <v>8000</v>
      </c>
      <c r="N62" s="221">
        <v>8000</v>
      </c>
      <c r="O62" s="79"/>
      <c r="P62" s="80"/>
      <c r="Q62" s="77"/>
      <c r="R62" s="77"/>
      <c r="S62" s="77"/>
      <c r="T62" s="77"/>
      <c r="U62" s="77"/>
      <c r="V62" s="77"/>
      <c r="W62" s="77"/>
      <c r="X62" s="78">
        <f t="shared" si="2"/>
        <v>0</v>
      </c>
      <c r="Y62" s="2">
        <f>N62-X62</f>
        <v>8000</v>
      </c>
      <c r="Z62" s="65"/>
      <c r="AA62" s="5"/>
      <c r="AB62" s="217"/>
      <c r="AC62" s="218"/>
      <c r="AD62" s="126">
        <f t="shared" ref="AD62:AD71" si="29">(N62-AE62)/AE62</f>
        <v>0.33333333333333331</v>
      </c>
      <c r="AE62" s="125">
        <v>6000</v>
      </c>
      <c r="AF62" s="212"/>
    </row>
    <row r="63" spans="1:32" s="89" customFormat="1" ht="15" x14ac:dyDescent="0.2">
      <c r="A63" s="9" t="s">
        <v>29</v>
      </c>
      <c r="B63" s="1" t="s">
        <v>30</v>
      </c>
      <c r="C63" s="4" t="s">
        <v>31</v>
      </c>
      <c r="D63" s="39" t="s">
        <v>29</v>
      </c>
      <c r="E63" s="210" t="s">
        <v>59</v>
      </c>
      <c r="F63" s="1"/>
      <c r="G63" s="1">
        <v>7</v>
      </c>
      <c r="H63" s="211" t="s">
        <v>73</v>
      </c>
      <c r="I63" s="74" t="s">
        <v>36</v>
      </c>
      <c r="J63" s="73"/>
      <c r="K63" s="82"/>
      <c r="L63" s="219"/>
      <c r="M63" s="220">
        <f t="shared" si="26"/>
        <v>7000</v>
      </c>
      <c r="N63" s="221">
        <v>7000</v>
      </c>
      <c r="O63" s="79"/>
      <c r="P63" s="80"/>
      <c r="Q63" s="77"/>
      <c r="R63" s="77"/>
      <c r="S63" s="77"/>
      <c r="T63" s="77"/>
      <c r="U63" s="77"/>
      <c r="V63" s="77"/>
      <c r="W63" s="77"/>
      <c r="X63" s="78">
        <f t="shared" si="2"/>
        <v>0</v>
      </c>
      <c r="Y63" s="2">
        <f t="shared" si="27"/>
        <v>7000</v>
      </c>
      <c r="Z63" s="65"/>
      <c r="AA63" s="5"/>
      <c r="AB63" s="217"/>
      <c r="AC63" s="218"/>
      <c r="AD63" s="126">
        <f t="shared" si="29"/>
        <v>0</v>
      </c>
      <c r="AE63" s="125">
        <v>7000</v>
      </c>
      <c r="AF63" s="212"/>
    </row>
    <row r="64" spans="1:32" s="89" customFormat="1" ht="15" x14ac:dyDescent="0.2">
      <c r="A64" s="9" t="s">
        <v>29</v>
      </c>
      <c r="B64" s="1" t="s">
        <v>30</v>
      </c>
      <c r="C64" s="4" t="s">
        <v>31</v>
      </c>
      <c r="D64" s="39" t="s">
        <v>29</v>
      </c>
      <c r="E64" s="210" t="s">
        <v>59</v>
      </c>
      <c r="F64" s="1"/>
      <c r="G64" s="1">
        <v>7</v>
      </c>
      <c r="H64" s="211" t="s">
        <v>73</v>
      </c>
      <c r="I64" s="74" t="s">
        <v>36</v>
      </c>
      <c r="J64" s="73"/>
      <c r="K64" s="75"/>
      <c r="L64" s="219"/>
      <c r="M64" s="220">
        <f t="shared" si="26"/>
        <v>10000</v>
      </c>
      <c r="N64" s="221">
        <v>10000</v>
      </c>
      <c r="O64" s="79"/>
      <c r="P64" s="80"/>
      <c r="Q64" s="77"/>
      <c r="R64" s="77"/>
      <c r="S64" s="77"/>
      <c r="T64" s="77"/>
      <c r="U64" s="77"/>
      <c r="V64" s="77"/>
      <c r="W64" s="77"/>
      <c r="X64" s="78">
        <f t="shared" si="2"/>
        <v>0</v>
      </c>
      <c r="Y64" s="2">
        <f t="shared" si="27"/>
        <v>10000</v>
      </c>
      <c r="Z64" s="65"/>
      <c r="AA64" s="5"/>
      <c r="AB64" s="217"/>
      <c r="AC64" s="218"/>
      <c r="AD64" s="124">
        <f t="shared" si="29"/>
        <v>0</v>
      </c>
      <c r="AE64" s="125">
        <v>10000</v>
      </c>
      <c r="AF64" s="212"/>
    </row>
    <row r="65" spans="1:32" s="89" customFormat="1" ht="15" customHeight="1" x14ac:dyDescent="0.2">
      <c r="A65" s="9" t="s">
        <v>29</v>
      </c>
      <c r="B65" s="1" t="s">
        <v>30</v>
      </c>
      <c r="C65" s="4" t="s">
        <v>31</v>
      </c>
      <c r="D65" s="39" t="s">
        <v>39</v>
      </c>
      <c r="E65" s="210" t="s">
        <v>59</v>
      </c>
      <c r="F65" s="1"/>
      <c r="G65" s="1" t="s">
        <v>76</v>
      </c>
      <c r="H65" s="211" t="s">
        <v>73</v>
      </c>
      <c r="I65" s="74" t="s">
        <v>36</v>
      </c>
      <c r="J65" s="73"/>
      <c r="K65" s="75"/>
      <c r="L65" s="219"/>
      <c r="M65" s="220">
        <f t="shared" si="26"/>
        <v>7000</v>
      </c>
      <c r="N65" s="221">
        <v>7000</v>
      </c>
      <c r="O65" s="79"/>
      <c r="P65" s="80"/>
      <c r="Q65" s="77"/>
      <c r="R65" s="77"/>
      <c r="S65" s="77"/>
      <c r="T65" s="77">
        <v>2000</v>
      </c>
      <c r="U65" s="77"/>
      <c r="V65" s="77"/>
      <c r="W65" s="77"/>
      <c r="X65" s="78">
        <f t="shared" si="2"/>
        <v>2000</v>
      </c>
      <c r="Y65" s="2">
        <f t="shared" si="27"/>
        <v>5000</v>
      </c>
      <c r="Z65" s="65"/>
      <c r="AA65" s="5"/>
      <c r="AB65" s="217"/>
      <c r="AC65" s="218"/>
      <c r="AD65" s="126">
        <f t="shared" si="29"/>
        <v>0.16666666666666666</v>
      </c>
      <c r="AE65" s="125">
        <v>6000</v>
      </c>
      <c r="AF65" s="212"/>
    </row>
    <row r="66" spans="1:32" s="89" customFormat="1" ht="15" x14ac:dyDescent="0.2">
      <c r="A66" s="9" t="s">
        <v>29</v>
      </c>
      <c r="B66" s="1" t="s">
        <v>30</v>
      </c>
      <c r="C66" s="4" t="s">
        <v>31</v>
      </c>
      <c r="D66" s="39" t="s">
        <v>29</v>
      </c>
      <c r="E66" s="210" t="s">
        <v>59</v>
      </c>
      <c r="F66" s="1"/>
      <c r="G66" s="1">
        <v>7</v>
      </c>
      <c r="H66" s="211" t="s">
        <v>73</v>
      </c>
      <c r="I66" s="74" t="s">
        <v>36</v>
      </c>
      <c r="J66" s="73"/>
      <c r="K66" s="75"/>
      <c r="L66" s="219"/>
      <c r="M66" s="220">
        <f t="shared" si="26"/>
        <v>20000</v>
      </c>
      <c r="N66" s="221">
        <v>20000</v>
      </c>
      <c r="O66" s="79"/>
      <c r="P66" s="80"/>
      <c r="Q66" s="77"/>
      <c r="R66" s="77"/>
      <c r="S66" s="77"/>
      <c r="T66" s="77"/>
      <c r="U66" s="77"/>
      <c r="V66" s="77"/>
      <c r="W66" s="77"/>
      <c r="X66" s="78">
        <f t="shared" si="2"/>
        <v>0</v>
      </c>
      <c r="Y66" s="2">
        <f t="shared" si="27"/>
        <v>20000</v>
      </c>
      <c r="Z66" s="65"/>
      <c r="AA66" s="5"/>
      <c r="AB66" s="217"/>
      <c r="AC66" s="218"/>
      <c r="AD66" s="124">
        <f t="shared" si="29"/>
        <v>0</v>
      </c>
      <c r="AE66" s="125">
        <v>20000</v>
      </c>
      <c r="AF66" s="212"/>
    </row>
    <row r="67" spans="1:32" s="89" customFormat="1" ht="15" customHeight="1" x14ac:dyDescent="0.2">
      <c r="A67" s="9" t="s">
        <v>29</v>
      </c>
      <c r="B67" s="1" t="s">
        <v>30</v>
      </c>
      <c r="C67" s="4" t="s">
        <v>31</v>
      </c>
      <c r="D67" s="39" t="s">
        <v>39</v>
      </c>
      <c r="E67" s="210" t="s">
        <v>59</v>
      </c>
      <c r="F67" s="1"/>
      <c r="G67" s="1" t="s">
        <v>77</v>
      </c>
      <c r="H67" s="211" t="s">
        <v>78</v>
      </c>
      <c r="I67" s="74" t="s">
        <v>36</v>
      </c>
      <c r="J67" s="73"/>
      <c r="K67" s="75"/>
      <c r="L67" s="219"/>
      <c r="M67" s="220">
        <f t="shared" si="26"/>
        <v>8000</v>
      </c>
      <c r="N67" s="221">
        <v>8000</v>
      </c>
      <c r="O67" s="79"/>
      <c r="P67" s="80"/>
      <c r="Q67" s="77"/>
      <c r="R67" s="77"/>
      <c r="S67" s="77"/>
      <c r="T67" s="77"/>
      <c r="U67" s="77"/>
      <c r="V67" s="77"/>
      <c r="W67" s="77"/>
      <c r="X67" s="78">
        <f t="shared" si="2"/>
        <v>0</v>
      </c>
      <c r="Y67" s="2">
        <f t="shared" si="27"/>
        <v>8000</v>
      </c>
      <c r="Z67" s="65"/>
      <c r="AA67" s="5"/>
      <c r="AB67" s="217"/>
      <c r="AC67" s="218"/>
      <c r="AD67" s="134">
        <f t="shared" si="29"/>
        <v>-0.23809523809523808</v>
      </c>
      <c r="AE67" s="125">
        <v>10500</v>
      </c>
      <c r="AF67" s="212"/>
    </row>
    <row r="68" spans="1:32" s="89" customFormat="1" ht="15" x14ac:dyDescent="0.2">
      <c r="A68" s="9" t="s">
        <v>29</v>
      </c>
      <c r="B68" s="1" t="s">
        <v>30</v>
      </c>
      <c r="C68" s="4" t="s">
        <v>31</v>
      </c>
      <c r="D68" s="226" t="s">
        <v>32</v>
      </c>
      <c r="E68" s="210" t="s">
        <v>59</v>
      </c>
      <c r="F68" s="1"/>
      <c r="G68" s="1" t="s">
        <v>64</v>
      </c>
      <c r="H68" s="211" t="s">
        <v>74</v>
      </c>
      <c r="I68" s="74" t="s">
        <v>36</v>
      </c>
      <c r="J68" s="73"/>
      <c r="K68" s="75"/>
      <c r="L68" s="219"/>
      <c r="M68" s="220">
        <v>10000</v>
      </c>
      <c r="N68" s="221">
        <v>10000</v>
      </c>
      <c r="O68" s="79"/>
      <c r="P68" s="80"/>
      <c r="Q68" s="77"/>
      <c r="R68" s="77"/>
      <c r="S68" s="77"/>
      <c r="T68" s="77"/>
      <c r="U68" s="77"/>
      <c r="V68" s="77"/>
      <c r="W68" s="77"/>
      <c r="X68" s="78">
        <f t="shared" si="2"/>
        <v>0</v>
      </c>
      <c r="Y68" s="2">
        <f t="shared" si="27"/>
        <v>10000</v>
      </c>
      <c r="Z68" s="65"/>
      <c r="AA68" s="5"/>
      <c r="AB68" s="217"/>
      <c r="AC68" s="218"/>
      <c r="AD68" s="134">
        <f t="shared" si="29"/>
        <v>0</v>
      </c>
      <c r="AE68" s="125">
        <v>10000</v>
      </c>
      <c r="AF68" s="212"/>
    </row>
    <row r="69" spans="1:32" s="89" customFormat="1" ht="15" x14ac:dyDescent="0.2">
      <c r="A69" s="9" t="s">
        <v>29</v>
      </c>
      <c r="B69" s="1" t="s">
        <v>30</v>
      </c>
      <c r="C69" s="4" t="s">
        <v>31</v>
      </c>
      <c r="D69" s="39" t="s">
        <v>29</v>
      </c>
      <c r="E69" s="210" t="s">
        <v>59</v>
      </c>
      <c r="F69" s="1"/>
      <c r="G69" s="1" t="s">
        <v>79</v>
      </c>
      <c r="H69" s="211" t="s">
        <v>74</v>
      </c>
      <c r="I69" s="74" t="s">
        <v>36</v>
      </c>
      <c r="J69" s="73"/>
      <c r="K69" s="75"/>
      <c r="L69" s="219"/>
      <c r="M69" s="220">
        <f t="shared" si="26"/>
        <v>3000</v>
      </c>
      <c r="N69" s="221">
        <v>3000</v>
      </c>
      <c r="O69" s="79"/>
      <c r="P69" s="80"/>
      <c r="Q69" s="77"/>
      <c r="R69" s="77"/>
      <c r="S69" s="77"/>
      <c r="T69" s="77"/>
      <c r="U69" s="77"/>
      <c r="V69" s="77"/>
      <c r="W69" s="77"/>
      <c r="X69" s="78">
        <f t="shared" si="2"/>
        <v>0</v>
      </c>
      <c r="Y69" s="2">
        <f t="shared" si="27"/>
        <v>3000</v>
      </c>
      <c r="Z69" s="65"/>
      <c r="AA69" s="5"/>
      <c r="AB69" s="217"/>
      <c r="AC69" s="218"/>
      <c r="AD69" s="126">
        <f t="shared" si="29"/>
        <v>0.5</v>
      </c>
      <c r="AE69" s="125">
        <v>2000</v>
      </c>
      <c r="AF69" s="212"/>
    </row>
    <row r="70" spans="1:32" s="89" customFormat="1" ht="15" x14ac:dyDescent="0.2">
      <c r="A70" s="9" t="s">
        <v>29</v>
      </c>
      <c r="B70" s="1" t="s">
        <v>30</v>
      </c>
      <c r="C70" s="4" t="s">
        <v>31</v>
      </c>
      <c r="D70" s="39" t="s">
        <v>39</v>
      </c>
      <c r="E70" s="210" t="s">
        <v>59</v>
      </c>
      <c r="F70" s="1"/>
      <c r="G70" s="1" t="s">
        <v>79</v>
      </c>
      <c r="H70" s="211" t="s">
        <v>74</v>
      </c>
      <c r="I70" s="74" t="s">
        <v>36</v>
      </c>
      <c r="J70" s="73"/>
      <c r="K70" s="75"/>
      <c r="L70" s="219"/>
      <c r="M70" s="220">
        <f t="shared" si="26"/>
        <v>4000</v>
      </c>
      <c r="N70" s="221">
        <v>4000</v>
      </c>
      <c r="O70" s="79"/>
      <c r="P70" s="80"/>
      <c r="Q70" s="77"/>
      <c r="R70" s="77"/>
      <c r="S70" s="77"/>
      <c r="T70" s="77"/>
      <c r="U70" s="77"/>
      <c r="V70" s="77"/>
      <c r="W70" s="77"/>
      <c r="X70" s="78">
        <f t="shared" si="2"/>
        <v>0</v>
      </c>
      <c r="Y70" s="2">
        <f t="shared" si="27"/>
        <v>4000</v>
      </c>
      <c r="Z70" s="65"/>
      <c r="AA70" s="5"/>
      <c r="AB70" s="217"/>
      <c r="AC70" s="218"/>
      <c r="AD70" s="126">
        <f t="shared" si="29"/>
        <v>0.33333333333333331</v>
      </c>
      <c r="AE70" s="125">
        <v>3000</v>
      </c>
      <c r="AF70" s="212"/>
    </row>
    <row r="71" spans="1:32" s="89" customFormat="1" ht="15" customHeight="1" x14ac:dyDescent="0.2">
      <c r="A71" s="9" t="s">
        <v>29</v>
      </c>
      <c r="B71" s="1" t="s">
        <v>30</v>
      </c>
      <c r="C71" s="4" t="s">
        <v>31</v>
      </c>
      <c r="D71" s="39" t="s">
        <v>32</v>
      </c>
      <c r="E71" s="210" t="s">
        <v>59</v>
      </c>
      <c r="F71" s="1"/>
      <c r="G71" s="1" t="s">
        <v>80</v>
      </c>
      <c r="H71" s="211" t="s">
        <v>74</v>
      </c>
      <c r="I71" s="74" t="s">
        <v>36</v>
      </c>
      <c r="J71" s="73"/>
      <c r="K71" s="75"/>
      <c r="L71" s="219"/>
      <c r="M71" s="220">
        <f t="shared" si="26"/>
        <v>7000</v>
      </c>
      <c r="N71" s="221">
        <v>7000</v>
      </c>
      <c r="O71" s="79"/>
      <c r="P71" s="80"/>
      <c r="Q71" s="77"/>
      <c r="R71" s="77"/>
      <c r="S71" s="77"/>
      <c r="T71" s="77"/>
      <c r="U71" s="77"/>
      <c r="V71" s="77"/>
      <c r="W71" s="77"/>
      <c r="X71" s="78">
        <f t="shared" si="2"/>
        <v>0</v>
      </c>
      <c r="Y71" s="2">
        <f t="shared" si="27"/>
        <v>7000</v>
      </c>
      <c r="Z71" s="65"/>
      <c r="AA71" s="5"/>
      <c r="AB71" s="217"/>
      <c r="AC71" s="218"/>
      <c r="AD71" s="126">
        <f t="shared" si="29"/>
        <v>0.4</v>
      </c>
      <c r="AE71" s="125">
        <v>5000</v>
      </c>
      <c r="AF71" s="212"/>
    </row>
    <row r="72" spans="1:32" s="89" customFormat="1" ht="15" customHeight="1" x14ac:dyDescent="0.2">
      <c r="A72" s="9" t="s">
        <v>29</v>
      </c>
      <c r="B72" s="1" t="s">
        <v>30</v>
      </c>
      <c r="C72" s="4" t="s">
        <v>31</v>
      </c>
      <c r="D72" s="39" t="s">
        <v>32</v>
      </c>
      <c r="E72" s="209" t="s">
        <v>33</v>
      </c>
      <c r="F72" s="153" t="s">
        <v>45</v>
      </c>
      <c r="G72" s="153">
        <v>4</v>
      </c>
      <c r="H72" s="227" t="s">
        <v>74</v>
      </c>
      <c r="I72" s="154" t="s">
        <v>36</v>
      </c>
      <c r="J72" s="155"/>
      <c r="K72" s="156"/>
      <c r="L72" s="228"/>
      <c r="M72" s="229">
        <f t="shared" si="26"/>
        <v>0</v>
      </c>
      <c r="N72" s="232">
        <v>0</v>
      </c>
      <c r="O72" s="79"/>
      <c r="P72" s="80"/>
      <c r="Q72" s="77"/>
      <c r="R72" s="77"/>
      <c r="S72" s="77"/>
      <c r="T72" s="77"/>
      <c r="U72" s="77"/>
      <c r="V72" s="77"/>
      <c r="W72" s="77"/>
      <c r="X72" s="78">
        <f t="shared" ref="X72:X97" si="30">SUM(O72:W72)</f>
        <v>0</v>
      </c>
      <c r="Y72" s="2">
        <f t="shared" si="27"/>
        <v>0</v>
      </c>
      <c r="Z72" s="65"/>
      <c r="AA72" s="5"/>
      <c r="AB72" s="217"/>
      <c r="AC72" s="218"/>
      <c r="AD72" s="124"/>
      <c r="AE72" s="128" t="s">
        <v>43</v>
      </c>
      <c r="AF72" s="212"/>
    </row>
    <row r="73" spans="1:32" s="89" customFormat="1" ht="15" x14ac:dyDescent="0.2">
      <c r="A73" s="9" t="s">
        <v>29</v>
      </c>
      <c r="B73" s="1" t="s">
        <v>30</v>
      </c>
      <c r="C73" s="4" t="s">
        <v>31</v>
      </c>
      <c r="D73" s="39" t="s">
        <v>39</v>
      </c>
      <c r="E73" s="210" t="s">
        <v>59</v>
      </c>
      <c r="F73" s="1"/>
      <c r="G73" s="1">
        <v>9</v>
      </c>
      <c r="H73" s="211" t="s">
        <v>74</v>
      </c>
      <c r="I73" s="74" t="s">
        <v>36</v>
      </c>
      <c r="J73" s="73"/>
      <c r="K73" s="75"/>
      <c r="L73" s="219"/>
      <c r="M73" s="220">
        <f t="shared" si="26"/>
        <v>8000</v>
      </c>
      <c r="N73" s="221">
        <v>8000</v>
      </c>
      <c r="O73" s="79"/>
      <c r="P73" s="80"/>
      <c r="Q73" s="77"/>
      <c r="R73" s="77"/>
      <c r="S73" s="77"/>
      <c r="T73" s="77"/>
      <c r="U73" s="77"/>
      <c r="V73" s="77"/>
      <c r="W73" s="77"/>
      <c r="X73" s="78">
        <f t="shared" si="30"/>
        <v>0</v>
      </c>
      <c r="Y73" s="2">
        <f>N73-X73</f>
        <v>8000</v>
      </c>
      <c r="Z73" s="65"/>
      <c r="AA73" s="5"/>
      <c r="AB73" s="217"/>
      <c r="AC73" s="218"/>
      <c r="AD73" s="126">
        <f>(N73-AE73)/AE73</f>
        <v>0.6</v>
      </c>
      <c r="AE73" s="125">
        <v>5000</v>
      </c>
      <c r="AF73" s="212"/>
    </row>
    <row r="74" spans="1:32" s="89" customFormat="1" ht="15" customHeight="1" x14ac:dyDescent="0.2">
      <c r="A74" s="9" t="s">
        <v>29</v>
      </c>
      <c r="B74" s="1" t="s">
        <v>30</v>
      </c>
      <c r="C74" s="4" t="s">
        <v>31</v>
      </c>
      <c r="D74" s="39" t="s">
        <v>32</v>
      </c>
      <c r="E74" s="210" t="s">
        <v>59</v>
      </c>
      <c r="F74" s="1"/>
      <c r="G74" s="1">
        <v>9</v>
      </c>
      <c r="H74" s="211" t="s">
        <v>74</v>
      </c>
      <c r="I74" s="74" t="s">
        <v>36</v>
      </c>
      <c r="J74" s="73"/>
      <c r="K74" s="75"/>
      <c r="L74" s="219"/>
      <c r="M74" s="220">
        <f t="shared" si="26"/>
        <v>7500</v>
      </c>
      <c r="N74" s="221">
        <v>7500</v>
      </c>
      <c r="O74" s="79"/>
      <c r="P74" s="80"/>
      <c r="Q74" s="77"/>
      <c r="R74" s="77"/>
      <c r="S74" s="77"/>
      <c r="T74" s="77"/>
      <c r="U74" s="77"/>
      <c r="V74" s="77"/>
      <c r="W74" s="77"/>
      <c r="X74" s="78">
        <f t="shared" si="30"/>
        <v>0</v>
      </c>
      <c r="Y74" s="2">
        <f t="shared" si="27"/>
        <v>7500</v>
      </c>
      <c r="Z74" s="65"/>
      <c r="AA74" s="5"/>
      <c r="AB74" s="217"/>
      <c r="AC74" s="218"/>
      <c r="AD74" s="124">
        <f>(N74-AE74)/AE74</f>
        <v>0</v>
      </c>
      <c r="AE74" s="125">
        <v>7500</v>
      </c>
      <c r="AF74" s="212"/>
    </row>
    <row r="75" spans="1:32" s="89" customFormat="1" ht="15" customHeight="1" x14ac:dyDescent="0.2">
      <c r="A75" s="9" t="s">
        <v>29</v>
      </c>
      <c r="B75" s="1" t="s">
        <v>30</v>
      </c>
      <c r="C75" s="4" t="s">
        <v>31</v>
      </c>
      <c r="D75" s="39" t="s">
        <v>39</v>
      </c>
      <c r="E75" s="210" t="s">
        <v>59</v>
      </c>
      <c r="F75" s="1"/>
      <c r="G75" s="1" t="s">
        <v>80</v>
      </c>
      <c r="H75" s="81" t="s">
        <v>74</v>
      </c>
      <c r="I75" s="74" t="s">
        <v>36</v>
      </c>
      <c r="J75" s="73"/>
      <c r="K75" s="75"/>
      <c r="L75" s="76"/>
      <c r="M75" s="220">
        <f t="shared" si="26"/>
        <v>7000</v>
      </c>
      <c r="N75" s="221">
        <v>7000</v>
      </c>
      <c r="O75" s="79"/>
      <c r="P75" s="80"/>
      <c r="Q75" s="77"/>
      <c r="R75" s="77"/>
      <c r="S75" s="77"/>
      <c r="T75" s="77"/>
      <c r="U75" s="77"/>
      <c r="V75" s="77"/>
      <c r="W75" s="77"/>
      <c r="X75" s="78">
        <f t="shared" si="30"/>
        <v>0</v>
      </c>
      <c r="Y75" s="2">
        <f t="shared" si="27"/>
        <v>7000</v>
      </c>
      <c r="Z75" s="65"/>
      <c r="AA75" s="5"/>
      <c r="AB75" s="217"/>
      <c r="AC75" s="218"/>
      <c r="AD75" s="124"/>
      <c r="AE75" s="128" t="s">
        <v>43</v>
      </c>
      <c r="AF75" s="212"/>
    </row>
    <row r="76" spans="1:32" s="89" customFormat="1" ht="15" x14ac:dyDescent="0.2">
      <c r="A76" s="9" t="s">
        <v>29</v>
      </c>
      <c r="B76" s="1" t="s">
        <v>30</v>
      </c>
      <c r="C76" s="4" t="s">
        <v>31</v>
      </c>
      <c r="D76" s="39" t="s">
        <v>29</v>
      </c>
      <c r="E76" s="210" t="s">
        <v>59</v>
      </c>
      <c r="F76" s="1"/>
      <c r="G76" s="1">
        <v>9</v>
      </c>
      <c r="H76" s="211" t="s">
        <v>74</v>
      </c>
      <c r="I76" s="74" t="s">
        <v>36</v>
      </c>
      <c r="J76" s="73"/>
      <c r="K76" s="75"/>
      <c r="L76" s="219"/>
      <c r="M76" s="220">
        <f t="shared" si="26"/>
        <v>20000</v>
      </c>
      <c r="N76" s="221">
        <v>20000</v>
      </c>
      <c r="O76" s="79"/>
      <c r="P76" s="80"/>
      <c r="Q76" s="77"/>
      <c r="R76" s="77"/>
      <c r="S76" s="77"/>
      <c r="T76" s="77"/>
      <c r="U76" s="77"/>
      <c r="V76" s="77"/>
      <c r="W76" s="77"/>
      <c r="X76" s="78">
        <f t="shared" si="30"/>
        <v>0</v>
      </c>
      <c r="Y76" s="2">
        <f t="shared" si="27"/>
        <v>20000</v>
      </c>
      <c r="Z76" s="65"/>
      <c r="AA76" s="5"/>
      <c r="AB76" s="217"/>
      <c r="AC76" s="218"/>
      <c r="AD76" s="124">
        <f>(N76-AE76)/AE76</f>
        <v>0</v>
      </c>
      <c r="AE76" s="125">
        <v>20000</v>
      </c>
      <c r="AF76" s="212"/>
    </row>
    <row r="77" spans="1:32" s="89" customFormat="1" ht="15" x14ac:dyDescent="0.2">
      <c r="A77" s="9" t="s">
        <v>51</v>
      </c>
      <c r="B77" s="1" t="s">
        <v>30</v>
      </c>
      <c r="C77" s="4" t="s">
        <v>31</v>
      </c>
      <c r="D77" s="39" t="s">
        <v>29</v>
      </c>
      <c r="E77" s="210" t="s">
        <v>59</v>
      </c>
      <c r="F77" s="153" t="s">
        <v>45</v>
      </c>
      <c r="G77" s="153" t="s">
        <v>81</v>
      </c>
      <c r="H77" s="227" t="s">
        <v>75</v>
      </c>
      <c r="I77" s="154" t="s">
        <v>36</v>
      </c>
      <c r="J77" s="155"/>
      <c r="K77" s="156"/>
      <c r="L77" s="228"/>
      <c r="M77" s="229"/>
      <c r="N77" s="232">
        <f>M77</f>
        <v>0</v>
      </c>
      <c r="O77" s="129">
        <v>0</v>
      </c>
      <c r="P77" s="130">
        <v>0</v>
      </c>
      <c r="Q77" s="131">
        <v>0</v>
      </c>
      <c r="R77" s="131">
        <v>0</v>
      </c>
      <c r="S77" s="131">
        <v>0</v>
      </c>
      <c r="T77" s="131">
        <v>0</v>
      </c>
      <c r="U77" s="131">
        <v>0</v>
      </c>
      <c r="V77" s="131">
        <v>0</v>
      </c>
      <c r="W77" s="131">
        <v>0</v>
      </c>
      <c r="X77" s="131">
        <f t="shared" si="30"/>
        <v>0</v>
      </c>
      <c r="Y77" s="2">
        <f t="shared" si="27"/>
        <v>0</v>
      </c>
      <c r="Z77" s="65"/>
      <c r="AA77" s="5"/>
      <c r="AB77" s="217"/>
      <c r="AC77" s="218"/>
      <c r="AD77" s="163" t="e">
        <f t="shared" ref="AD77:AD90" si="31">(X77-AE77)/AE77</f>
        <v>#DIV/0!</v>
      </c>
      <c r="AE77" s="230">
        <v>0</v>
      </c>
      <c r="AF77" s="212"/>
    </row>
    <row r="78" spans="1:32" s="89" customFormat="1" ht="15" x14ac:dyDescent="0.2">
      <c r="A78" s="9" t="s">
        <v>29</v>
      </c>
      <c r="B78" s="1" t="s">
        <v>30</v>
      </c>
      <c r="C78" s="4" t="s">
        <v>31</v>
      </c>
      <c r="D78" s="226" t="s">
        <v>32</v>
      </c>
      <c r="E78" s="210" t="s">
        <v>59</v>
      </c>
      <c r="F78" s="1"/>
      <c r="G78" s="1" t="s">
        <v>64</v>
      </c>
      <c r="H78" s="211" t="s">
        <v>74</v>
      </c>
      <c r="I78" s="346" t="s">
        <v>36</v>
      </c>
      <c r="J78" s="344"/>
      <c r="K78" s="219"/>
      <c r="L78" s="327"/>
      <c r="M78" s="220">
        <v>10000</v>
      </c>
      <c r="N78" s="221">
        <v>10000</v>
      </c>
      <c r="O78" s="326"/>
      <c r="P78" s="80"/>
      <c r="Q78" s="77"/>
      <c r="R78" s="77"/>
      <c r="S78" s="77"/>
      <c r="T78" s="77"/>
      <c r="U78" s="77"/>
      <c r="V78" s="77"/>
      <c r="W78" s="77"/>
      <c r="X78" s="328">
        <v>0</v>
      </c>
      <c r="Y78" s="65"/>
      <c r="Z78" s="5"/>
      <c r="AA78" s="237"/>
      <c r="AB78" s="334"/>
      <c r="AC78" s="332"/>
      <c r="AD78" s="330"/>
      <c r="AE78" s="238"/>
    </row>
    <row r="79" spans="1:32" s="89" customFormat="1" ht="15" x14ac:dyDescent="0.2">
      <c r="A79" s="9" t="s">
        <v>29</v>
      </c>
      <c r="B79" s="1" t="s">
        <v>30</v>
      </c>
      <c r="C79" s="4" t="s">
        <v>31</v>
      </c>
      <c r="D79" s="226" t="s">
        <v>32</v>
      </c>
      <c r="E79" s="210" t="s">
        <v>59</v>
      </c>
      <c r="F79" s="1"/>
      <c r="G79" s="1" t="s">
        <v>65</v>
      </c>
      <c r="H79" s="211" t="s">
        <v>75</v>
      </c>
      <c r="I79" s="346" t="s">
        <v>36</v>
      </c>
      <c r="J79" s="344"/>
      <c r="K79" s="219"/>
      <c r="L79" s="327"/>
      <c r="M79" s="220">
        <v>10000</v>
      </c>
      <c r="N79" s="221">
        <v>10000</v>
      </c>
      <c r="O79" s="326"/>
      <c r="P79" s="80"/>
      <c r="Q79" s="77"/>
      <c r="R79" s="77"/>
      <c r="S79" s="77"/>
      <c r="T79" s="77"/>
      <c r="U79" s="77"/>
      <c r="V79" s="77"/>
      <c r="W79" s="77"/>
      <c r="X79" s="328">
        <v>0</v>
      </c>
      <c r="Y79" s="65"/>
      <c r="Z79" s="5"/>
      <c r="AA79" s="237"/>
      <c r="AB79" s="334"/>
      <c r="AC79" s="333"/>
      <c r="AD79" s="331" t="s">
        <v>43</v>
      </c>
      <c r="AE79" s="238"/>
    </row>
    <row r="80" spans="1:32" s="89" customFormat="1" ht="15" x14ac:dyDescent="0.2">
      <c r="A80" s="9" t="s">
        <v>29</v>
      </c>
      <c r="B80" s="1" t="s">
        <v>30</v>
      </c>
      <c r="C80" s="4" t="s">
        <v>31</v>
      </c>
      <c r="D80" s="39" t="s">
        <v>29</v>
      </c>
      <c r="E80" s="210" t="s">
        <v>59</v>
      </c>
      <c r="F80" s="1"/>
      <c r="G80" s="1">
        <v>10</v>
      </c>
      <c r="H80" s="211" t="s">
        <v>75</v>
      </c>
      <c r="I80" s="346" t="s">
        <v>36</v>
      </c>
      <c r="J80" s="345"/>
      <c r="K80" s="75"/>
      <c r="L80" s="219"/>
      <c r="M80" s="220">
        <f t="shared" ref="M80:M86" si="32">N80</f>
        <v>20000</v>
      </c>
      <c r="N80" s="221">
        <v>20000</v>
      </c>
      <c r="O80" s="79"/>
      <c r="P80" s="80"/>
      <c r="Q80" s="77"/>
      <c r="R80" s="77"/>
      <c r="S80" s="77"/>
      <c r="T80" s="77"/>
      <c r="U80" s="77"/>
      <c r="V80" s="77"/>
      <c r="W80" s="77"/>
      <c r="X80" s="78">
        <f t="shared" si="30"/>
        <v>0</v>
      </c>
      <c r="Y80" s="2">
        <f t="shared" si="27"/>
        <v>20000</v>
      </c>
      <c r="Z80" s="65"/>
      <c r="AA80" s="5"/>
      <c r="AB80" s="334"/>
      <c r="AC80" s="329"/>
      <c r="AD80" s="124">
        <f t="shared" ref="AD80:AD86" si="33">(N80-AE80)/AE80</f>
        <v>0</v>
      </c>
      <c r="AE80" s="125">
        <v>20000</v>
      </c>
      <c r="AF80" s="212"/>
    </row>
    <row r="81" spans="1:32" s="89" customFormat="1" ht="15" customHeight="1" x14ac:dyDescent="0.2">
      <c r="A81" s="9" t="s">
        <v>29</v>
      </c>
      <c r="B81" s="1" t="s">
        <v>30</v>
      </c>
      <c r="C81" s="4" t="s">
        <v>31</v>
      </c>
      <c r="D81" s="39" t="s">
        <v>39</v>
      </c>
      <c r="E81" s="210" t="s">
        <v>59</v>
      </c>
      <c r="F81" s="1"/>
      <c r="G81" s="1" t="s">
        <v>82</v>
      </c>
      <c r="H81" s="211" t="s">
        <v>75</v>
      </c>
      <c r="I81" s="74" t="s">
        <v>36</v>
      </c>
      <c r="J81" s="73"/>
      <c r="K81" s="75"/>
      <c r="L81" s="219"/>
      <c r="M81" s="220">
        <f t="shared" si="32"/>
        <v>8000</v>
      </c>
      <c r="N81" s="221">
        <v>8000</v>
      </c>
      <c r="O81" s="79"/>
      <c r="P81" s="80"/>
      <c r="Q81" s="77"/>
      <c r="R81" s="77"/>
      <c r="S81" s="77"/>
      <c r="T81" s="77"/>
      <c r="U81" s="77"/>
      <c r="V81" s="77"/>
      <c r="W81" s="77"/>
      <c r="X81" s="78">
        <f t="shared" si="30"/>
        <v>0</v>
      </c>
      <c r="Y81" s="2">
        <f t="shared" si="27"/>
        <v>8000</v>
      </c>
      <c r="Z81" s="65"/>
      <c r="AA81" s="5"/>
      <c r="AB81" s="217"/>
      <c r="AC81" s="218"/>
      <c r="AD81" s="134">
        <f t="shared" si="33"/>
        <v>-0.1111111111111111</v>
      </c>
      <c r="AE81" s="125">
        <v>9000</v>
      </c>
      <c r="AF81" s="212"/>
    </row>
    <row r="82" spans="1:32" s="89" customFormat="1" ht="15" x14ac:dyDescent="0.2">
      <c r="A82" s="9" t="s">
        <v>29</v>
      </c>
      <c r="B82" s="1" t="s">
        <v>30</v>
      </c>
      <c r="C82" s="4" t="s">
        <v>31</v>
      </c>
      <c r="D82" s="39" t="s">
        <v>29</v>
      </c>
      <c r="E82" s="210" t="s">
        <v>59</v>
      </c>
      <c r="F82" s="1"/>
      <c r="G82" s="1">
        <v>10</v>
      </c>
      <c r="H82" s="211" t="s">
        <v>75</v>
      </c>
      <c r="I82" s="74" t="s">
        <v>36</v>
      </c>
      <c r="J82" s="73"/>
      <c r="K82" s="75"/>
      <c r="L82" s="219"/>
      <c r="M82" s="220">
        <f t="shared" si="32"/>
        <v>10000</v>
      </c>
      <c r="N82" s="221">
        <v>10000</v>
      </c>
      <c r="O82" s="79"/>
      <c r="P82" s="80"/>
      <c r="Q82" s="77"/>
      <c r="R82" s="77"/>
      <c r="S82" s="77"/>
      <c r="T82" s="77"/>
      <c r="U82" s="77"/>
      <c r="V82" s="77"/>
      <c r="W82" s="77"/>
      <c r="X82" s="78">
        <f t="shared" si="30"/>
        <v>0</v>
      </c>
      <c r="Y82" s="2">
        <f t="shared" si="27"/>
        <v>10000</v>
      </c>
      <c r="Z82" s="65"/>
      <c r="AA82" s="5"/>
      <c r="AB82" s="217"/>
      <c r="AC82" s="218"/>
      <c r="AD82" s="124">
        <f t="shared" si="33"/>
        <v>0</v>
      </c>
      <c r="AE82" s="125">
        <v>10000</v>
      </c>
      <c r="AF82" s="212"/>
    </row>
    <row r="83" spans="1:32" s="89" customFormat="1" ht="15" customHeight="1" x14ac:dyDescent="0.2">
      <c r="A83" s="9" t="s">
        <v>29</v>
      </c>
      <c r="B83" s="1" t="s">
        <v>30</v>
      </c>
      <c r="C83" s="4" t="s">
        <v>31</v>
      </c>
      <c r="D83" s="39" t="s">
        <v>39</v>
      </c>
      <c r="E83" s="210" t="s">
        <v>59</v>
      </c>
      <c r="F83" s="1"/>
      <c r="G83" s="1" t="s">
        <v>82</v>
      </c>
      <c r="H83" s="211" t="s">
        <v>75</v>
      </c>
      <c r="I83" s="74" t="s">
        <v>36</v>
      </c>
      <c r="J83" s="73"/>
      <c r="K83" s="75"/>
      <c r="L83" s="76"/>
      <c r="M83" s="220">
        <f t="shared" si="32"/>
        <v>7000</v>
      </c>
      <c r="N83" s="221">
        <v>7000</v>
      </c>
      <c r="O83" s="79"/>
      <c r="P83" s="80"/>
      <c r="Q83" s="77"/>
      <c r="R83" s="77"/>
      <c r="S83" s="77"/>
      <c r="T83" s="77"/>
      <c r="U83" s="77"/>
      <c r="V83" s="77"/>
      <c r="W83" s="77"/>
      <c r="X83" s="78">
        <f t="shared" si="30"/>
        <v>0</v>
      </c>
      <c r="Y83" s="2">
        <f t="shared" si="27"/>
        <v>7000</v>
      </c>
      <c r="Z83" s="65"/>
      <c r="AA83" s="5"/>
      <c r="AB83" s="217"/>
      <c r="AC83" s="218"/>
      <c r="AD83" s="134">
        <f t="shared" si="33"/>
        <v>-0.53333333333333333</v>
      </c>
      <c r="AE83" s="125">
        <v>15000</v>
      </c>
      <c r="AF83" s="212"/>
    </row>
    <row r="84" spans="1:32" s="89" customFormat="1" ht="15" x14ac:dyDescent="0.2">
      <c r="A84" s="9" t="s">
        <v>29</v>
      </c>
      <c r="B84" s="1" t="s">
        <v>30</v>
      </c>
      <c r="C84" s="4" t="s">
        <v>31</v>
      </c>
      <c r="D84" s="39" t="s">
        <v>29</v>
      </c>
      <c r="E84" s="210" t="s">
        <v>59</v>
      </c>
      <c r="F84" s="1"/>
      <c r="G84" s="1">
        <v>11</v>
      </c>
      <c r="H84" s="211" t="s">
        <v>83</v>
      </c>
      <c r="I84" s="74" t="s">
        <v>36</v>
      </c>
      <c r="J84" s="73"/>
      <c r="K84" s="75"/>
      <c r="L84" s="219"/>
      <c r="M84" s="220">
        <f t="shared" si="32"/>
        <v>7500</v>
      </c>
      <c r="N84" s="221">
        <v>7500</v>
      </c>
      <c r="O84" s="79"/>
      <c r="P84" s="80"/>
      <c r="Q84" s="77"/>
      <c r="R84" s="77"/>
      <c r="S84" s="77"/>
      <c r="T84" s="77"/>
      <c r="U84" s="77"/>
      <c r="V84" s="77"/>
      <c r="W84" s="77"/>
      <c r="X84" s="78">
        <f t="shared" si="30"/>
        <v>0</v>
      </c>
      <c r="Y84" s="2">
        <f t="shared" si="27"/>
        <v>7500</v>
      </c>
      <c r="Z84" s="65"/>
      <c r="AA84" s="5"/>
      <c r="AB84" s="217"/>
      <c r="AC84" s="218"/>
      <c r="AD84" s="134">
        <f t="shared" si="33"/>
        <v>-6.25E-2</v>
      </c>
      <c r="AE84" s="125">
        <v>8000</v>
      </c>
      <c r="AF84" s="212"/>
    </row>
    <row r="85" spans="1:32" s="89" customFormat="1" ht="15" x14ac:dyDescent="0.2">
      <c r="A85" s="9" t="s">
        <v>29</v>
      </c>
      <c r="B85" s="1" t="s">
        <v>30</v>
      </c>
      <c r="C85" s="4" t="s">
        <v>31</v>
      </c>
      <c r="D85" s="39" t="s">
        <v>32</v>
      </c>
      <c r="E85" s="210" t="s">
        <v>59</v>
      </c>
      <c r="F85" s="1"/>
      <c r="G85" s="1">
        <v>11</v>
      </c>
      <c r="H85" s="211" t="s">
        <v>83</v>
      </c>
      <c r="I85" s="74" t="s">
        <v>36</v>
      </c>
      <c r="J85" s="73"/>
      <c r="K85" s="75"/>
      <c r="L85" s="219"/>
      <c r="M85" s="220">
        <f t="shared" si="32"/>
        <v>7500</v>
      </c>
      <c r="N85" s="133">
        <v>7500</v>
      </c>
      <c r="O85" s="79"/>
      <c r="P85" s="80"/>
      <c r="Q85" s="77"/>
      <c r="R85" s="77"/>
      <c r="S85" s="77"/>
      <c r="T85" s="77"/>
      <c r="U85" s="77"/>
      <c r="V85" s="77"/>
      <c r="W85" s="77"/>
      <c r="X85" s="78">
        <f t="shared" si="30"/>
        <v>0</v>
      </c>
      <c r="Y85" s="2">
        <f t="shared" si="27"/>
        <v>7500</v>
      </c>
      <c r="Z85" s="65"/>
      <c r="AA85" s="5"/>
      <c r="AB85" s="217"/>
      <c r="AC85" s="218"/>
      <c r="AD85" s="126">
        <f t="shared" si="33"/>
        <v>7.1428571428571425E-2</v>
      </c>
      <c r="AE85" s="125">
        <v>7000</v>
      </c>
      <c r="AF85" s="212"/>
    </row>
    <row r="86" spans="1:32" s="89" customFormat="1" ht="15" customHeight="1" x14ac:dyDescent="0.2">
      <c r="A86" s="9" t="s">
        <v>29</v>
      </c>
      <c r="B86" s="1" t="s">
        <v>30</v>
      </c>
      <c r="C86" s="4" t="s">
        <v>31</v>
      </c>
      <c r="D86" s="39" t="s">
        <v>39</v>
      </c>
      <c r="E86" s="210" t="s">
        <v>59</v>
      </c>
      <c r="F86" s="1"/>
      <c r="G86" s="1" t="s">
        <v>84</v>
      </c>
      <c r="H86" s="211" t="s">
        <v>83</v>
      </c>
      <c r="I86" s="74" t="s">
        <v>36</v>
      </c>
      <c r="J86" s="73"/>
      <c r="K86" s="75"/>
      <c r="L86" s="219"/>
      <c r="M86" s="220">
        <f t="shared" si="32"/>
        <v>15000</v>
      </c>
      <c r="N86" s="133">
        <v>15000</v>
      </c>
      <c r="O86" s="79"/>
      <c r="P86" s="80"/>
      <c r="Q86" s="77"/>
      <c r="R86" s="77"/>
      <c r="S86" s="77"/>
      <c r="T86" s="77"/>
      <c r="U86" s="77"/>
      <c r="V86" s="77"/>
      <c r="W86" s="77"/>
      <c r="X86" s="78">
        <f t="shared" si="30"/>
        <v>0</v>
      </c>
      <c r="Y86" s="2">
        <f t="shared" si="27"/>
        <v>15000</v>
      </c>
      <c r="Z86" s="65"/>
      <c r="AA86" s="5"/>
      <c r="AB86" s="217"/>
      <c r="AC86" s="218"/>
      <c r="AD86" s="134">
        <f t="shared" si="33"/>
        <v>-0.25</v>
      </c>
      <c r="AE86" s="125">
        <v>20000</v>
      </c>
      <c r="AF86" s="212"/>
    </row>
    <row r="87" spans="1:32" s="89" customFormat="1" ht="15" x14ac:dyDescent="0.2">
      <c r="A87" s="9" t="s">
        <v>51</v>
      </c>
      <c r="B87" s="1" t="s">
        <v>30</v>
      </c>
      <c r="C87" s="4" t="s">
        <v>31</v>
      </c>
      <c r="D87" s="39" t="s">
        <v>29</v>
      </c>
      <c r="E87" s="210" t="s">
        <v>59</v>
      </c>
      <c r="F87" s="153" t="s">
        <v>45</v>
      </c>
      <c r="G87" s="153" t="s">
        <v>85</v>
      </c>
      <c r="H87" s="227" t="s">
        <v>83</v>
      </c>
      <c r="I87" s="154" t="s">
        <v>36</v>
      </c>
      <c r="J87" s="155"/>
      <c r="K87" s="156"/>
      <c r="L87" s="228"/>
      <c r="M87" s="229"/>
      <c r="N87" s="232">
        <f>M87</f>
        <v>0</v>
      </c>
      <c r="O87" s="129">
        <v>0</v>
      </c>
      <c r="P87" s="130">
        <v>0</v>
      </c>
      <c r="Q87" s="131">
        <v>0</v>
      </c>
      <c r="R87" s="131">
        <v>0</v>
      </c>
      <c r="S87" s="131">
        <v>0</v>
      </c>
      <c r="T87" s="131">
        <v>0</v>
      </c>
      <c r="U87" s="131">
        <v>0</v>
      </c>
      <c r="V87" s="131">
        <v>0</v>
      </c>
      <c r="W87" s="131">
        <v>0</v>
      </c>
      <c r="X87" s="132">
        <f t="shared" si="30"/>
        <v>0</v>
      </c>
      <c r="Y87" s="2">
        <f t="shared" si="27"/>
        <v>0</v>
      </c>
      <c r="Z87" s="65"/>
      <c r="AA87" s="5"/>
      <c r="AB87" s="217"/>
      <c r="AC87" s="218"/>
      <c r="AD87" s="163" t="e">
        <f t="shared" si="31"/>
        <v>#DIV/0!</v>
      </c>
      <c r="AE87" s="230">
        <v>0</v>
      </c>
      <c r="AF87" s="212"/>
    </row>
    <row r="88" spans="1:32" s="89" customFormat="1" ht="15" x14ac:dyDescent="0.2">
      <c r="A88" s="9" t="s">
        <v>29</v>
      </c>
      <c r="B88" s="1" t="s">
        <v>30</v>
      </c>
      <c r="C88" s="4" t="s">
        <v>31</v>
      </c>
      <c r="D88" s="39" t="s">
        <v>32</v>
      </c>
      <c r="E88" s="210" t="s">
        <v>59</v>
      </c>
      <c r="F88" s="1"/>
      <c r="G88" s="1">
        <v>11</v>
      </c>
      <c r="H88" s="211" t="s">
        <v>83</v>
      </c>
      <c r="I88" s="74" t="s">
        <v>36</v>
      </c>
      <c r="J88" s="73"/>
      <c r="K88" s="75"/>
      <c r="L88" s="219"/>
      <c r="M88" s="220">
        <f t="shared" ref="M88:M89" si="34">N88</f>
        <v>5000</v>
      </c>
      <c r="N88" s="221">
        <v>5000</v>
      </c>
      <c r="O88" s="79"/>
      <c r="P88" s="80"/>
      <c r="Q88" s="77"/>
      <c r="R88" s="77"/>
      <c r="S88" s="77"/>
      <c r="T88" s="77"/>
      <c r="U88" s="77"/>
      <c r="V88" s="77"/>
      <c r="W88" s="77"/>
      <c r="X88" s="78">
        <f t="shared" si="30"/>
        <v>0</v>
      </c>
      <c r="Y88" s="2">
        <f t="shared" si="27"/>
        <v>5000</v>
      </c>
      <c r="Z88" s="65"/>
      <c r="AA88" s="5"/>
      <c r="AB88" s="217"/>
      <c r="AC88" s="218"/>
      <c r="AD88" s="134">
        <f>(N88-AE88)/AE88</f>
        <v>-0.5</v>
      </c>
      <c r="AE88" s="125">
        <v>10000</v>
      </c>
      <c r="AF88" s="212"/>
    </row>
    <row r="89" spans="1:32" s="89" customFormat="1" ht="15" customHeight="1" x14ac:dyDescent="0.2">
      <c r="A89" s="9" t="s">
        <v>29</v>
      </c>
      <c r="B89" s="1" t="s">
        <v>30</v>
      </c>
      <c r="C89" s="4" t="s">
        <v>31</v>
      </c>
      <c r="D89" s="39" t="s">
        <v>39</v>
      </c>
      <c r="E89" s="210" t="s">
        <v>59</v>
      </c>
      <c r="F89" s="1"/>
      <c r="G89" s="1" t="s">
        <v>84</v>
      </c>
      <c r="H89" s="211" t="s">
        <v>83</v>
      </c>
      <c r="I89" s="74" t="s">
        <v>36</v>
      </c>
      <c r="J89" s="73"/>
      <c r="K89" s="75"/>
      <c r="L89" s="219"/>
      <c r="M89" s="220">
        <f t="shared" si="34"/>
        <v>12000</v>
      </c>
      <c r="N89" s="221">
        <v>12000</v>
      </c>
      <c r="O89" s="79"/>
      <c r="P89" s="80"/>
      <c r="Q89" s="77"/>
      <c r="R89" s="77"/>
      <c r="S89" s="77"/>
      <c r="T89" s="77"/>
      <c r="U89" s="77"/>
      <c r="V89" s="77"/>
      <c r="W89" s="77"/>
      <c r="X89" s="78">
        <f t="shared" si="30"/>
        <v>0</v>
      </c>
      <c r="Y89" s="2">
        <f t="shared" si="27"/>
        <v>12000</v>
      </c>
      <c r="Z89" s="65"/>
      <c r="AA89" s="5"/>
      <c r="AB89" s="217"/>
      <c r="AC89" s="218"/>
      <c r="AD89" s="166">
        <f>(N89-AE89)/AE89</f>
        <v>-0.2</v>
      </c>
      <c r="AE89" s="125">
        <v>15000</v>
      </c>
      <c r="AF89" s="212"/>
    </row>
    <row r="90" spans="1:32" s="89" customFormat="1" ht="15" x14ac:dyDescent="0.2">
      <c r="A90" s="9" t="s">
        <v>29</v>
      </c>
      <c r="B90" s="1" t="s">
        <v>30</v>
      </c>
      <c r="C90" s="4" t="s">
        <v>31</v>
      </c>
      <c r="D90" s="39" t="s">
        <v>29</v>
      </c>
      <c r="E90" s="210" t="s">
        <v>59</v>
      </c>
      <c r="F90" s="153" t="s">
        <v>45</v>
      </c>
      <c r="G90" s="153">
        <v>11</v>
      </c>
      <c r="H90" s="227" t="s">
        <v>83</v>
      </c>
      <c r="I90" s="154" t="s">
        <v>36</v>
      </c>
      <c r="J90" s="155"/>
      <c r="K90" s="156"/>
      <c r="L90" s="228"/>
      <c r="M90" s="229"/>
      <c r="N90" s="232">
        <f>M90</f>
        <v>0</v>
      </c>
      <c r="O90" s="129">
        <v>0</v>
      </c>
      <c r="P90" s="130">
        <v>0</v>
      </c>
      <c r="Q90" s="131">
        <v>0</v>
      </c>
      <c r="R90" s="131">
        <v>0</v>
      </c>
      <c r="S90" s="131">
        <v>0</v>
      </c>
      <c r="T90" s="131">
        <v>0</v>
      </c>
      <c r="U90" s="131">
        <v>0</v>
      </c>
      <c r="V90" s="131">
        <v>0</v>
      </c>
      <c r="W90" s="131">
        <v>0</v>
      </c>
      <c r="X90" s="132">
        <f t="shared" si="30"/>
        <v>0</v>
      </c>
      <c r="Y90" s="2">
        <f>N90-X90</f>
        <v>0</v>
      </c>
      <c r="Z90" s="65"/>
      <c r="AA90" s="5"/>
      <c r="AB90" s="217"/>
      <c r="AC90" s="218"/>
      <c r="AD90" s="163" t="e">
        <f t="shared" si="31"/>
        <v>#DIV/0!</v>
      </c>
      <c r="AE90" s="230">
        <v>0</v>
      </c>
      <c r="AF90" s="212"/>
    </row>
    <row r="91" spans="1:32" s="89" customFormat="1" ht="15" customHeight="1" x14ac:dyDescent="0.2">
      <c r="A91" s="3" t="s">
        <v>44</v>
      </c>
      <c r="B91" s="1" t="s">
        <v>30</v>
      </c>
      <c r="C91" s="4" t="s">
        <v>31</v>
      </c>
      <c r="D91" s="39" t="s">
        <v>39</v>
      </c>
      <c r="E91" s="210" t="s">
        <v>59</v>
      </c>
      <c r="F91" s="167" t="s">
        <v>45</v>
      </c>
      <c r="G91" s="167" t="s">
        <v>86</v>
      </c>
      <c r="H91" s="222" t="s">
        <v>87</v>
      </c>
      <c r="I91" s="168" t="s">
        <v>36</v>
      </c>
      <c r="J91" s="73"/>
      <c r="K91" s="170"/>
      <c r="L91" s="223"/>
      <c r="M91" s="224">
        <f t="shared" ref="M91" si="35">N91</f>
        <v>0</v>
      </c>
      <c r="N91" s="225">
        <v>0</v>
      </c>
      <c r="O91" s="79">
        <v>0</v>
      </c>
      <c r="P91" s="80">
        <v>0</v>
      </c>
      <c r="Q91" s="77">
        <v>0</v>
      </c>
      <c r="R91" s="77">
        <v>0</v>
      </c>
      <c r="S91" s="77">
        <v>0</v>
      </c>
      <c r="T91" s="77">
        <v>0</v>
      </c>
      <c r="U91" s="77">
        <v>0</v>
      </c>
      <c r="V91" s="77">
        <v>0</v>
      </c>
      <c r="W91" s="77">
        <v>0</v>
      </c>
      <c r="X91" s="78">
        <f t="shared" si="30"/>
        <v>0</v>
      </c>
      <c r="Y91" s="2">
        <f>N91-X91</f>
        <v>0</v>
      </c>
      <c r="Z91" s="238"/>
      <c r="AA91" s="212"/>
      <c r="AB91" s="239"/>
      <c r="AC91" s="240"/>
      <c r="AD91" s="124"/>
      <c r="AE91" s="128" t="s">
        <v>43</v>
      </c>
      <c r="AF91" s="212"/>
    </row>
    <row r="92" spans="1:32" s="89" customFormat="1" ht="15" customHeight="1" x14ac:dyDescent="0.2">
      <c r="A92" s="9" t="s">
        <v>29</v>
      </c>
      <c r="B92" s="1" t="s">
        <v>30</v>
      </c>
      <c r="C92" s="4" t="s">
        <v>31</v>
      </c>
      <c r="D92" s="226" t="s">
        <v>32</v>
      </c>
      <c r="E92" s="210" t="s">
        <v>59</v>
      </c>
      <c r="F92" s="1"/>
      <c r="G92" s="1" t="s">
        <v>65</v>
      </c>
      <c r="H92" s="211" t="s">
        <v>75</v>
      </c>
      <c r="I92" s="74" t="s">
        <v>36</v>
      </c>
      <c r="J92" s="73"/>
      <c r="K92" s="75"/>
      <c r="L92" s="219"/>
      <c r="M92" s="220">
        <v>10000</v>
      </c>
      <c r="N92" s="221">
        <v>10000</v>
      </c>
      <c r="O92" s="79"/>
      <c r="P92" s="80"/>
      <c r="Q92" s="77"/>
      <c r="R92" s="77"/>
      <c r="S92" s="77"/>
      <c r="T92" s="77"/>
      <c r="U92" s="77"/>
      <c r="V92" s="77"/>
      <c r="W92" s="77"/>
      <c r="X92" s="78">
        <f t="shared" ref="X92" si="36">SUM(O92:W92)</f>
        <v>0</v>
      </c>
      <c r="Y92" s="2">
        <f t="shared" si="27"/>
        <v>10000</v>
      </c>
      <c r="Z92" s="238"/>
      <c r="AA92" s="212"/>
      <c r="AB92" s="239"/>
      <c r="AC92" s="240"/>
      <c r="AD92" s="124"/>
      <c r="AE92" s="128"/>
      <c r="AF92" s="212"/>
    </row>
    <row r="93" spans="1:32" s="89" customFormat="1" ht="15" x14ac:dyDescent="0.2">
      <c r="A93" s="9" t="s">
        <v>29</v>
      </c>
      <c r="B93" s="1" t="s">
        <v>30</v>
      </c>
      <c r="C93" s="4" t="s">
        <v>31</v>
      </c>
      <c r="D93" s="226" t="s">
        <v>32</v>
      </c>
      <c r="E93" s="210" t="s">
        <v>59</v>
      </c>
      <c r="F93" s="1"/>
      <c r="G93" s="1" t="s">
        <v>88</v>
      </c>
      <c r="H93" s="211" t="s">
        <v>87</v>
      </c>
      <c r="I93" s="74" t="s">
        <v>36</v>
      </c>
      <c r="J93" s="73"/>
      <c r="K93" s="75"/>
      <c r="L93" s="219"/>
      <c r="M93" s="220">
        <v>10000</v>
      </c>
      <c r="N93" s="347">
        <v>10000</v>
      </c>
      <c r="O93" s="79"/>
      <c r="P93" s="80"/>
      <c r="Q93" s="77"/>
      <c r="R93" s="77"/>
      <c r="S93" s="77"/>
      <c r="T93" s="77"/>
      <c r="U93" s="77"/>
      <c r="V93" s="77"/>
      <c r="W93" s="77"/>
      <c r="X93" s="78">
        <f t="shared" si="30"/>
        <v>0</v>
      </c>
      <c r="Y93" s="2">
        <f t="shared" si="27"/>
        <v>10000</v>
      </c>
      <c r="Z93" s="65"/>
      <c r="AA93" s="5"/>
      <c r="AB93" s="217"/>
      <c r="AC93" s="218"/>
      <c r="AD93" s="134">
        <f>(N93-AE93)/AE93</f>
        <v>0</v>
      </c>
      <c r="AE93" s="125">
        <v>10000</v>
      </c>
      <c r="AF93" s="212"/>
    </row>
    <row r="94" spans="1:32" s="89" customFormat="1" ht="15" x14ac:dyDescent="0.2">
      <c r="A94" s="9" t="s">
        <v>29</v>
      </c>
      <c r="B94" s="1" t="s">
        <v>30</v>
      </c>
      <c r="C94" s="4" t="s">
        <v>31</v>
      </c>
      <c r="D94" s="39" t="s">
        <v>39</v>
      </c>
      <c r="E94" s="210" t="s">
        <v>59</v>
      </c>
      <c r="F94" s="1"/>
      <c r="G94" s="1" t="s">
        <v>89</v>
      </c>
      <c r="H94" s="211" t="s">
        <v>87</v>
      </c>
      <c r="I94" s="74" t="s">
        <v>36</v>
      </c>
      <c r="J94" s="73"/>
      <c r="K94" s="75"/>
      <c r="L94" s="219"/>
      <c r="M94" s="220">
        <f t="shared" ref="M94:M97" si="37">N94</f>
        <v>6000</v>
      </c>
      <c r="N94" s="221">
        <v>6000</v>
      </c>
      <c r="O94" s="79"/>
      <c r="P94" s="80"/>
      <c r="Q94" s="77"/>
      <c r="R94" s="77"/>
      <c r="S94" s="77"/>
      <c r="T94" s="77"/>
      <c r="U94" s="77"/>
      <c r="V94" s="77"/>
      <c r="W94" s="77"/>
      <c r="X94" s="78">
        <f t="shared" si="30"/>
        <v>0</v>
      </c>
      <c r="Y94" s="2">
        <f t="shared" si="27"/>
        <v>6000</v>
      </c>
      <c r="Z94" s="65"/>
      <c r="AA94" s="5"/>
      <c r="AB94" s="217"/>
      <c r="AC94" s="218"/>
      <c r="AD94" s="126">
        <f>(N94-AE94)/AE94</f>
        <v>9.0909090909090912E-2</v>
      </c>
      <c r="AE94" s="125">
        <v>5500</v>
      </c>
      <c r="AF94" s="212"/>
    </row>
    <row r="95" spans="1:32" s="89" customFormat="1" ht="15" customHeight="1" x14ac:dyDescent="0.2">
      <c r="A95" s="9" t="s">
        <v>29</v>
      </c>
      <c r="B95" s="1" t="s">
        <v>30</v>
      </c>
      <c r="C95" s="4" t="s">
        <v>31</v>
      </c>
      <c r="D95" s="39" t="s">
        <v>39</v>
      </c>
      <c r="E95" s="209" t="s">
        <v>59</v>
      </c>
      <c r="F95" s="1"/>
      <c r="G95" s="1" t="s">
        <v>86</v>
      </c>
      <c r="H95" s="211" t="s">
        <v>87</v>
      </c>
      <c r="I95" s="74" t="s">
        <v>36</v>
      </c>
      <c r="J95" s="73"/>
      <c r="K95" s="75"/>
      <c r="L95" s="219"/>
      <c r="M95" s="220">
        <f t="shared" si="37"/>
        <v>6000</v>
      </c>
      <c r="N95" s="221">
        <v>6000</v>
      </c>
      <c r="O95" s="79"/>
      <c r="P95" s="80"/>
      <c r="Q95" s="77"/>
      <c r="R95" s="77"/>
      <c r="S95" s="77"/>
      <c r="T95" s="77"/>
      <c r="U95" s="77"/>
      <c r="V95" s="77"/>
      <c r="W95" s="77"/>
      <c r="X95" s="78">
        <f t="shared" si="30"/>
        <v>0</v>
      </c>
      <c r="Y95" s="2">
        <f t="shared" si="27"/>
        <v>6000</v>
      </c>
      <c r="Z95" s="238"/>
      <c r="AA95" s="212"/>
      <c r="AB95" s="239"/>
      <c r="AC95" s="240"/>
      <c r="AD95" s="126">
        <f>(N95-AE95)/AE95</f>
        <v>0.2</v>
      </c>
      <c r="AE95" s="125">
        <v>5000</v>
      </c>
      <c r="AF95" s="212"/>
    </row>
    <row r="96" spans="1:32" s="89" customFormat="1" ht="15" x14ac:dyDescent="0.2">
      <c r="A96" s="9" t="s">
        <v>29</v>
      </c>
      <c r="B96" s="1" t="s">
        <v>30</v>
      </c>
      <c r="C96" s="4" t="s">
        <v>31</v>
      </c>
      <c r="D96" s="39" t="s">
        <v>32</v>
      </c>
      <c r="E96" s="210" t="s">
        <v>59</v>
      </c>
      <c r="F96" s="1"/>
      <c r="G96" s="1">
        <v>12</v>
      </c>
      <c r="H96" s="211" t="s">
        <v>87</v>
      </c>
      <c r="I96" s="74" t="s">
        <v>36</v>
      </c>
      <c r="J96" s="73"/>
      <c r="K96" s="75"/>
      <c r="L96" s="219"/>
      <c r="M96" s="220">
        <f t="shared" si="37"/>
        <v>7000</v>
      </c>
      <c r="N96" s="221">
        <v>7000</v>
      </c>
      <c r="O96" s="79"/>
      <c r="P96" s="80"/>
      <c r="Q96" s="77"/>
      <c r="R96" s="77"/>
      <c r="S96" s="77"/>
      <c r="T96" s="77"/>
      <c r="U96" s="77"/>
      <c r="V96" s="77"/>
      <c r="W96" s="77"/>
      <c r="X96" s="78">
        <f t="shared" si="30"/>
        <v>0</v>
      </c>
      <c r="Y96" s="2">
        <f t="shared" si="27"/>
        <v>7000</v>
      </c>
      <c r="Z96" s="65"/>
      <c r="AA96" s="5"/>
      <c r="AB96" s="217"/>
      <c r="AC96" s="218"/>
      <c r="AD96" s="126">
        <f>(N96-AE96)/AE96</f>
        <v>0.16666666666666666</v>
      </c>
      <c r="AE96" s="125">
        <v>6000</v>
      </c>
      <c r="AF96" s="212"/>
    </row>
    <row r="97" spans="1:32" s="89" customFormat="1" ht="15" customHeight="1" thickBot="1" x14ac:dyDescent="0.25">
      <c r="A97" s="9" t="s">
        <v>44</v>
      </c>
      <c r="B97" s="1" t="s">
        <v>30</v>
      </c>
      <c r="C97" s="4" t="s">
        <v>31</v>
      </c>
      <c r="D97" s="39" t="s">
        <v>39</v>
      </c>
      <c r="E97" s="210" t="s">
        <v>59</v>
      </c>
      <c r="F97" s="167" t="s">
        <v>45</v>
      </c>
      <c r="G97" s="167" t="s">
        <v>86</v>
      </c>
      <c r="H97" s="222" t="s">
        <v>87</v>
      </c>
      <c r="I97" s="168" t="s">
        <v>36</v>
      </c>
      <c r="J97" s="86"/>
      <c r="K97" s="171"/>
      <c r="L97" s="223"/>
      <c r="M97" s="224">
        <f t="shared" si="37"/>
        <v>0</v>
      </c>
      <c r="N97" s="225">
        <v>0</v>
      </c>
      <c r="O97" s="79"/>
      <c r="P97" s="80"/>
      <c r="Q97" s="77"/>
      <c r="R97" s="77"/>
      <c r="S97" s="77"/>
      <c r="T97" s="77"/>
      <c r="U97" s="77"/>
      <c r="V97" s="77"/>
      <c r="W97" s="77"/>
      <c r="X97" s="78">
        <f t="shared" si="30"/>
        <v>0</v>
      </c>
      <c r="Y97" s="2">
        <f t="shared" si="27"/>
        <v>0</v>
      </c>
      <c r="Z97" s="65"/>
      <c r="AA97" s="5"/>
      <c r="AB97" s="217"/>
      <c r="AC97" s="218"/>
      <c r="AD97" s="165"/>
      <c r="AE97" s="135" t="s">
        <v>43</v>
      </c>
      <c r="AF97" s="212"/>
    </row>
    <row r="98" spans="1:32" s="89" customFormat="1" ht="15" customHeight="1" thickBot="1" x14ac:dyDescent="0.25">
      <c r="A98" s="241"/>
      <c r="B98" s="242"/>
      <c r="C98" s="242"/>
      <c r="D98" s="243"/>
      <c r="E98" s="242"/>
      <c r="F98" s="243"/>
      <c r="G98" s="243"/>
      <c r="H98" s="243"/>
      <c r="I98" s="243"/>
      <c r="J98" s="244"/>
      <c r="K98" s="53" t="s">
        <v>90</v>
      </c>
      <c r="L98" s="54">
        <f>RECAP!B15-ITALIE!N98</f>
        <v>12000</v>
      </c>
      <c r="M98" s="55">
        <f t="shared" ref="M98:S98" si="38">SUM(M2:M97)</f>
        <v>653000</v>
      </c>
      <c r="N98" s="55">
        <f t="shared" si="38"/>
        <v>653000</v>
      </c>
      <c r="O98" s="55">
        <f t="shared" si="38"/>
        <v>124000</v>
      </c>
      <c r="P98" s="55">
        <f t="shared" si="38"/>
        <v>10000</v>
      </c>
      <c r="Q98" s="55">
        <f t="shared" si="38"/>
        <v>5500</v>
      </c>
      <c r="R98" s="55">
        <f t="shared" si="38"/>
        <v>11000</v>
      </c>
      <c r="S98" s="55">
        <f t="shared" si="38"/>
        <v>9500</v>
      </c>
      <c r="T98" s="55"/>
      <c r="U98" s="55">
        <f t="shared" ref="U98:Z98" si="39">SUM(U2:U97)</f>
        <v>4000</v>
      </c>
      <c r="V98" s="55">
        <f t="shared" si="39"/>
        <v>0</v>
      </c>
      <c r="W98" s="55">
        <f t="shared" si="39"/>
        <v>3000</v>
      </c>
      <c r="X98" s="55">
        <f t="shared" si="39"/>
        <v>183500</v>
      </c>
      <c r="Y98" s="55" t="e">
        <f t="shared" si="39"/>
        <v>#REF!</v>
      </c>
      <c r="Z98" s="55">
        <f t="shared" si="39"/>
        <v>0</v>
      </c>
      <c r="AA98" s="6"/>
      <c r="AB98" s="241"/>
      <c r="AC98" s="245"/>
      <c r="AD98" s="212"/>
      <c r="AE98" s="212"/>
      <c r="AF98" s="212"/>
    </row>
    <row r="99" spans="1:32" s="89" customFormat="1" ht="15" customHeight="1" x14ac:dyDescent="0.2">
      <c r="A99" s="212"/>
      <c r="B99" s="212"/>
      <c r="C99" s="212"/>
      <c r="D99" s="246"/>
      <c r="E99" s="212"/>
      <c r="F99" s="212"/>
      <c r="G99" s="212"/>
      <c r="H99" s="212"/>
      <c r="I99" s="212"/>
      <c r="J99" s="24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2"/>
      <c r="X99" s="212"/>
      <c r="Y99" s="212"/>
      <c r="Z99" s="212"/>
      <c r="AA99" s="212"/>
      <c r="AB99" s="212"/>
      <c r="AC99" s="212"/>
      <c r="AD99" s="212"/>
      <c r="AE99" s="212"/>
      <c r="AF99" s="212"/>
    </row>
    <row r="100" spans="1:32" s="89" customFormat="1" ht="15" customHeight="1" x14ac:dyDescent="0.2">
      <c r="A100" s="212"/>
      <c r="B100" s="212"/>
      <c r="C100" s="212"/>
      <c r="D100" s="246"/>
      <c r="E100" s="212"/>
      <c r="F100" s="212"/>
      <c r="G100" s="212"/>
      <c r="H100" s="212"/>
      <c r="I100" s="212"/>
      <c r="J100" s="247"/>
      <c r="K100" s="212"/>
      <c r="L100" s="212"/>
      <c r="M100" s="212"/>
      <c r="N100" s="246" t="s">
        <v>91</v>
      </c>
      <c r="O100" s="248">
        <v>0.8</v>
      </c>
      <c r="P100" s="248">
        <v>0.67</v>
      </c>
      <c r="Q100" s="248">
        <v>0.33</v>
      </c>
      <c r="R100" s="248">
        <v>0.85</v>
      </c>
      <c r="S100" s="248">
        <v>0.14000000000000001</v>
      </c>
      <c r="T100" s="248">
        <f>S100*0.33</f>
        <v>4.6200000000000005E-2</v>
      </c>
      <c r="U100" s="248">
        <v>0.24</v>
      </c>
      <c r="V100" s="248">
        <v>0.31</v>
      </c>
      <c r="W100" s="248">
        <v>0.28000000000000003</v>
      </c>
      <c r="X100" s="212"/>
      <c r="Y100" s="212"/>
      <c r="Z100" s="212"/>
      <c r="AA100" s="212"/>
      <c r="AB100" s="212"/>
      <c r="AC100" s="212"/>
      <c r="AD100" s="212"/>
      <c r="AE100" s="212"/>
      <c r="AF100" s="212"/>
    </row>
    <row r="101" spans="1:32" s="89" customFormat="1" ht="15" customHeight="1" x14ac:dyDescent="0.2">
      <c r="A101" s="212"/>
      <c r="B101" s="212"/>
      <c r="C101" s="212"/>
      <c r="D101" s="246"/>
      <c r="E101" s="212"/>
      <c r="F101" s="212"/>
      <c r="G101" s="212"/>
      <c r="H101" s="212"/>
      <c r="I101" s="212"/>
      <c r="J101" s="24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2"/>
      <c r="X101" s="212"/>
      <c r="Y101" s="212"/>
      <c r="Z101" s="212"/>
      <c r="AA101" s="212"/>
      <c r="AB101" s="212"/>
      <c r="AC101" s="212"/>
      <c r="AD101" s="212"/>
      <c r="AE101" s="212"/>
      <c r="AF101" s="212"/>
    </row>
  </sheetData>
  <autoFilter ref="A1:Z98" xr:uid="{84DF8740-DF7D-4750-9226-870318D91EAD}">
    <filterColumn colId="6" showButton="0"/>
  </autoFilter>
  <mergeCells count="14">
    <mergeCell ref="O15:P15"/>
    <mergeCell ref="O16:P16"/>
    <mergeCell ref="O21:P21"/>
    <mergeCell ref="O23:P23"/>
    <mergeCell ref="O24:P24"/>
    <mergeCell ref="O13:P13"/>
    <mergeCell ref="O14:P14"/>
    <mergeCell ref="G1:H1"/>
    <mergeCell ref="O3:P3"/>
    <mergeCell ref="O4:P4"/>
    <mergeCell ref="O5:P5"/>
    <mergeCell ref="O10:P10"/>
    <mergeCell ref="O9:P9"/>
    <mergeCell ref="O2:P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048576"/>
  <sheetViews>
    <sheetView zoomScale="116" zoomScaleNormal="70" workbookViewId="0">
      <pane xSplit="3" ySplit="1" topLeftCell="H66" activePane="bottomRight" state="frozen"/>
      <selection pane="topRight" activeCell="E1" sqref="E1"/>
      <selection pane="bottomLeft" activeCell="A2" sqref="A2"/>
      <selection pane="bottomRight" activeCell="G7" sqref="G7"/>
    </sheetView>
  </sheetViews>
  <sheetFormatPr baseColWidth="10" defaultColWidth="11.5" defaultRowHeight="15" customHeight="1" x14ac:dyDescent="0.2"/>
  <cols>
    <col min="1" max="1" width="12.83203125" style="46" customWidth="1"/>
    <col min="2" max="3" width="9" style="46" customWidth="1"/>
    <col min="4" max="4" width="14" style="47" customWidth="1"/>
    <col min="5" max="8" width="11.5" style="46" customWidth="1"/>
    <col min="9" max="9" width="19" style="46" customWidth="1"/>
    <col min="10" max="10" width="11.33203125" style="72" hidden="1" customWidth="1"/>
    <col min="11" max="11" width="11.5" style="46" customWidth="1"/>
    <col min="12" max="12" width="15.5" style="46" customWidth="1"/>
    <col min="13" max="13" width="15.5" style="46" bestFit="1" customWidth="1"/>
    <col min="14" max="14" width="14.5" style="46" bestFit="1" customWidth="1"/>
    <col min="15" max="22" width="10.5" style="46" customWidth="1"/>
    <col min="23" max="23" width="12.5" style="46" customWidth="1"/>
    <col min="24" max="24" width="12" style="46" customWidth="1"/>
    <col min="25" max="25" width="10.5" style="46" customWidth="1"/>
    <col min="26" max="26" width="4.5" style="46" customWidth="1"/>
    <col min="27" max="28" width="37.5" style="46" customWidth="1"/>
    <col min="29" max="29" width="11.5" style="46"/>
    <col min="30" max="30" width="9.5" style="46" customWidth="1"/>
    <col min="31" max="31" width="42.83203125" style="46" bestFit="1" customWidth="1"/>
    <col min="32" max="16384" width="11.5" style="46"/>
  </cols>
  <sheetData>
    <row r="1" spans="1:31" ht="29.5" customHeight="1" thickBot="1" x14ac:dyDescent="0.25">
      <c r="A1" s="59" t="s">
        <v>0</v>
      </c>
      <c r="B1" s="40" t="s">
        <v>1</v>
      </c>
      <c r="C1" s="41" t="s">
        <v>2</v>
      </c>
      <c r="D1" s="42" t="s">
        <v>3</v>
      </c>
      <c r="E1" s="40" t="s">
        <v>4</v>
      </c>
      <c r="F1" s="40" t="s">
        <v>5</v>
      </c>
      <c r="G1" s="355" t="s">
        <v>6</v>
      </c>
      <c r="H1" s="356"/>
      <c r="I1" s="88" t="s">
        <v>7</v>
      </c>
      <c r="J1" s="71" t="s">
        <v>8</v>
      </c>
      <c r="K1" s="60" t="s">
        <v>9</v>
      </c>
      <c r="L1" s="68" t="s">
        <v>10</v>
      </c>
      <c r="M1" s="43" t="s">
        <v>11</v>
      </c>
      <c r="N1" s="61" t="s">
        <v>12</v>
      </c>
      <c r="O1" s="62" t="s">
        <v>13</v>
      </c>
      <c r="P1" s="63" t="s">
        <v>14</v>
      </c>
      <c r="Q1" s="40" t="s">
        <v>15</v>
      </c>
      <c r="R1" s="88" t="s">
        <v>16</v>
      </c>
      <c r="S1" s="88" t="s">
        <v>17</v>
      </c>
      <c r="T1" s="88" t="s">
        <v>19</v>
      </c>
      <c r="U1" s="88" t="s">
        <v>20</v>
      </c>
      <c r="V1" s="88" t="s">
        <v>21</v>
      </c>
      <c r="W1" s="41" t="s">
        <v>22</v>
      </c>
      <c r="X1" s="83" t="s">
        <v>23</v>
      </c>
      <c r="Y1" s="44" t="s">
        <v>24</v>
      </c>
      <c r="Z1" s="84"/>
      <c r="AA1" s="45" t="s">
        <v>25</v>
      </c>
      <c r="AB1" s="64" t="s">
        <v>26</v>
      </c>
      <c r="AC1" s="85" t="s">
        <v>27</v>
      </c>
      <c r="AD1" s="85" t="s">
        <v>28</v>
      </c>
      <c r="AE1" s="212"/>
    </row>
    <row r="2" spans="1:31" ht="15" customHeight="1" x14ac:dyDescent="0.2">
      <c r="A2" s="9" t="s">
        <v>29</v>
      </c>
      <c r="B2" s="1" t="s">
        <v>30</v>
      </c>
      <c r="C2" s="4" t="s">
        <v>92</v>
      </c>
      <c r="D2" s="349" t="s">
        <v>32</v>
      </c>
      <c r="E2" s="209" t="s">
        <v>33</v>
      </c>
      <c r="F2" s="256" t="s">
        <v>34</v>
      </c>
      <c r="G2" s="256">
        <v>1</v>
      </c>
      <c r="H2" s="257" t="s">
        <v>35</v>
      </c>
      <c r="I2" s="258" t="s">
        <v>36</v>
      </c>
      <c r="J2" s="73">
        <f>EDATE(K2,-1)</f>
        <v>44171</v>
      </c>
      <c r="K2" s="259">
        <v>44202</v>
      </c>
      <c r="L2" s="335" t="s">
        <v>37</v>
      </c>
      <c r="M2" s="260">
        <f>N2</f>
        <v>7000</v>
      </c>
      <c r="N2" s="261">
        <v>7000</v>
      </c>
      <c r="O2" s="359">
        <v>6000</v>
      </c>
      <c r="P2" s="360"/>
      <c r="Q2" s="262">
        <v>0</v>
      </c>
      <c r="R2" s="262">
        <v>0</v>
      </c>
      <c r="S2" s="262">
        <v>1000</v>
      </c>
      <c r="T2" s="262">
        <v>0</v>
      </c>
      <c r="U2" s="262">
        <v>0</v>
      </c>
      <c r="V2" s="262">
        <v>0</v>
      </c>
      <c r="W2" s="263">
        <f t="shared" ref="W2:W3" si="0">O2+Q2+S2+P2+R2+T2+U2</f>
        <v>7000</v>
      </c>
      <c r="X2" s="2">
        <f>N2-W2</f>
        <v>0</v>
      </c>
      <c r="Y2" s="65"/>
      <c r="Z2" s="5"/>
      <c r="AA2" s="217"/>
      <c r="AB2" s="218"/>
      <c r="AC2" s="179">
        <f>(M2-AD2)/AD2</f>
        <v>0.4</v>
      </c>
      <c r="AD2" s="249">
        <v>5000</v>
      </c>
      <c r="AE2" s="212" t="s">
        <v>38</v>
      </c>
    </row>
    <row r="3" spans="1:31" ht="15" customHeight="1" x14ac:dyDescent="0.2">
      <c r="A3" s="9" t="s">
        <v>29</v>
      </c>
      <c r="B3" s="1" t="s">
        <v>30</v>
      </c>
      <c r="C3" s="4" t="s">
        <v>92</v>
      </c>
      <c r="D3" s="39" t="s">
        <v>39</v>
      </c>
      <c r="E3" s="209" t="s">
        <v>33</v>
      </c>
      <c r="F3" s="256" t="s">
        <v>40</v>
      </c>
      <c r="G3" s="256" t="s">
        <v>41</v>
      </c>
      <c r="H3" s="257" t="s">
        <v>35</v>
      </c>
      <c r="I3" s="258" t="s">
        <v>36</v>
      </c>
      <c r="J3" s="73">
        <f>EDATE(K3,-1)</f>
        <v>44178</v>
      </c>
      <c r="K3" s="259">
        <v>44209</v>
      </c>
      <c r="L3" s="338" t="s">
        <v>42</v>
      </c>
      <c r="M3" s="260">
        <f>N3</f>
        <v>5000</v>
      </c>
      <c r="N3" s="339">
        <v>5000</v>
      </c>
      <c r="O3" s="357">
        <v>5000</v>
      </c>
      <c r="P3" s="358"/>
      <c r="Q3" s="265">
        <v>0</v>
      </c>
      <c r="R3" s="262">
        <v>0</v>
      </c>
      <c r="S3" s="262">
        <v>0</v>
      </c>
      <c r="T3" s="262">
        <v>0</v>
      </c>
      <c r="U3" s="262">
        <v>0</v>
      </c>
      <c r="V3" s="262">
        <v>0</v>
      </c>
      <c r="W3" s="263">
        <f t="shared" si="0"/>
        <v>5000</v>
      </c>
      <c r="X3" s="2">
        <f>N3-W3</f>
        <v>0</v>
      </c>
      <c r="Y3" s="65"/>
      <c r="Z3" s="5"/>
      <c r="AA3" s="217"/>
      <c r="AB3" s="218"/>
      <c r="AC3" s="178">
        <v>-1</v>
      </c>
      <c r="AD3" s="249">
        <v>3000</v>
      </c>
      <c r="AE3" s="212"/>
    </row>
    <row r="4" spans="1:31" ht="15" customHeight="1" x14ac:dyDescent="0.2">
      <c r="A4" s="9" t="s">
        <v>29</v>
      </c>
      <c r="B4" s="1" t="s">
        <v>30</v>
      </c>
      <c r="C4" s="4" t="s">
        <v>92</v>
      </c>
      <c r="D4" s="39" t="s">
        <v>39</v>
      </c>
      <c r="E4" s="209" t="s">
        <v>33</v>
      </c>
      <c r="F4" s="193" t="s">
        <v>40</v>
      </c>
      <c r="G4" s="337" t="s">
        <v>41</v>
      </c>
      <c r="H4" s="233" t="s">
        <v>35</v>
      </c>
      <c r="I4" s="194" t="s">
        <v>36</v>
      </c>
      <c r="J4" s="73"/>
      <c r="K4" s="191"/>
      <c r="L4" s="234"/>
      <c r="M4" s="235">
        <f>N4</f>
        <v>22000</v>
      </c>
      <c r="N4" s="192">
        <v>22000</v>
      </c>
      <c r="O4" s="353">
        <v>22000</v>
      </c>
      <c r="P4" s="354"/>
      <c r="Q4" s="188">
        <v>0</v>
      </c>
      <c r="R4" s="189">
        <v>0</v>
      </c>
      <c r="S4" s="189">
        <v>0</v>
      </c>
      <c r="T4" s="189">
        <v>0</v>
      </c>
      <c r="U4" s="189">
        <v>0</v>
      </c>
      <c r="V4" s="189">
        <v>0</v>
      </c>
      <c r="W4" s="190">
        <f>O4+Q4+R4+S4+T4+U4+V4</f>
        <v>22000</v>
      </c>
      <c r="X4" s="2"/>
      <c r="Y4" s="65"/>
      <c r="Z4" s="5"/>
      <c r="AA4" s="217"/>
      <c r="AB4" s="218"/>
      <c r="AC4" s="178"/>
      <c r="AD4" s="249"/>
      <c r="AE4" s="212"/>
    </row>
    <row r="5" spans="1:31" ht="15" customHeight="1" x14ac:dyDescent="0.2">
      <c r="A5" s="9" t="s">
        <v>29</v>
      </c>
      <c r="B5" s="1" t="s">
        <v>30</v>
      </c>
      <c r="C5" s="4" t="s">
        <v>92</v>
      </c>
      <c r="D5" s="39" t="s">
        <v>29</v>
      </c>
      <c r="E5" s="209" t="s">
        <v>33</v>
      </c>
      <c r="F5" s="139" t="s">
        <v>45</v>
      </c>
      <c r="G5" s="139">
        <v>1</v>
      </c>
      <c r="H5" s="250" t="s">
        <v>35</v>
      </c>
      <c r="I5" s="140" t="s">
        <v>36</v>
      </c>
      <c r="J5" s="141">
        <f>EDATE(K5,-1)</f>
        <v>44182</v>
      </c>
      <c r="K5" s="142">
        <v>44213</v>
      </c>
      <c r="L5" s="251"/>
      <c r="M5" s="252">
        <v>0</v>
      </c>
      <c r="N5" s="143">
        <v>0</v>
      </c>
      <c r="O5" s="129"/>
      <c r="P5" s="130"/>
      <c r="Q5" s="130"/>
      <c r="R5" s="131"/>
      <c r="S5" s="131"/>
      <c r="T5" s="131"/>
      <c r="U5" s="131"/>
      <c r="V5" s="131"/>
      <c r="W5" s="132">
        <f t="shared" ref="W5" si="1">O5+Q5+S5+P5+R5+T5+U5</f>
        <v>0</v>
      </c>
      <c r="X5" s="2">
        <f>N5-W5</f>
        <v>0</v>
      </c>
      <c r="Y5" s="65"/>
      <c r="Z5" s="5"/>
      <c r="AA5" s="217"/>
      <c r="AB5" s="218"/>
      <c r="AC5" s="163">
        <v>-1</v>
      </c>
      <c r="AD5" s="249">
        <v>0</v>
      </c>
      <c r="AE5" s="212"/>
    </row>
    <row r="6" spans="1:31" ht="15" customHeight="1" x14ac:dyDescent="0.2">
      <c r="A6" s="9" t="s">
        <v>29</v>
      </c>
      <c r="B6" s="1" t="s">
        <v>30</v>
      </c>
      <c r="C6" s="4" t="s">
        <v>92</v>
      </c>
      <c r="D6" s="39" t="s">
        <v>29</v>
      </c>
      <c r="E6" s="209" t="s">
        <v>33</v>
      </c>
      <c r="F6" s="256" t="s">
        <v>34</v>
      </c>
      <c r="G6" s="256">
        <v>1</v>
      </c>
      <c r="H6" s="257" t="s">
        <v>35</v>
      </c>
      <c r="I6" s="258" t="s">
        <v>36</v>
      </c>
      <c r="J6" s="73">
        <f t="shared" ref="J6:J7" si="2">EDATE(K6,-1)</f>
        <v>44186</v>
      </c>
      <c r="K6" s="259">
        <v>44217</v>
      </c>
      <c r="L6" s="335" t="s">
        <v>46</v>
      </c>
      <c r="M6" s="260">
        <f>N6</f>
        <v>5000</v>
      </c>
      <c r="N6" s="261">
        <v>5000</v>
      </c>
      <c r="O6" s="264">
        <v>2000</v>
      </c>
      <c r="P6" s="265">
        <v>2000</v>
      </c>
      <c r="Q6" s="265">
        <v>0</v>
      </c>
      <c r="R6" s="262">
        <v>1000</v>
      </c>
      <c r="S6" s="262">
        <v>0</v>
      </c>
      <c r="T6" s="262">
        <v>0</v>
      </c>
      <c r="U6" s="262">
        <v>0</v>
      </c>
      <c r="V6" s="262">
        <v>0</v>
      </c>
      <c r="W6" s="263">
        <f>O6+Q6+S6+P6+T6+U6+V6+R6</f>
        <v>5000</v>
      </c>
      <c r="X6" s="2">
        <f>N6-W6</f>
        <v>0</v>
      </c>
      <c r="Y6" s="65"/>
      <c r="Z6" s="5"/>
      <c r="AA6" s="217"/>
      <c r="AB6" s="218"/>
      <c r="AC6" s="177">
        <f>(M6-AD6)/AD6</f>
        <v>0</v>
      </c>
      <c r="AD6" s="249">
        <v>5000</v>
      </c>
      <c r="AE6" s="212"/>
    </row>
    <row r="7" spans="1:31" ht="15" customHeight="1" x14ac:dyDescent="0.2">
      <c r="A7" s="9" t="s">
        <v>29</v>
      </c>
      <c r="B7" s="1" t="s">
        <v>30</v>
      </c>
      <c r="C7" s="4" t="s">
        <v>92</v>
      </c>
      <c r="D7" s="39" t="s">
        <v>29</v>
      </c>
      <c r="E7" s="209" t="s">
        <v>33</v>
      </c>
      <c r="F7" s="256" t="s">
        <v>34</v>
      </c>
      <c r="G7" s="256">
        <v>1</v>
      </c>
      <c r="H7" s="257" t="s">
        <v>35</v>
      </c>
      <c r="I7" s="258" t="s">
        <v>36</v>
      </c>
      <c r="J7" s="73">
        <f t="shared" si="2"/>
        <v>44189</v>
      </c>
      <c r="K7" s="259">
        <v>44220</v>
      </c>
      <c r="L7" s="335" t="s">
        <v>47</v>
      </c>
      <c r="M7" s="260">
        <f>N7</f>
        <v>3000</v>
      </c>
      <c r="N7" s="261">
        <v>3000</v>
      </c>
      <c r="O7" s="264">
        <v>1000</v>
      </c>
      <c r="P7" s="265">
        <v>1000</v>
      </c>
      <c r="Q7" s="265">
        <v>0</v>
      </c>
      <c r="R7" s="262">
        <v>1000</v>
      </c>
      <c r="S7" s="262">
        <v>0</v>
      </c>
      <c r="T7" s="262">
        <v>0</v>
      </c>
      <c r="U7" s="262">
        <v>0</v>
      </c>
      <c r="V7" s="262">
        <v>0</v>
      </c>
      <c r="W7" s="263">
        <f>O7+Q7+S7+P7+T7+U7+V7+R7</f>
        <v>3000</v>
      </c>
      <c r="X7" s="2">
        <f>N7-W7</f>
        <v>0</v>
      </c>
      <c r="Y7" s="65"/>
      <c r="Z7" s="5"/>
      <c r="AA7" s="217"/>
      <c r="AB7" s="218"/>
      <c r="AC7" s="178">
        <f>(M7-AD7)/AD7</f>
        <v>-0.4</v>
      </c>
      <c r="AD7" s="249">
        <v>5000</v>
      </c>
      <c r="AE7" s="212"/>
    </row>
    <row r="8" spans="1:31" ht="15" customHeight="1" x14ac:dyDescent="0.2">
      <c r="A8" s="9" t="s">
        <v>29</v>
      </c>
      <c r="B8" s="1" t="s">
        <v>30</v>
      </c>
      <c r="C8" s="4" t="s">
        <v>92</v>
      </c>
      <c r="D8" s="39" t="s">
        <v>39</v>
      </c>
      <c r="E8" s="209" t="s">
        <v>33</v>
      </c>
      <c r="F8" s="193" t="s">
        <v>40</v>
      </c>
      <c r="G8" s="193" t="s">
        <v>41</v>
      </c>
      <c r="H8" s="233" t="s">
        <v>35</v>
      </c>
      <c r="I8" s="194" t="s">
        <v>36</v>
      </c>
      <c r="J8" s="73">
        <f>EDATE(K8,-1)</f>
        <v>44192</v>
      </c>
      <c r="K8" s="191">
        <v>44223</v>
      </c>
      <c r="L8" s="234" t="s">
        <v>50</v>
      </c>
      <c r="M8" s="235">
        <f>N8</f>
        <v>5000</v>
      </c>
      <c r="N8" s="236">
        <v>5000</v>
      </c>
      <c r="O8" s="353">
        <v>5000</v>
      </c>
      <c r="P8" s="354"/>
      <c r="Q8" s="189">
        <v>0</v>
      </c>
      <c r="R8" s="189">
        <v>0</v>
      </c>
      <c r="S8" s="189">
        <v>0</v>
      </c>
      <c r="T8" s="189">
        <v>0</v>
      </c>
      <c r="U8" s="189">
        <v>0</v>
      </c>
      <c r="V8" s="189">
        <v>0</v>
      </c>
      <c r="W8" s="190">
        <f t="shared" ref="W8:W15" si="3">O8+Q8+S8+P8+T8+U8+V8</f>
        <v>5000</v>
      </c>
      <c r="X8" s="2">
        <f>N8-W8</f>
        <v>0</v>
      </c>
      <c r="Y8" s="65"/>
      <c r="Z8" s="5"/>
      <c r="AA8" s="217"/>
      <c r="AB8" s="218"/>
      <c r="AC8" s="178">
        <v>-1</v>
      </c>
      <c r="AD8" s="249">
        <v>1000</v>
      </c>
      <c r="AE8" s="212"/>
    </row>
    <row r="9" spans="1:31" ht="15" customHeight="1" x14ac:dyDescent="0.2">
      <c r="A9" s="9" t="s">
        <v>29</v>
      </c>
      <c r="B9" s="1" t="s">
        <v>30</v>
      </c>
      <c r="C9" s="4" t="s">
        <v>92</v>
      </c>
      <c r="D9" s="39" t="s">
        <v>39</v>
      </c>
      <c r="E9" s="209" t="s">
        <v>33</v>
      </c>
      <c r="F9" s="193" t="s">
        <v>40</v>
      </c>
      <c r="G9" s="193" t="s">
        <v>41</v>
      </c>
      <c r="H9" s="233" t="s">
        <v>35</v>
      </c>
      <c r="I9" s="194" t="s">
        <v>36</v>
      </c>
      <c r="J9" s="73">
        <f t="shared" ref="J9:J10" si="4">EDATE(K9,-1)</f>
        <v>44192</v>
      </c>
      <c r="K9" s="191">
        <v>44223</v>
      </c>
      <c r="L9" s="234" t="s">
        <v>50</v>
      </c>
      <c r="M9" s="195">
        <f>N9</f>
        <v>7000</v>
      </c>
      <c r="N9" s="236">
        <v>7000</v>
      </c>
      <c r="O9" s="353">
        <v>7000</v>
      </c>
      <c r="P9" s="354"/>
      <c r="Q9" s="189">
        <v>0</v>
      </c>
      <c r="R9" s="189">
        <v>0</v>
      </c>
      <c r="S9" s="189">
        <v>0</v>
      </c>
      <c r="T9" s="189">
        <v>0</v>
      </c>
      <c r="U9" s="189">
        <v>0</v>
      </c>
      <c r="V9" s="189">
        <v>0</v>
      </c>
      <c r="W9" s="190">
        <f t="shared" si="3"/>
        <v>7000</v>
      </c>
      <c r="X9" s="2">
        <f t="shared" ref="X9:X14" si="5">N9-W9</f>
        <v>0</v>
      </c>
      <c r="Y9" s="65"/>
      <c r="Z9" s="5"/>
      <c r="AA9" s="217"/>
      <c r="AB9" s="218"/>
      <c r="AC9" s="178">
        <v>-1</v>
      </c>
      <c r="AD9" s="249">
        <v>5000</v>
      </c>
      <c r="AE9" s="212"/>
    </row>
    <row r="10" spans="1:31" ht="15" customHeight="1" x14ac:dyDescent="0.2">
      <c r="A10" s="9" t="s">
        <v>29</v>
      </c>
      <c r="B10" s="1" t="s">
        <v>30</v>
      </c>
      <c r="C10" s="4" t="s">
        <v>92</v>
      </c>
      <c r="D10" s="39" t="s">
        <v>39</v>
      </c>
      <c r="E10" s="1" t="s">
        <v>33</v>
      </c>
      <c r="F10" s="139" t="s">
        <v>45</v>
      </c>
      <c r="G10" s="139" t="s">
        <v>48</v>
      </c>
      <c r="H10" s="196" t="s">
        <v>49</v>
      </c>
      <c r="I10" s="140" t="s">
        <v>36</v>
      </c>
      <c r="J10" s="141">
        <f t="shared" si="4"/>
        <v>44562</v>
      </c>
      <c r="K10" s="142">
        <v>44593</v>
      </c>
      <c r="L10" s="251"/>
      <c r="M10" s="197">
        <f>N10</f>
        <v>0</v>
      </c>
      <c r="N10" s="143">
        <v>0</v>
      </c>
      <c r="O10" s="145"/>
      <c r="P10" s="146"/>
      <c r="Q10" s="147"/>
      <c r="R10" s="147"/>
      <c r="S10" s="147"/>
      <c r="T10" s="147"/>
      <c r="U10" s="147"/>
      <c r="V10" s="147"/>
      <c r="W10" s="148">
        <f t="shared" si="3"/>
        <v>0</v>
      </c>
      <c r="X10" s="2">
        <f t="shared" si="5"/>
        <v>0</v>
      </c>
      <c r="Y10" s="65"/>
      <c r="Z10" s="5"/>
      <c r="AA10" s="217"/>
      <c r="AB10" s="218"/>
      <c r="AC10" s="177"/>
      <c r="AD10" s="128" t="s">
        <v>43</v>
      </c>
      <c r="AE10" s="212"/>
    </row>
    <row r="11" spans="1:31" ht="15" customHeight="1" x14ac:dyDescent="0.2">
      <c r="A11" s="9" t="s">
        <v>51</v>
      </c>
      <c r="B11" s="1" t="s">
        <v>30</v>
      </c>
      <c r="C11" s="4" t="s">
        <v>92</v>
      </c>
      <c r="D11" s="39" t="s">
        <v>29</v>
      </c>
      <c r="E11" s="209" t="s">
        <v>33</v>
      </c>
      <c r="F11" s="139" t="s">
        <v>45</v>
      </c>
      <c r="G11" s="153" t="s">
        <v>52</v>
      </c>
      <c r="H11" s="227" t="s">
        <v>49</v>
      </c>
      <c r="I11" s="154" t="s">
        <v>36</v>
      </c>
      <c r="J11" s="155">
        <f t="shared" ref="J11" si="6">EDATE(K11,-1)</f>
        <v>44562</v>
      </c>
      <c r="K11" s="156">
        <v>44593</v>
      </c>
      <c r="L11" s="228"/>
      <c r="M11" s="229"/>
      <c r="N11" s="232">
        <f t="shared" ref="N11:N45" si="7">M11</f>
        <v>0</v>
      </c>
      <c r="O11" s="129"/>
      <c r="P11" s="130"/>
      <c r="Q11" s="131"/>
      <c r="R11" s="131"/>
      <c r="S11" s="131"/>
      <c r="T11" s="131"/>
      <c r="U11" s="131"/>
      <c r="V11" s="131"/>
      <c r="W11" s="132">
        <f t="shared" si="3"/>
        <v>0</v>
      </c>
      <c r="X11" s="2">
        <f t="shared" si="5"/>
        <v>0</v>
      </c>
      <c r="Y11" s="65"/>
      <c r="Z11" s="5"/>
      <c r="AA11" s="217"/>
      <c r="AB11" s="218"/>
      <c r="AC11" s="163">
        <v>-1</v>
      </c>
      <c r="AD11" s="128" t="s">
        <v>43</v>
      </c>
      <c r="AE11" s="212"/>
    </row>
    <row r="12" spans="1:31" ht="15" customHeight="1" x14ac:dyDescent="0.2">
      <c r="A12" s="9" t="s">
        <v>29</v>
      </c>
      <c r="B12" s="1" t="s">
        <v>30</v>
      </c>
      <c r="C12" s="4" t="s">
        <v>92</v>
      </c>
      <c r="D12" s="39" t="s">
        <v>29</v>
      </c>
      <c r="E12" s="209" t="s">
        <v>33</v>
      </c>
      <c r="F12" s="193" t="s">
        <v>40</v>
      </c>
      <c r="G12" s="193">
        <v>2</v>
      </c>
      <c r="H12" s="233" t="s">
        <v>49</v>
      </c>
      <c r="I12" s="194" t="s">
        <v>36</v>
      </c>
      <c r="J12" s="191">
        <v>44241</v>
      </c>
      <c r="K12" s="191">
        <v>44241</v>
      </c>
      <c r="L12" s="234" t="s">
        <v>53</v>
      </c>
      <c r="M12" s="235">
        <v>15000</v>
      </c>
      <c r="N12" s="236">
        <v>15000</v>
      </c>
      <c r="O12" s="353">
        <v>9000</v>
      </c>
      <c r="P12" s="354"/>
      <c r="Q12" s="189">
        <v>1000</v>
      </c>
      <c r="R12" s="199" t="s">
        <v>54</v>
      </c>
      <c r="S12" s="189">
        <v>3000</v>
      </c>
      <c r="T12" s="189">
        <v>2000</v>
      </c>
      <c r="U12" s="189">
        <v>0</v>
      </c>
      <c r="V12" s="189">
        <v>0</v>
      </c>
      <c r="W12" s="190">
        <v>15000</v>
      </c>
      <c r="X12" s="2">
        <v>0</v>
      </c>
      <c r="Y12" s="5"/>
      <c r="Z12" s="217"/>
      <c r="AA12" s="218"/>
      <c r="AB12" s="177">
        <v>0</v>
      </c>
      <c r="AC12" s="249">
        <v>15000</v>
      </c>
      <c r="AD12" s="212"/>
      <c r="AE12" s="212"/>
    </row>
    <row r="13" spans="1:31" ht="15" customHeight="1" x14ac:dyDescent="0.2">
      <c r="A13" s="9" t="s">
        <v>29</v>
      </c>
      <c r="B13" s="1" t="s">
        <v>30</v>
      </c>
      <c r="C13" s="4" t="s">
        <v>92</v>
      </c>
      <c r="D13" s="39" t="s">
        <v>39</v>
      </c>
      <c r="E13" s="209" t="s">
        <v>33</v>
      </c>
      <c r="F13" s="193" t="s">
        <v>40</v>
      </c>
      <c r="G13" s="193" t="s">
        <v>48</v>
      </c>
      <c r="H13" s="233" t="s">
        <v>49</v>
      </c>
      <c r="I13" s="194" t="s">
        <v>36</v>
      </c>
      <c r="J13" s="191">
        <v>44248</v>
      </c>
      <c r="K13" s="191">
        <v>44248</v>
      </c>
      <c r="L13" s="234"/>
      <c r="M13" s="235">
        <v>5000</v>
      </c>
      <c r="N13" s="236">
        <v>5000</v>
      </c>
      <c r="O13" s="353">
        <v>5000</v>
      </c>
      <c r="P13" s="354"/>
      <c r="Q13" s="189">
        <v>0</v>
      </c>
      <c r="R13" s="189">
        <v>0</v>
      </c>
      <c r="S13" s="189">
        <v>0</v>
      </c>
      <c r="T13" s="189">
        <v>0</v>
      </c>
      <c r="U13" s="189">
        <v>0</v>
      </c>
      <c r="V13" s="189">
        <v>0</v>
      </c>
      <c r="W13" s="190">
        <v>5000</v>
      </c>
      <c r="X13" s="2">
        <v>0</v>
      </c>
      <c r="Y13" s="5"/>
      <c r="Z13" s="217"/>
      <c r="AA13" s="218"/>
      <c r="AB13" s="178">
        <v>-1</v>
      </c>
      <c r="AC13" s="249">
        <v>6000</v>
      </c>
      <c r="AD13" s="212"/>
      <c r="AE13" s="212"/>
    </row>
    <row r="14" spans="1:31" ht="15" customHeight="1" x14ac:dyDescent="0.2">
      <c r="A14" s="9" t="s">
        <v>29</v>
      </c>
      <c r="B14" s="1" t="s">
        <v>30</v>
      </c>
      <c r="C14" s="4" t="s">
        <v>92</v>
      </c>
      <c r="D14" s="39" t="s">
        <v>29</v>
      </c>
      <c r="E14" s="209" t="s">
        <v>33</v>
      </c>
      <c r="F14" s="193" t="s">
        <v>40</v>
      </c>
      <c r="G14" s="193">
        <v>2</v>
      </c>
      <c r="H14" s="233" t="s">
        <v>49</v>
      </c>
      <c r="I14" s="194" t="s">
        <v>36</v>
      </c>
      <c r="J14" s="73">
        <f t="shared" ref="J14:J15" si="8">EDATE(K14,-1)</f>
        <v>44582</v>
      </c>
      <c r="K14" s="191">
        <v>44613</v>
      </c>
      <c r="L14" s="234"/>
      <c r="M14" s="235">
        <f t="shared" ref="M14:M19" si="9">N14</f>
        <v>4000</v>
      </c>
      <c r="N14" s="236">
        <v>4000</v>
      </c>
      <c r="O14" s="353">
        <f>N14</f>
        <v>4000</v>
      </c>
      <c r="P14" s="354"/>
      <c r="Q14" s="189">
        <v>0</v>
      </c>
      <c r="R14" s="189">
        <v>0</v>
      </c>
      <c r="S14" s="189">
        <v>0</v>
      </c>
      <c r="T14" s="189">
        <v>0</v>
      </c>
      <c r="U14" s="189">
        <v>0</v>
      </c>
      <c r="V14" s="189">
        <v>0</v>
      </c>
      <c r="W14" s="190">
        <f t="shared" si="3"/>
        <v>4000</v>
      </c>
      <c r="X14" s="2">
        <f t="shared" si="5"/>
        <v>0</v>
      </c>
      <c r="Y14" s="65"/>
      <c r="Z14" s="5"/>
      <c r="AA14" s="217"/>
      <c r="AB14" s="218" t="s">
        <v>93</v>
      </c>
      <c r="AC14" s="178">
        <f>(M14-AD14)/AD14</f>
        <v>-0.5</v>
      </c>
      <c r="AD14" s="249">
        <v>8000</v>
      </c>
      <c r="AE14" s="212"/>
    </row>
    <row r="15" spans="1:31" ht="15" customHeight="1" x14ac:dyDescent="0.2">
      <c r="A15" s="9" t="s">
        <v>29</v>
      </c>
      <c r="B15" s="1" t="s">
        <v>30</v>
      </c>
      <c r="C15" s="4" t="s">
        <v>92</v>
      </c>
      <c r="D15" s="39" t="s">
        <v>39</v>
      </c>
      <c r="E15" s="209" t="s">
        <v>33</v>
      </c>
      <c r="F15" s="193" t="s">
        <v>40</v>
      </c>
      <c r="G15" s="193" t="s">
        <v>55</v>
      </c>
      <c r="H15" s="233" t="s">
        <v>56</v>
      </c>
      <c r="I15" s="194" t="s">
        <v>36</v>
      </c>
      <c r="J15" s="73">
        <f t="shared" si="8"/>
        <v>44230</v>
      </c>
      <c r="K15" s="191">
        <v>44258</v>
      </c>
      <c r="L15" s="234"/>
      <c r="M15" s="235">
        <f t="shared" si="9"/>
        <v>6000</v>
      </c>
      <c r="N15" s="236">
        <v>6000</v>
      </c>
      <c r="O15" s="353">
        <v>5000</v>
      </c>
      <c r="P15" s="354"/>
      <c r="Q15" s="189">
        <v>0</v>
      </c>
      <c r="R15" s="189">
        <v>0</v>
      </c>
      <c r="S15" s="189">
        <v>1000</v>
      </c>
      <c r="T15" s="189">
        <v>0</v>
      </c>
      <c r="U15" s="189">
        <v>0</v>
      </c>
      <c r="V15" s="189">
        <v>0</v>
      </c>
      <c r="W15" s="190">
        <f t="shared" si="3"/>
        <v>6000</v>
      </c>
      <c r="X15" s="2">
        <f t="shared" ref="X15" si="10">N15-W15</f>
        <v>0</v>
      </c>
      <c r="Y15" s="65"/>
      <c r="Z15" s="5"/>
      <c r="AA15" s="217"/>
      <c r="AB15" s="218"/>
      <c r="AC15" s="178">
        <v>-1</v>
      </c>
      <c r="AD15" s="249">
        <v>5000</v>
      </c>
      <c r="AE15" s="212"/>
    </row>
    <row r="16" spans="1:31" s="89" customFormat="1" ht="15.75" customHeight="1" x14ac:dyDescent="0.2">
      <c r="A16" s="9" t="s">
        <v>29</v>
      </c>
      <c r="B16" s="1" t="s">
        <v>30</v>
      </c>
      <c r="C16" s="4" t="s">
        <v>92</v>
      </c>
      <c r="D16" s="39" t="s">
        <v>29</v>
      </c>
      <c r="E16" s="209" t="s">
        <v>33</v>
      </c>
      <c r="F16" s="139" t="s">
        <v>45</v>
      </c>
      <c r="G16" s="139">
        <v>3</v>
      </c>
      <c r="H16" s="250" t="s">
        <v>56</v>
      </c>
      <c r="I16" s="140" t="s">
        <v>36</v>
      </c>
      <c r="J16" s="141"/>
      <c r="K16" s="142"/>
      <c r="L16" s="144"/>
      <c r="M16" s="252">
        <f t="shared" si="9"/>
        <v>0</v>
      </c>
      <c r="N16" s="253">
        <v>0</v>
      </c>
      <c r="O16" s="79"/>
      <c r="P16" s="80"/>
      <c r="Q16" s="77"/>
      <c r="R16" s="77"/>
      <c r="S16" s="77"/>
      <c r="T16" s="77"/>
      <c r="U16" s="77"/>
      <c r="V16" s="77"/>
      <c r="W16" s="78">
        <f t="shared" ref="W16" si="11">O16+Q16+S16+P16+T16+U16+V16</f>
        <v>0</v>
      </c>
      <c r="X16" s="2">
        <f>N16-Y16</f>
        <v>0</v>
      </c>
      <c r="Y16" s="2"/>
      <c r="Z16" s="65"/>
      <c r="AA16" s="217"/>
      <c r="AB16" s="218"/>
      <c r="AC16" s="163">
        <v>-1</v>
      </c>
      <c r="AD16" s="249">
        <v>0</v>
      </c>
      <c r="AE16" s="212"/>
    </row>
    <row r="17" spans="1:31" s="89" customFormat="1" ht="15" customHeight="1" x14ac:dyDescent="0.2">
      <c r="A17" s="9" t="s">
        <v>29</v>
      </c>
      <c r="B17" s="1" t="s">
        <v>30</v>
      </c>
      <c r="C17" s="4" t="s">
        <v>92</v>
      </c>
      <c r="D17" s="39" t="s">
        <v>39</v>
      </c>
      <c r="E17" s="209" t="s">
        <v>33</v>
      </c>
      <c r="F17" s="139" t="s">
        <v>45</v>
      </c>
      <c r="G17" s="139" t="s">
        <v>55</v>
      </c>
      <c r="H17" s="250" t="s">
        <v>56</v>
      </c>
      <c r="I17" s="140" t="s">
        <v>36</v>
      </c>
      <c r="J17" s="73"/>
      <c r="K17" s="142"/>
      <c r="L17" s="251"/>
      <c r="M17" s="252">
        <f t="shared" si="9"/>
        <v>0</v>
      </c>
      <c r="N17" s="143">
        <v>0</v>
      </c>
      <c r="O17" s="145"/>
      <c r="P17" s="146"/>
      <c r="Q17" s="147"/>
      <c r="R17" s="147"/>
      <c r="S17" s="147"/>
      <c r="T17" s="147"/>
      <c r="U17" s="147"/>
      <c r="V17" s="147"/>
      <c r="W17" s="148">
        <f t="shared" ref="W17" si="12">O17+Q17+S17+P17+T17+U17+V17</f>
        <v>0</v>
      </c>
      <c r="X17" s="2">
        <f>N17-Y17</f>
        <v>0</v>
      </c>
      <c r="Y17" s="2">
        <f>N17-Z17</f>
        <v>0</v>
      </c>
      <c r="Z17" s="65"/>
      <c r="AA17" s="217"/>
      <c r="AB17" s="218"/>
      <c r="AC17" s="177"/>
      <c r="AD17" s="128" t="s">
        <v>43</v>
      </c>
      <c r="AE17" s="212"/>
    </row>
    <row r="18" spans="1:31" ht="15" customHeight="1" x14ac:dyDescent="0.2">
      <c r="A18" s="9" t="s">
        <v>29</v>
      </c>
      <c r="B18" s="1" t="s">
        <v>30</v>
      </c>
      <c r="C18" s="4" t="s">
        <v>92</v>
      </c>
      <c r="D18" s="39" t="s">
        <v>29</v>
      </c>
      <c r="E18" s="209" t="s">
        <v>33</v>
      </c>
      <c r="F18" s="193" t="s">
        <v>40</v>
      </c>
      <c r="G18" s="136">
        <v>3</v>
      </c>
      <c r="H18" s="213" t="s">
        <v>56</v>
      </c>
      <c r="I18" s="137" t="s">
        <v>36</v>
      </c>
      <c r="J18" s="73">
        <f>EDATE(K18,-1)</f>
        <v>44593</v>
      </c>
      <c r="K18" s="138">
        <v>44621</v>
      </c>
      <c r="L18" s="214"/>
      <c r="M18" s="215">
        <f t="shared" si="9"/>
        <v>15000</v>
      </c>
      <c r="N18" s="216">
        <v>15000</v>
      </c>
      <c r="O18" s="149">
        <v>3000</v>
      </c>
      <c r="P18" s="150">
        <v>4000</v>
      </c>
      <c r="Q18" s="151">
        <v>2000</v>
      </c>
      <c r="R18" s="151">
        <v>4000</v>
      </c>
      <c r="S18" s="151">
        <v>0</v>
      </c>
      <c r="T18" s="151">
        <v>2000</v>
      </c>
      <c r="U18" s="151">
        <v>0</v>
      </c>
      <c r="V18" s="151">
        <v>0</v>
      </c>
      <c r="W18" s="152">
        <f>O18+Q18+S18+P18+R18+T18+U18+V18</f>
        <v>15000</v>
      </c>
      <c r="X18" s="2">
        <f t="shared" ref="X18" si="13">N18-W18</f>
        <v>0</v>
      </c>
      <c r="Y18" s="65"/>
      <c r="Z18" s="5"/>
      <c r="AA18" s="217"/>
      <c r="AB18" s="218"/>
      <c r="AC18" s="177">
        <f>(M18-AD18)/AD18</f>
        <v>0</v>
      </c>
      <c r="AD18" s="249">
        <v>15000</v>
      </c>
      <c r="AE18" s="212"/>
    </row>
    <row r="19" spans="1:31" s="69" customFormat="1" ht="15" customHeight="1" x14ac:dyDescent="0.2">
      <c r="A19" s="9" t="s">
        <v>29</v>
      </c>
      <c r="B19" s="1" t="s">
        <v>30</v>
      </c>
      <c r="C19" s="4" t="s">
        <v>92</v>
      </c>
      <c r="D19" s="39" t="s">
        <v>29</v>
      </c>
      <c r="E19" s="209" t="s">
        <v>33</v>
      </c>
      <c r="F19" s="153" t="s">
        <v>45</v>
      </c>
      <c r="G19" s="153">
        <v>3</v>
      </c>
      <c r="H19" s="227" t="s">
        <v>56</v>
      </c>
      <c r="I19" s="154" t="s">
        <v>36</v>
      </c>
      <c r="J19" s="155"/>
      <c r="K19" s="156"/>
      <c r="L19" s="228"/>
      <c r="M19" s="229">
        <f t="shared" si="9"/>
        <v>0</v>
      </c>
      <c r="N19" s="232">
        <v>0</v>
      </c>
      <c r="O19" s="129"/>
      <c r="P19" s="130"/>
      <c r="Q19" s="131"/>
      <c r="R19" s="131"/>
      <c r="S19" s="131"/>
      <c r="T19" s="131"/>
      <c r="U19" s="131"/>
      <c r="V19" s="131"/>
      <c r="W19" s="132">
        <f>O19+Q19+S19+P19+T19+U19+V19</f>
        <v>0</v>
      </c>
      <c r="X19" s="2">
        <f>N19-W19</f>
        <v>0</v>
      </c>
      <c r="Y19" s="65"/>
      <c r="Z19" s="5"/>
      <c r="AA19" s="217"/>
      <c r="AB19" s="218"/>
      <c r="AC19" s="163">
        <v>-1</v>
      </c>
      <c r="AD19" s="249">
        <v>0</v>
      </c>
      <c r="AE19" s="212"/>
    </row>
    <row r="20" spans="1:31" s="69" customFormat="1" ht="15" customHeight="1" x14ac:dyDescent="0.2">
      <c r="A20" s="9" t="s">
        <v>51</v>
      </c>
      <c r="B20" s="1" t="s">
        <v>30</v>
      </c>
      <c r="C20" s="4" t="s">
        <v>92</v>
      </c>
      <c r="D20" s="39" t="s">
        <v>29</v>
      </c>
      <c r="E20" s="209" t="s">
        <v>33</v>
      </c>
      <c r="F20" s="139" t="s">
        <v>45</v>
      </c>
      <c r="G20" s="153" t="s">
        <v>58</v>
      </c>
      <c r="H20" s="227" t="s">
        <v>56</v>
      </c>
      <c r="I20" s="154" t="s">
        <v>36</v>
      </c>
      <c r="J20" s="155"/>
      <c r="K20" s="156"/>
      <c r="L20" s="228"/>
      <c r="M20" s="229"/>
      <c r="N20" s="232">
        <f t="shared" ref="N20:N23" si="14">M20</f>
        <v>0</v>
      </c>
      <c r="O20" s="129"/>
      <c r="P20" s="130"/>
      <c r="Q20" s="131"/>
      <c r="R20" s="131"/>
      <c r="S20" s="131"/>
      <c r="T20" s="131"/>
      <c r="U20" s="131"/>
      <c r="V20" s="131"/>
      <c r="W20" s="132">
        <f>O20+Q20+S20+P20+T20+U20+V20</f>
        <v>0</v>
      </c>
      <c r="X20" s="2">
        <f>N20-W20</f>
        <v>0</v>
      </c>
      <c r="Y20" s="65"/>
      <c r="Z20" s="5"/>
      <c r="AA20" s="217"/>
      <c r="AB20" s="218"/>
      <c r="AC20" s="163">
        <v>-1</v>
      </c>
      <c r="AD20" s="249">
        <v>0</v>
      </c>
      <c r="AE20" s="212"/>
    </row>
    <row r="21" spans="1:31" s="89" customFormat="1" ht="15" customHeight="1" x14ac:dyDescent="0.2">
      <c r="A21" s="9" t="s">
        <v>29</v>
      </c>
      <c r="B21" s="1" t="s">
        <v>30</v>
      </c>
      <c r="C21" s="4" t="s">
        <v>92</v>
      </c>
      <c r="D21" s="39" t="s">
        <v>29</v>
      </c>
      <c r="E21" s="210" t="s">
        <v>59</v>
      </c>
      <c r="F21" s="136" t="s">
        <v>40</v>
      </c>
      <c r="G21" s="136">
        <v>3</v>
      </c>
      <c r="H21" s="213" t="s">
        <v>56</v>
      </c>
      <c r="I21" s="137" t="s">
        <v>36</v>
      </c>
      <c r="J21" s="73">
        <f>EDATE(K21,-1)</f>
        <v>44602</v>
      </c>
      <c r="K21" s="138">
        <v>44630</v>
      </c>
      <c r="L21" s="214"/>
      <c r="M21" s="215">
        <f>N21</f>
        <v>2000</v>
      </c>
      <c r="N21" s="216">
        <v>2000</v>
      </c>
      <c r="O21" s="353">
        <v>2000</v>
      </c>
      <c r="P21" s="354"/>
      <c r="Q21" s="189">
        <v>0</v>
      </c>
      <c r="R21" s="189">
        <v>0</v>
      </c>
      <c r="S21" s="189">
        <v>0</v>
      </c>
      <c r="T21" s="189">
        <v>0</v>
      </c>
      <c r="U21" s="189">
        <v>0</v>
      </c>
      <c r="V21" s="189">
        <v>0</v>
      </c>
      <c r="W21" s="152">
        <f>O21+Q21+S21+P21+R21+T21+U21+V21</f>
        <v>2000</v>
      </c>
      <c r="X21" s="2">
        <f>N21-W21</f>
        <v>0</v>
      </c>
      <c r="Y21" s="65"/>
      <c r="Z21" s="5"/>
      <c r="AA21" s="217"/>
      <c r="AB21" s="218"/>
      <c r="AC21" s="177"/>
      <c r="AD21" s="128" t="s">
        <v>43</v>
      </c>
      <c r="AE21" s="212"/>
    </row>
    <row r="22" spans="1:31" s="69" customFormat="1" x14ac:dyDescent="0.2">
      <c r="A22" s="9" t="s">
        <v>29</v>
      </c>
      <c r="B22" s="1" t="s">
        <v>30</v>
      </c>
      <c r="C22" s="4" t="s">
        <v>92</v>
      </c>
      <c r="D22" s="39" t="s">
        <v>39</v>
      </c>
      <c r="E22" s="209" t="s">
        <v>33</v>
      </c>
      <c r="F22" s="139" t="s">
        <v>45</v>
      </c>
      <c r="G22" s="139" t="s">
        <v>55</v>
      </c>
      <c r="H22" s="250" t="s">
        <v>56</v>
      </c>
      <c r="I22" s="140" t="s">
        <v>36</v>
      </c>
      <c r="J22" s="176"/>
      <c r="K22" s="142"/>
      <c r="L22" s="251"/>
      <c r="M22" s="252">
        <f t="shared" ref="M22:M30" si="15">N22</f>
        <v>0</v>
      </c>
      <c r="N22" s="253">
        <v>0</v>
      </c>
      <c r="O22" s="145"/>
      <c r="P22" s="146"/>
      <c r="Q22" s="147"/>
      <c r="R22" s="147"/>
      <c r="S22" s="147"/>
      <c r="T22" s="147"/>
      <c r="U22" s="147"/>
      <c r="V22" s="147"/>
      <c r="W22" s="148">
        <f>O22+Q22+S22+P22+R22+T22+U22+V22</f>
        <v>0</v>
      </c>
      <c r="X22" s="2">
        <f>N22-W22</f>
        <v>0</v>
      </c>
      <c r="Y22" s="65"/>
      <c r="Z22" s="5"/>
      <c r="AA22" s="217"/>
      <c r="AB22" s="218"/>
      <c r="AC22" s="177"/>
      <c r="AD22" s="128" t="s">
        <v>43</v>
      </c>
      <c r="AE22" s="212"/>
    </row>
    <row r="23" spans="1:31" s="69" customFormat="1" ht="15" customHeight="1" x14ac:dyDescent="0.2">
      <c r="A23" s="9" t="s">
        <v>60</v>
      </c>
      <c r="B23" s="1" t="s">
        <v>30</v>
      </c>
      <c r="C23" s="4" t="s">
        <v>92</v>
      </c>
      <c r="D23" s="39" t="s">
        <v>32</v>
      </c>
      <c r="E23" s="209" t="s">
        <v>33</v>
      </c>
      <c r="F23" s="139" t="s">
        <v>45</v>
      </c>
      <c r="G23" s="139" t="s">
        <v>94</v>
      </c>
      <c r="H23" s="250" t="s">
        <v>56</v>
      </c>
      <c r="I23" s="140" t="s">
        <v>36</v>
      </c>
      <c r="J23" s="141"/>
      <c r="K23" s="142"/>
      <c r="L23" s="251"/>
      <c r="M23" s="252">
        <f t="shared" ca="1" si="15"/>
        <v>0</v>
      </c>
      <c r="N23" s="253">
        <f t="shared" ca="1" si="14"/>
        <v>0</v>
      </c>
      <c r="O23" s="79"/>
      <c r="P23" s="80"/>
      <c r="Q23" s="77"/>
      <c r="R23" s="77"/>
      <c r="S23" s="77"/>
      <c r="T23" s="77"/>
      <c r="U23" s="77"/>
      <c r="V23" s="77"/>
      <c r="W23" s="78">
        <f t="shared" ref="W23" si="16">O23+Q23+S23+P23+R23+T23+U23+V23</f>
        <v>0</v>
      </c>
      <c r="X23" s="2">
        <f t="shared" ref="X23" ca="1" si="17">N23-W23</f>
        <v>0</v>
      </c>
      <c r="Y23" s="65"/>
      <c r="Z23" s="5"/>
      <c r="AA23" s="217"/>
      <c r="AB23" s="218"/>
      <c r="AC23" s="177"/>
      <c r="AD23" s="128" t="s">
        <v>43</v>
      </c>
      <c r="AE23" s="212"/>
    </row>
    <row r="24" spans="1:31" s="69" customFormat="1" ht="15" customHeight="1" x14ac:dyDescent="0.2">
      <c r="A24" s="9" t="s">
        <v>29</v>
      </c>
      <c r="B24" s="1" t="s">
        <v>30</v>
      </c>
      <c r="C24" s="4" t="s">
        <v>92</v>
      </c>
      <c r="D24" s="39" t="s">
        <v>32</v>
      </c>
      <c r="E24" s="209" t="s">
        <v>33</v>
      </c>
      <c r="F24" s="278" t="s">
        <v>40</v>
      </c>
      <c r="G24" s="278">
        <v>3</v>
      </c>
      <c r="H24" s="279" t="s">
        <v>56</v>
      </c>
      <c r="I24" s="280" t="s">
        <v>36</v>
      </c>
      <c r="J24" s="73"/>
      <c r="K24" s="281">
        <v>44635</v>
      </c>
      <c r="L24" s="282"/>
      <c r="M24" s="283">
        <f t="shared" si="15"/>
        <v>2000</v>
      </c>
      <c r="N24" s="284">
        <v>2000</v>
      </c>
      <c r="O24" s="285"/>
      <c r="P24" s="286"/>
      <c r="Q24" s="287"/>
      <c r="R24" s="287"/>
      <c r="S24" s="287"/>
      <c r="T24" s="287"/>
      <c r="U24" s="287"/>
      <c r="V24" s="287"/>
      <c r="W24" s="288">
        <f>O24+Q24+S24+P24+R24+T24+U24+V24</f>
        <v>0</v>
      </c>
      <c r="X24" s="2">
        <f>N24-W24</f>
        <v>2000</v>
      </c>
      <c r="Y24" s="65"/>
      <c r="Z24" s="5"/>
      <c r="AA24" s="217"/>
      <c r="AB24" s="218"/>
      <c r="AC24" s="177"/>
      <c r="AD24" s="128" t="s">
        <v>43</v>
      </c>
      <c r="AE24" s="212"/>
    </row>
    <row r="25" spans="1:31" s="69" customFormat="1" ht="15" customHeight="1" x14ac:dyDescent="0.2">
      <c r="A25" s="9" t="s">
        <v>29</v>
      </c>
      <c r="B25" s="1" t="s">
        <v>30</v>
      </c>
      <c r="C25" s="4" t="s">
        <v>92</v>
      </c>
      <c r="D25" s="39" t="s">
        <v>39</v>
      </c>
      <c r="E25" s="209" t="s">
        <v>33</v>
      </c>
      <c r="F25" s="139" t="s">
        <v>45</v>
      </c>
      <c r="G25" s="139" t="s">
        <v>55</v>
      </c>
      <c r="H25" s="250" t="s">
        <v>56</v>
      </c>
      <c r="I25" s="140" t="s">
        <v>36</v>
      </c>
      <c r="J25" s="73"/>
      <c r="K25" s="142"/>
      <c r="L25" s="251"/>
      <c r="M25" s="252">
        <f t="shared" si="15"/>
        <v>0</v>
      </c>
      <c r="N25" s="253">
        <v>0</v>
      </c>
      <c r="O25" s="145">
        <v>0</v>
      </c>
      <c r="P25" s="146">
        <v>0</v>
      </c>
      <c r="Q25" s="147">
        <v>0</v>
      </c>
      <c r="R25" s="147">
        <v>0</v>
      </c>
      <c r="S25" s="147">
        <v>0</v>
      </c>
      <c r="T25" s="147">
        <v>0</v>
      </c>
      <c r="U25" s="147">
        <v>0</v>
      </c>
      <c r="V25" s="147">
        <v>0</v>
      </c>
      <c r="W25" s="148">
        <f>O25+Q25+S25+P25+R25+T25+U25+V25</f>
        <v>0</v>
      </c>
      <c r="X25" s="2">
        <f>N25-Y25</f>
        <v>0</v>
      </c>
      <c r="Y25" s="65"/>
      <c r="Z25" s="5"/>
      <c r="AA25" s="217"/>
      <c r="AB25" s="218"/>
      <c r="AC25" s="177"/>
      <c r="AD25" s="128" t="s">
        <v>43</v>
      </c>
      <c r="AE25" s="212"/>
    </row>
    <row r="26" spans="1:31" s="69" customFormat="1" ht="15" customHeight="1" x14ac:dyDescent="0.2">
      <c r="A26" s="9" t="s">
        <v>60</v>
      </c>
      <c r="B26" s="1" t="s">
        <v>30</v>
      </c>
      <c r="C26" s="4" t="s">
        <v>92</v>
      </c>
      <c r="D26" s="39" t="s">
        <v>32</v>
      </c>
      <c r="E26" s="209" t="s">
        <v>33</v>
      </c>
      <c r="F26" s="139" t="s">
        <v>45</v>
      </c>
      <c r="G26" s="139" t="s">
        <v>94</v>
      </c>
      <c r="H26" s="250" t="s">
        <v>56</v>
      </c>
      <c r="I26" s="140" t="s">
        <v>36</v>
      </c>
      <c r="J26" s="141"/>
      <c r="K26" s="142"/>
      <c r="L26" s="251"/>
      <c r="M26" s="252">
        <f t="shared" ca="1" si="15"/>
        <v>0</v>
      </c>
      <c r="N26" s="253">
        <f ca="1">M26</f>
        <v>0</v>
      </c>
      <c r="O26" s="79"/>
      <c r="P26" s="80"/>
      <c r="Q26" s="77"/>
      <c r="R26" s="77"/>
      <c r="S26" s="77"/>
      <c r="T26" s="77"/>
      <c r="U26" s="77"/>
      <c r="V26" s="77"/>
      <c r="W26" s="78">
        <f>O26+Q26+S26+P26+R26+T26+U26+V26</f>
        <v>0</v>
      </c>
      <c r="X26" s="2">
        <f t="shared" ref="X26" ca="1" si="18">N26-W26</f>
        <v>0</v>
      </c>
      <c r="Y26" s="65"/>
      <c r="Z26" s="5"/>
      <c r="AA26" s="217"/>
      <c r="AB26" s="218"/>
      <c r="AC26" s="177"/>
      <c r="AD26" s="128" t="s">
        <v>43</v>
      </c>
      <c r="AE26" s="212"/>
    </row>
    <row r="27" spans="1:31" s="69" customFormat="1" ht="15" customHeight="1" x14ac:dyDescent="0.2">
      <c r="A27" s="9" t="s">
        <v>29</v>
      </c>
      <c r="B27" s="1" t="s">
        <v>30</v>
      </c>
      <c r="C27" s="4" t="s">
        <v>92</v>
      </c>
      <c r="D27" s="39" t="s">
        <v>39</v>
      </c>
      <c r="E27" s="209" t="s">
        <v>33</v>
      </c>
      <c r="F27" s="278" t="s">
        <v>40</v>
      </c>
      <c r="G27" s="278" t="s">
        <v>55</v>
      </c>
      <c r="H27" s="279" t="s">
        <v>56</v>
      </c>
      <c r="I27" s="280" t="s">
        <v>36</v>
      </c>
      <c r="J27" s="73"/>
      <c r="K27" s="281">
        <v>44641</v>
      </c>
      <c r="L27" s="282"/>
      <c r="M27" s="283">
        <f>N27</f>
        <v>2000</v>
      </c>
      <c r="N27" s="284">
        <v>2000</v>
      </c>
      <c r="O27" s="361"/>
      <c r="P27" s="362"/>
      <c r="Q27" s="287"/>
      <c r="R27" s="287"/>
      <c r="S27" s="287"/>
      <c r="T27" s="287"/>
      <c r="U27" s="287"/>
      <c r="V27" s="287"/>
      <c r="W27" s="288">
        <f t="shared" ref="W27" si="19">O27+Q27+S27+P27+R27+T27+U27+V27</f>
        <v>0</v>
      </c>
      <c r="X27" s="2">
        <f>N27-W27</f>
        <v>2000</v>
      </c>
      <c r="Y27" s="65"/>
      <c r="Z27" s="5"/>
      <c r="AA27" s="217"/>
      <c r="AB27" s="218"/>
      <c r="AC27" s="178"/>
      <c r="AD27" s="249">
        <v>6000</v>
      </c>
      <c r="AE27" s="212"/>
    </row>
    <row r="28" spans="1:31" s="69" customFormat="1" ht="15" customHeight="1" x14ac:dyDescent="0.2">
      <c r="A28" s="9" t="s">
        <v>29</v>
      </c>
      <c r="B28" s="1" t="s">
        <v>30</v>
      </c>
      <c r="C28" s="4" t="s">
        <v>92</v>
      </c>
      <c r="D28" s="39" t="s">
        <v>29</v>
      </c>
      <c r="E28" s="209" t="s">
        <v>33</v>
      </c>
      <c r="F28" s="139" t="s">
        <v>45</v>
      </c>
      <c r="G28" s="139" t="s">
        <v>95</v>
      </c>
      <c r="H28" s="250" t="s">
        <v>56</v>
      </c>
      <c r="I28" s="140" t="s">
        <v>36</v>
      </c>
      <c r="J28" s="141"/>
      <c r="K28" s="142"/>
      <c r="L28" s="251"/>
      <c r="M28" s="252">
        <f t="shared" si="15"/>
        <v>0</v>
      </c>
      <c r="N28" s="253">
        <v>0</v>
      </c>
      <c r="O28" s="145"/>
      <c r="P28" s="146"/>
      <c r="Q28" s="147"/>
      <c r="R28" s="147"/>
      <c r="S28" s="147"/>
      <c r="T28" s="147"/>
      <c r="U28" s="147"/>
      <c r="V28" s="147"/>
      <c r="W28" s="148">
        <f t="shared" ref="W28:W29" si="20">O28+Q28+S28+P28+R28+T28+U28+V28</f>
        <v>0</v>
      </c>
      <c r="X28" s="2">
        <f>N28-W28</f>
        <v>0</v>
      </c>
      <c r="Y28" s="65"/>
      <c r="Z28" s="5"/>
      <c r="AA28" s="217"/>
      <c r="AB28" s="218"/>
      <c r="AC28" s="177"/>
      <c r="AD28" s="128" t="s">
        <v>43</v>
      </c>
      <c r="AE28" s="212"/>
    </row>
    <row r="29" spans="1:31" s="69" customFormat="1" ht="15" customHeight="1" x14ac:dyDescent="0.2">
      <c r="A29" s="9" t="s">
        <v>29</v>
      </c>
      <c r="B29" s="1" t="s">
        <v>30</v>
      </c>
      <c r="C29" s="4" t="s">
        <v>92</v>
      </c>
      <c r="D29" s="39" t="s">
        <v>39</v>
      </c>
      <c r="E29" s="209" t="s">
        <v>33</v>
      </c>
      <c r="F29" s="139" t="s">
        <v>45</v>
      </c>
      <c r="G29" s="139" t="s">
        <v>96</v>
      </c>
      <c r="H29" s="250" t="s">
        <v>62</v>
      </c>
      <c r="I29" s="140" t="s">
        <v>36</v>
      </c>
      <c r="J29" s="141"/>
      <c r="K29" s="142"/>
      <c r="L29" s="251"/>
      <c r="M29" s="254">
        <f t="shared" ca="1" si="15"/>
        <v>0</v>
      </c>
      <c r="N29" s="255">
        <f t="shared" ref="N29" ca="1" si="21">M29</f>
        <v>0</v>
      </c>
      <c r="O29" s="145"/>
      <c r="P29" s="146"/>
      <c r="Q29" s="147"/>
      <c r="R29" s="147"/>
      <c r="S29" s="147"/>
      <c r="T29" s="147"/>
      <c r="U29" s="147"/>
      <c r="V29" s="147"/>
      <c r="W29" s="148">
        <f t="shared" si="20"/>
        <v>0</v>
      </c>
      <c r="X29" s="2">
        <f t="shared" ref="X29" ca="1" si="22">N29-W29</f>
        <v>0</v>
      </c>
      <c r="Y29" s="65"/>
      <c r="Z29" s="5"/>
      <c r="AA29" s="217"/>
      <c r="AB29" s="218"/>
      <c r="AC29" s="177"/>
      <c r="AD29" s="128" t="s">
        <v>43</v>
      </c>
      <c r="AE29" s="212"/>
    </row>
    <row r="30" spans="1:31" s="69" customFormat="1" ht="15" customHeight="1" x14ac:dyDescent="0.2">
      <c r="A30" s="9" t="s">
        <v>29</v>
      </c>
      <c r="B30" s="1" t="s">
        <v>30</v>
      </c>
      <c r="C30" s="4" t="s">
        <v>92</v>
      </c>
      <c r="D30" s="342" t="s">
        <v>32</v>
      </c>
      <c r="E30" s="343" t="s">
        <v>33</v>
      </c>
      <c r="F30" s="266" t="s">
        <v>40</v>
      </c>
      <c r="G30" s="266">
        <v>3</v>
      </c>
      <c r="H30" s="267" t="s">
        <v>56</v>
      </c>
      <c r="I30" s="268" t="s">
        <v>36</v>
      </c>
      <c r="J30" s="73"/>
      <c r="K30" s="269">
        <v>44636</v>
      </c>
      <c r="L30" s="270"/>
      <c r="M30" s="271">
        <f t="shared" si="15"/>
        <v>5000</v>
      </c>
      <c r="N30" s="272">
        <v>5000</v>
      </c>
      <c r="O30" s="277"/>
      <c r="P30" s="274"/>
      <c r="Q30" s="275"/>
      <c r="R30" s="275"/>
      <c r="S30" s="275"/>
      <c r="T30" s="275"/>
      <c r="U30" s="275"/>
      <c r="V30" s="275"/>
      <c r="W30" s="276">
        <f t="shared" ref="W30:W47" si="23">O30+Q30+S30+P30+R30+T30+U30+V30</f>
        <v>0</v>
      </c>
      <c r="X30" s="2">
        <f t="shared" ref="X30" si="24">N30-W30</f>
        <v>5000</v>
      </c>
      <c r="Y30" s="65"/>
      <c r="Z30" s="5"/>
      <c r="AA30" s="217"/>
      <c r="AB30" s="218"/>
      <c r="AC30" s="177">
        <f>(M30-AD30)/AD30</f>
        <v>0</v>
      </c>
      <c r="AD30" s="249">
        <v>5000</v>
      </c>
      <c r="AE30" s="212"/>
    </row>
    <row r="31" spans="1:31" s="69" customFormat="1" ht="15" customHeight="1" x14ac:dyDescent="0.2">
      <c r="A31" s="9" t="s">
        <v>29</v>
      </c>
      <c r="B31" s="1" t="s">
        <v>30</v>
      </c>
      <c r="C31" s="4" t="s">
        <v>92</v>
      </c>
      <c r="D31" s="39" t="s">
        <v>32</v>
      </c>
      <c r="E31" s="209" t="s">
        <v>33</v>
      </c>
      <c r="F31" s="139" t="s">
        <v>45</v>
      </c>
      <c r="G31" s="139">
        <v>4</v>
      </c>
      <c r="H31" s="250" t="s">
        <v>62</v>
      </c>
      <c r="I31" s="140" t="s">
        <v>36</v>
      </c>
      <c r="J31" s="141"/>
      <c r="K31" s="142"/>
      <c r="L31" s="251"/>
      <c r="M31" s="252">
        <f t="shared" ref="M31" si="25">N31</f>
        <v>0</v>
      </c>
      <c r="N31" s="253">
        <v>0</v>
      </c>
      <c r="O31" s="129"/>
      <c r="P31" s="130"/>
      <c r="Q31" s="131"/>
      <c r="R31" s="131"/>
      <c r="S31" s="131"/>
      <c r="T31" s="131"/>
      <c r="U31" s="131"/>
      <c r="V31" s="131"/>
      <c r="W31" s="132">
        <f t="shared" ref="W31:W33" si="26">O31+Q31+S31+P31+R31+T31+U31+V31</f>
        <v>0</v>
      </c>
      <c r="X31" s="2">
        <f t="shared" ref="X31" si="27">N31-W31</f>
        <v>0</v>
      </c>
      <c r="Y31" s="65"/>
      <c r="Z31" s="5"/>
      <c r="AA31" s="217"/>
      <c r="AB31" s="218"/>
      <c r="AC31" s="163">
        <v>-1</v>
      </c>
      <c r="AD31" s="249">
        <v>0</v>
      </c>
      <c r="AE31" s="212"/>
    </row>
    <row r="32" spans="1:31" s="69" customFormat="1" ht="15" customHeight="1" x14ac:dyDescent="0.2">
      <c r="A32" s="9" t="s">
        <v>29</v>
      </c>
      <c r="B32" s="1" t="s">
        <v>30</v>
      </c>
      <c r="C32" s="4" t="s">
        <v>92</v>
      </c>
      <c r="D32" s="342" t="s">
        <v>39</v>
      </c>
      <c r="E32" s="343" t="s">
        <v>33</v>
      </c>
      <c r="F32" s="266" t="s">
        <v>40</v>
      </c>
      <c r="G32" s="266" t="s">
        <v>66</v>
      </c>
      <c r="H32" s="267" t="s">
        <v>62</v>
      </c>
      <c r="I32" s="268" t="s">
        <v>36</v>
      </c>
      <c r="J32" s="73"/>
      <c r="K32" s="269">
        <v>44667</v>
      </c>
      <c r="L32" s="270"/>
      <c r="M32" s="271">
        <f>N32</f>
        <v>7000</v>
      </c>
      <c r="N32" s="272">
        <v>7000</v>
      </c>
      <c r="O32" s="363"/>
      <c r="P32" s="364"/>
      <c r="Q32" s="275"/>
      <c r="R32" s="275"/>
      <c r="S32" s="275"/>
      <c r="T32" s="275"/>
      <c r="U32" s="275"/>
      <c r="V32" s="275"/>
      <c r="W32" s="276">
        <f t="shared" si="26"/>
        <v>0</v>
      </c>
      <c r="X32" s="2">
        <f>N32-Y30</f>
        <v>7000</v>
      </c>
      <c r="Y32" s="65"/>
      <c r="Z32" s="5"/>
      <c r="AA32" s="217"/>
      <c r="AB32" s="218"/>
      <c r="AC32" s="177"/>
      <c r="AD32" s="128" t="s">
        <v>43</v>
      </c>
      <c r="AE32" s="212"/>
    </row>
    <row r="33" spans="1:31" s="69" customFormat="1" ht="15" customHeight="1" x14ac:dyDescent="0.2">
      <c r="A33" s="9" t="s">
        <v>29</v>
      </c>
      <c r="B33" s="1" t="s">
        <v>30</v>
      </c>
      <c r="C33" s="4" t="s">
        <v>92</v>
      </c>
      <c r="D33" s="39" t="s">
        <v>39</v>
      </c>
      <c r="E33" s="209" t="s">
        <v>33</v>
      </c>
      <c r="F33" s="1"/>
      <c r="G33" s="1" t="s">
        <v>66</v>
      </c>
      <c r="H33" s="211" t="s">
        <v>62</v>
      </c>
      <c r="I33" s="74" t="s">
        <v>36</v>
      </c>
      <c r="J33" s="73"/>
      <c r="K33" s="75"/>
      <c r="L33" s="219"/>
      <c r="M33" s="220">
        <f>N33</f>
        <v>3000</v>
      </c>
      <c r="N33" s="221">
        <v>3000</v>
      </c>
      <c r="O33" s="365"/>
      <c r="P33" s="366"/>
      <c r="Q33" s="77"/>
      <c r="R33" s="77"/>
      <c r="S33" s="77"/>
      <c r="T33" s="77"/>
      <c r="U33" s="77"/>
      <c r="V33" s="77"/>
      <c r="W33" s="78">
        <f t="shared" si="26"/>
        <v>0</v>
      </c>
      <c r="X33" s="2">
        <f>N33-Y32</f>
        <v>3000</v>
      </c>
      <c r="Y33" s="65"/>
      <c r="Z33" s="5"/>
      <c r="AA33" s="217"/>
      <c r="AB33" s="218"/>
      <c r="AC33" s="177"/>
      <c r="AD33" s="128" t="s">
        <v>43</v>
      </c>
      <c r="AE33" s="212"/>
    </row>
    <row r="34" spans="1:31" s="69" customFormat="1" ht="16" customHeight="1" x14ac:dyDescent="0.2">
      <c r="A34" s="9" t="s">
        <v>29</v>
      </c>
      <c r="B34" s="1" t="s">
        <v>30</v>
      </c>
      <c r="C34" s="4" t="s">
        <v>92</v>
      </c>
      <c r="D34" s="39" t="s">
        <v>39</v>
      </c>
      <c r="E34" s="209" t="s">
        <v>33</v>
      </c>
      <c r="F34" s="139" t="s">
        <v>45</v>
      </c>
      <c r="G34" s="139" t="s">
        <v>66</v>
      </c>
      <c r="H34" s="250" t="s">
        <v>62</v>
      </c>
      <c r="I34" s="140" t="s">
        <v>36</v>
      </c>
      <c r="J34" s="73"/>
      <c r="K34" s="142"/>
      <c r="L34" s="251"/>
      <c r="M34" s="252">
        <f>N34</f>
        <v>0</v>
      </c>
      <c r="N34" s="253">
        <v>0</v>
      </c>
      <c r="O34" s="145">
        <v>0</v>
      </c>
      <c r="P34" s="146">
        <v>0</v>
      </c>
      <c r="Q34" s="147">
        <v>0</v>
      </c>
      <c r="R34" s="147">
        <v>0</v>
      </c>
      <c r="S34" s="147">
        <v>0</v>
      </c>
      <c r="T34" s="147">
        <v>0</v>
      </c>
      <c r="U34" s="147">
        <v>0</v>
      </c>
      <c r="V34" s="147">
        <v>0</v>
      </c>
      <c r="W34" s="148">
        <f t="shared" si="23"/>
        <v>0</v>
      </c>
      <c r="X34" s="2">
        <f>N34-Y33</f>
        <v>0</v>
      </c>
      <c r="Y34" s="65"/>
      <c r="Z34" s="5"/>
      <c r="AA34" s="217"/>
      <c r="AB34" s="218"/>
      <c r="AC34" s="177"/>
      <c r="AD34" s="128" t="s">
        <v>43</v>
      </c>
      <c r="AE34" s="212"/>
    </row>
    <row r="35" spans="1:31" s="89" customFormat="1" ht="15" customHeight="1" x14ac:dyDescent="0.2">
      <c r="A35" s="9" t="s">
        <v>29</v>
      </c>
      <c r="B35" s="1" t="s">
        <v>30</v>
      </c>
      <c r="C35" s="4" t="s">
        <v>92</v>
      </c>
      <c r="D35" s="39" t="s">
        <v>29</v>
      </c>
      <c r="E35" s="209" t="s">
        <v>33</v>
      </c>
      <c r="F35" s="139" t="s">
        <v>45</v>
      </c>
      <c r="G35" s="139">
        <v>4</v>
      </c>
      <c r="H35" s="250" t="s">
        <v>62</v>
      </c>
      <c r="I35" s="140" t="s">
        <v>36</v>
      </c>
      <c r="J35" s="141"/>
      <c r="K35" s="142"/>
      <c r="L35" s="251"/>
      <c r="M35" s="252">
        <f>N35</f>
        <v>0</v>
      </c>
      <c r="N35" s="253">
        <v>0</v>
      </c>
      <c r="O35" s="129"/>
      <c r="P35" s="130"/>
      <c r="Q35" s="131"/>
      <c r="R35" s="131"/>
      <c r="S35" s="131"/>
      <c r="T35" s="131"/>
      <c r="U35" s="131"/>
      <c r="V35" s="131"/>
      <c r="W35" s="131"/>
      <c r="X35" s="77">
        <f t="shared" ref="X35" si="28">SUM(O35:W35)</f>
        <v>0</v>
      </c>
      <c r="Y35" s="2">
        <f>N35-X35</f>
        <v>0</v>
      </c>
      <c r="Z35" s="65"/>
      <c r="AA35" s="5"/>
      <c r="AB35" s="217"/>
      <c r="AC35" s="163">
        <v>-1</v>
      </c>
      <c r="AD35" s="128" t="s">
        <v>43</v>
      </c>
      <c r="AE35" s="212"/>
    </row>
    <row r="36" spans="1:31" s="89" customFormat="1" x14ac:dyDescent="0.2">
      <c r="A36" s="9" t="s">
        <v>29</v>
      </c>
      <c r="B36" s="1" t="s">
        <v>30</v>
      </c>
      <c r="C36" s="4" t="s">
        <v>92</v>
      </c>
      <c r="D36" s="39" t="s">
        <v>39</v>
      </c>
      <c r="E36" s="209" t="s">
        <v>33</v>
      </c>
      <c r="F36" s="139" t="s">
        <v>45</v>
      </c>
      <c r="G36" s="139" t="s">
        <v>66</v>
      </c>
      <c r="H36" s="250" t="s">
        <v>62</v>
      </c>
      <c r="I36" s="140" t="s">
        <v>36</v>
      </c>
      <c r="J36" s="176"/>
      <c r="K36" s="142"/>
      <c r="L36" s="251"/>
      <c r="M36" s="252">
        <f>N36</f>
        <v>0</v>
      </c>
      <c r="N36" s="253">
        <v>0</v>
      </c>
      <c r="O36" s="145"/>
      <c r="P36" s="146"/>
      <c r="Q36" s="147"/>
      <c r="R36" s="147"/>
      <c r="S36" s="147"/>
      <c r="T36" s="147"/>
      <c r="U36" s="147"/>
      <c r="V36" s="147"/>
      <c r="W36" s="148">
        <f t="shared" ref="W36" si="29">O36+Q36+S36+P36+T36+U36+V36</f>
        <v>0</v>
      </c>
      <c r="X36" s="2">
        <f ca="1">N36-Y36</f>
        <v>0</v>
      </c>
      <c r="Y36" s="2">
        <f ca="1">N36-X36</f>
        <v>0</v>
      </c>
      <c r="Z36" s="65"/>
      <c r="AA36" s="217"/>
      <c r="AB36" s="218"/>
      <c r="AC36" s="177"/>
      <c r="AD36" s="128" t="s">
        <v>43</v>
      </c>
      <c r="AE36" s="212"/>
    </row>
    <row r="37" spans="1:31" s="69" customFormat="1" ht="15" customHeight="1" x14ac:dyDescent="0.2">
      <c r="A37" s="9" t="s">
        <v>29</v>
      </c>
      <c r="B37" s="1" t="s">
        <v>30</v>
      </c>
      <c r="C37" s="4" t="s">
        <v>92</v>
      </c>
      <c r="D37" s="39" t="s">
        <v>29</v>
      </c>
      <c r="E37" s="209" t="s">
        <v>33</v>
      </c>
      <c r="F37" s="139" t="s">
        <v>45</v>
      </c>
      <c r="G37" s="139">
        <v>4</v>
      </c>
      <c r="H37" s="250" t="s">
        <v>62</v>
      </c>
      <c r="I37" s="140" t="s">
        <v>36</v>
      </c>
      <c r="J37" s="141"/>
      <c r="K37" s="142"/>
      <c r="L37" s="251"/>
      <c r="M37" s="252">
        <f t="shared" ref="M37" si="30">N37</f>
        <v>0</v>
      </c>
      <c r="N37" s="253">
        <v>0</v>
      </c>
      <c r="O37" s="79"/>
      <c r="P37" s="80"/>
      <c r="Q37" s="77"/>
      <c r="R37" s="77"/>
      <c r="S37" s="77"/>
      <c r="T37" s="77"/>
      <c r="U37" s="77"/>
      <c r="V37" s="77"/>
      <c r="W37" s="78">
        <f>O37+Q37+S37+P37+R37+T37+U37+V37</f>
        <v>0</v>
      </c>
      <c r="X37" s="2">
        <f t="shared" ref="X37" si="31">N37-W37</f>
        <v>0</v>
      </c>
      <c r="Y37" s="65"/>
      <c r="Z37" s="5"/>
      <c r="AA37" s="217"/>
      <c r="AB37" s="218"/>
      <c r="AC37" s="163">
        <v>-1</v>
      </c>
      <c r="AD37" s="249">
        <v>0</v>
      </c>
      <c r="AE37" s="212"/>
    </row>
    <row r="38" spans="1:31" s="69" customFormat="1" ht="15" customHeight="1" x14ac:dyDescent="0.2">
      <c r="A38" s="9" t="s">
        <v>29</v>
      </c>
      <c r="B38" s="1" t="s">
        <v>30</v>
      </c>
      <c r="C38" s="4" t="s">
        <v>92</v>
      </c>
      <c r="D38" s="39" t="s">
        <v>29</v>
      </c>
      <c r="E38" s="209" t="s">
        <v>33</v>
      </c>
      <c r="F38" s="1"/>
      <c r="G38" s="1">
        <v>5</v>
      </c>
      <c r="H38" s="211" t="s">
        <v>67</v>
      </c>
      <c r="I38" s="74" t="s">
        <v>36</v>
      </c>
      <c r="J38" s="73"/>
      <c r="K38" s="75">
        <v>44683</v>
      </c>
      <c r="L38" s="219"/>
      <c r="M38" s="220">
        <f t="shared" ref="M38:M44" si="32">N38</f>
        <v>15000</v>
      </c>
      <c r="N38" s="221">
        <v>15000</v>
      </c>
      <c r="O38" s="79"/>
      <c r="P38" s="80"/>
      <c r="Q38" s="77"/>
      <c r="R38" s="77"/>
      <c r="S38" s="77"/>
      <c r="T38" s="77"/>
      <c r="U38" s="77"/>
      <c r="V38" s="77"/>
      <c r="W38" s="78">
        <f>O38+Q38+S38+P38+T38+U38+V38</f>
        <v>0</v>
      </c>
      <c r="X38" s="2">
        <f>N38-W38</f>
        <v>15000</v>
      </c>
      <c r="Y38" s="65"/>
      <c r="Z38" s="5"/>
      <c r="AA38" s="217"/>
      <c r="AB38" s="218"/>
      <c r="AC38" s="177">
        <f>(M38-AD38)/AD38</f>
        <v>0</v>
      </c>
      <c r="AD38" s="249">
        <v>15000</v>
      </c>
      <c r="AE38" s="212"/>
    </row>
    <row r="39" spans="1:31" s="69" customFormat="1" ht="15" customHeight="1" x14ac:dyDescent="0.2">
      <c r="A39" s="9" t="s">
        <v>29</v>
      </c>
      <c r="B39" s="1" t="s">
        <v>30</v>
      </c>
      <c r="C39" s="4" t="s">
        <v>92</v>
      </c>
      <c r="D39" s="39" t="s">
        <v>39</v>
      </c>
      <c r="E39" s="209" t="s">
        <v>33</v>
      </c>
      <c r="F39" s="1"/>
      <c r="G39" s="1">
        <v>5</v>
      </c>
      <c r="H39" s="211" t="s">
        <v>67</v>
      </c>
      <c r="I39" s="74" t="s">
        <v>36</v>
      </c>
      <c r="J39" s="73"/>
      <c r="K39" s="75"/>
      <c r="L39" s="219"/>
      <c r="M39" s="220">
        <f t="shared" si="32"/>
        <v>4000</v>
      </c>
      <c r="N39" s="221">
        <v>4000</v>
      </c>
      <c r="O39" s="365"/>
      <c r="P39" s="366"/>
      <c r="Q39" s="77"/>
      <c r="R39" s="77"/>
      <c r="S39" s="77"/>
      <c r="T39" s="77"/>
      <c r="U39" s="77"/>
      <c r="V39" s="77"/>
      <c r="W39" s="78">
        <f t="shared" ref="W39" si="33">O39+Q39+S39+P39+R39+T39+U39+V39</f>
        <v>0</v>
      </c>
      <c r="X39" s="2">
        <f>N39-W39</f>
        <v>4000</v>
      </c>
      <c r="Y39" s="65"/>
      <c r="Z39" s="5"/>
      <c r="AA39" s="217"/>
      <c r="AB39" s="218"/>
      <c r="AC39" s="178">
        <v>-1</v>
      </c>
      <c r="AD39" s="249">
        <v>5000</v>
      </c>
      <c r="AE39" s="212"/>
    </row>
    <row r="40" spans="1:31" s="69" customFormat="1" ht="15" customHeight="1" x14ac:dyDescent="0.2">
      <c r="A40" s="9" t="s">
        <v>29</v>
      </c>
      <c r="B40" s="1" t="s">
        <v>30</v>
      </c>
      <c r="C40" s="4" t="s">
        <v>92</v>
      </c>
      <c r="D40" s="39" t="s">
        <v>39</v>
      </c>
      <c r="E40" s="209" t="s">
        <v>33</v>
      </c>
      <c r="F40" s="139" t="s">
        <v>45</v>
      </c>
      <c r="G40" s="139">
        <v>5</v>
      </c>
      <c r="H40" s="250" t="s">
        <v>67</v>
      </c>
      <c r="I40" s="140" t="s">
        <v>36</v>
      </c>
      <c r="J40" s="73"/>
      <c r="K40" s="142"/>
      <c r="L40" s="251"/>
      <c r="M40" s="252">
        <f t="shared" si="32"/>
        <v>0</v>
      </c>
      <c r="N40" s="253">
        <v>0</v>
      </c>
      <c r="O40" s="145">
        <v>0</v>
      </c>
      <c r="P40" s="146">
        <v>0</v>
      </c>
      <c r="Q40" s="147">
        <v>0</v>
      </c>
      <c r="R40" s="147">
        <v>0</v>
      </c>
      <c r="S40" s="147">
        <v>0</v>
      </c>
      <c r="T40" s="147">
        <v>0</v>
      </c>
      <c r="U40" s="147">
        <v>0</v>
      </c>
      <c r="V40" s="147">
        <v>0</v>
      </c>
      <c r="W40" s="148">
        <f>O40+Q40+S40+P40+R40+T40+U40+V40</f>
        <v>0</v>
      </c>
      <c r="X40" s="2">
        <f>N40-W40</f>
        <v>0</v>
      </c>
      <c r="Y40" s="65"/>
      <c r="Z40" s="5"/>
      <c r="AA40" s="217"/>
      <c r="AB40" s="218"/>
      <c r="AC40" s="177"/>
      <c r="AD40" s="128" t="s">
        <v>43</v>
      </c>
      <c r="AE40" s="212"/>
    </row>
    <row r="41" spans="1:31" s="69" customFormat="1" ht="15" customHeight="1" x14ac:dyDescent="0.2">
      <c r="A41" s="9" t="s">
        <v>60</v>
      </c>
      <c r="B41" s="1" t="s">
        <v>30</v>
      </c>
      <c r="C41" s="4" t="s">
        <v>92</v>
      </c>
      <c r="D41" s="39" t="s">
        <v>32</v>
      </c>
      <c r="E41" s="209" t="s">
        <v>33</v>
      </c>
      <c r="F41" s="139" t="s">
        <v>45</v>
      </c>
      <c r="G41" s="139">
        <v>4</v>
      </c>
      <c r="H41" s="250" t="s">
        <v>67</v>
      </c>
      <c r="I41" s="140" t="s">
        <v>36</v>
      </c>
      <c r="J41" s="141"/>
      <c r="K41" s="142"/>
      <c r="L41" s="251"/>
      <c r="M41" s="252">
        <f t="shared" ca="1" si="32"/>
        <v>0</v>
      </c>
      <c r="N41" s="253">
        <f ca="1">M41</f>
        <v>0</v>
      </c>
      <c r="O41" s="79"/>
      <c r="P41" s="80"/>
      <c r="Q41" s="77"/>
      <c r="R41" s="77"/>
      <c r="S41" s="77"/>
      <c r="T41" s="77"/>
      <c r="U41" s="77"/>
      <c r="V41" s="77"/>
      <c r="W41" s="78">
        <f>O41+Q41+S41+P41+R41+T41+U41+V41</f>
        <v>0</v>
      </c>
      <c r="X41" s="2">
        <f ca="1">N41-W41</f>
        <v>0</v>
      </c>
      <c r="Y41" s="65"/>
      <c r="Z41" s="5"/>
      <c r="AA41" s="217"/>
      <c r="AB41" s="218"/>
      <c r="AC41" s="177"/>
      <c r="AD41" s="128" t="s">
        <v>43</v>
      </c>
      <c r="AE41" s="212"/>
    </row>
    <row r="42" spans="1:31" s="69" customFormat="1" x14ac:dyDescent="0.2">
      <c r="A42" s="9" t="s">
        <v>29</v>
      </c>
      <c r="B42" s="1" t="s">
        <v>30</v>
      </c>
      <c r="C42" s="4" t="s">
        <v>92</v>
      </c>
      <c r="D42" s="39" t="s">
        <v>29</v>
      </c>
      <c r="E42" s="209" t="s">
        <v>33</v>
      </c>
      <c r="F42" s="1"/>
      <c r="G42" s="1">
        <v>5</v>
      </c>
      <c r="H42" s="211" t="s">
        <v>67</v>
      </c>
      <c r="I42" s="74" t="s">
        <v>36</v>
      </c>
      <c r="J42" s="73"/>
      <c r="K42" s="75"/>
      <c r="L42" s="219"/>
      <c r="M42" s="220">
        <f t="shared" si="32"/>
        <v>7000</v>
      </c>
      <c r="N42" s="221">
        <v>7000</v>
      </c>
      <c r="O42" s="79"/>
      <c r="P42" s="80"/>
      <c r="Q42" s="77"/>
      <c r="R42" s="77"/>
      <c r="S42" s="77"/>
      <c r="T42" s="77"/>
      <c r="U42" s="77"/>
      <c r="V42" s="77"/>
      <c r="W42" s="78">
        <f>O42+Q42+S42+P42+T42+U42+V42</f>
        <v>0</v>
      </c>
      <c r="X42" s="2">
        <f t="shared" ref="X42:X43" si="34">N42-W42</f>
        <v>7000</v>
      </c>
      <c r="Y42" s="65"/>
      <c r="Z42" s="5"/>
      <c r="AA42" s="217"/>
      <c r="AB42" s="218"/>
      <c r="AC42" s="178">
        <f>(M42-AD42)/AD42</f>
        <v>-0.125</v>
      </c>
      <c r="AD42" s="249">
        <v>8000</v>
      </c>
      <c r="AE42" s="212"/>
    </row>
    <row r="43" spans="1:31" s="69" customFormat="1" ht="15" customHeight="1" x14ac:dyDescent="0.2">
      <c r="A43" s="9" t="s">
        <v>29</v>
      </c>
      <c r="B43" s="1" t="s">
        <v>30</v>
      </c>
      <c r="C43" s="4" t="s">
        <v>92</v>
      </c>
      <c r="D43" s="39" t="s">
        <v>39</v>
      </c>
      <c r="E43" s="209" t="s">
        <v>33</v>
      </c>
      <c r="F43" s="1"/>
      <c r="G43" s="1" t="s">
        <v>68</v>
      </c>
      <c r="H43" s="211" t="s">
        <v>67</v>
      </c>
      <c r="I43" s="74" t="s">
        <v>36</v>
      </c>
      <c r="J43" s="73"/>
      <c r="K43" s="75"/>
      <c r="L43" s="219"/>
      <c r="M43" s="220">
        <f t="shared" si="32"/>
        <v>4000</v>
      </c>
      <c r="N43" s="221">
        <v>4000</v>
      </c>
      <c r="O43" s="365"/>
      <c r="P43" s="366"/>
      <c r="Q43" s="77"/>
      <c r="R43" s="77"/>
      <c r="S43" s="77"/>
      <c r="T43" s="77"/>
      <c r="U43" s="77"/>
      <c r="V43" s="77"/>
      <c r="W43" s="78">
        <f t="shared" ref="W43" si="35">O43+Q43+S43+P43+R43+T43+U43+V43</f>
        <v>0</v>
      </c>
      <c r="X43" s="2">
        <f t="shared" si="34"/>
        <v>4000</v>
      </c>
      <c r="Y43" s="65"/>
      <c r="Z43" s="5"/>
      <c r="AA43" s="217"/>
      <c r="AB43" s="218"/>
      <c r="AC43" s="178">
        <v>-1</v>
      </c>
      <c r="AD43" s="249">
        <v>4000</v>
      </c>
      <c r="AE43" s="212"/>
    </row>
    <row r="44" spans="1:31" s="69" customFormat="1" x14ac:dyDescent="0.2">
      <c r="A44" s="9" t="s">
        <v>29</v>
      </c>
      <c r="B44" s="1" t="s">
        <v>30</v>
      </c>
      <c r="C44" s="4" t="s">
        <v>92</v>
      </c>
      <c r="D44" s="39" t="s">
        <v>32</v>
      </c>
      <c r="E44" s="209" t="s">
        <v>33</v>
      </c>
      <c r="F44" s="153" t="s">
        <v>45</v>
      </c>
      <c r="G44" s="153">
        <v>5</v>
      </c>
      <c r="H44" s="227" t="s">
        <v>67</v>
      </c>
      <c r="I44" s="154" t="s">
        <v>36</v>
      </c>
      <c r="J44" s="155"/>
      <c r="K44" s="156"/>
      <c r="L44" s="228"/>
      <c r="M44" s="229">
        <f t="shared" si="32"/>
        <v>0</v>
      </c>
      <c r="N44" s="232">
        <v>0</v>
      </c>
      <c r="O44" s="129"/>
      <c r="P44" s="130"/>
      <c r="Q44" s="131"/>
      <c r="R44" s="131"/>
      <c r="S44" s="131"/>
      <c r="T44" s="131"/>
      <c r="U44" s="131"/>
      <c r="V44" s="131"/>
      <c r="W44" s="132">
        <f t="shared" si="23"/>
        <v>0</v>
      </c>
      <c r="X44" s="2">
        <f t="shared" ref="X44" si="36">N44-W44</f>
        <v>0</v>
      </c>
      <c r="Y44" s="65"/>
      <c r="Z44" s="5"/>
      <c r="AA44" s="217"/>
      <c r="AB44" s="218"/>
      <c r="AC44" s="163">
        <v>-1</v>
      </c>
      <c r="AD44" s="249">
        <v>0</v>
      </c>
      <c r="AE44" s="212"/>
    </row>
    <row r="45" spans="1:31" s="69" customFormat="1" x14ac:dyDescent="0.2">
      <c r="A45" s="9" t="s">
        <v>51</v>
      </c>
      <c r="B45" s="1" t="s">
        <v>30</v>
      </c>
      <c r="C45" s="4" t="s">
        <v>92</v>
      </c>
      <c r="D45" s="39" t="s">
        <v>32</v>
      </c>
      <c r="E45" s="209" t="s">
        <v>33</v>
      </c>
      <c r="F45" s="139" t="s">
        <v>45</v>
      </c>
      <c r="G45" s="153" t="s">
        <v>69</v>
      </c>
      <c r="H45" s="227" t="s">
        <v>67</v>
      </c>
      <c r="I45" s="154" t="s">
        <v>36</v>
      </c>
      <c r="J45" s="155"/>
      <c r="K45" s="156"/>
      <c r="L45" s="228"/>
      <c r="M45" s="229"/>
      <c r="N45" s="232">
        <f t="shared" si="7"/>
        <v>0</v>
      </c>
      <c r="O45" s="129"/>
      <c r="P45" s="130"/>
      <c r="Q45" s="131"/>
      <c r="R45" s="131"/>
      <c r="S45" s="131"/>
      <c r="T45" s="131"/>
      <c r="U45" s="131"/>
      <c r="V45" s="131"/>
      <c r="W45" s="132">
        <f t="shared" si="23"/>
        <v>0</v>
      </c>
      <c r="X45" s="2">
        <f t="shared" ref="X45" si="37">N45-W45</f>
        <v>0</v>
      </c>
      <c r="Y45" s="65"/>
      <c r="Z45" s="5"/>
      <c r="AA45" s="217"/>
      <c r="AB45" s="218"/>
      <c r="AC45" s="163">
        <v>-1</v>
      </c>
      <c r="AD45" s="249">
        <v>0</v>
      </c>
      <c r="AE45" s="212"/>
    </row>
    <row r="46" spans="1:31" s="69" customFormat="1" ht="15" customHeight="1" x14ac:dyDescent="0.2">
      <c r="A46" s="9" t="s">
        <v>29</v>
      </c>
      <c r="B46" s="1" t="s">
        <v>30</v>
      </c>
      <c r="C46" s="4" t="s">
        <v>92</v>
      </c>
      <c r="D46" s="39" t="s">
        <v>29</v>
      </c>
      <c r="E46" s="209" t="s">
        <v>33</v>
      </c>
      <c r="F46" s="139" t="s">
        <v>45</v>
      </c>
      <c r="G46" s="139" t="s">
        <v>70</v>
      </c>
      <c r="H46" s="250" t="s">
        <v>71</v>
      </c>
      <c r="I46" s="140" t="s">
        <v>36</v>
      </c>
      <c r="J46" s="141"/>
      <c r="K46" s="142"/>
      <c r="L46" s="251"/>
      <c r="M46" s="252">
        <f ca="1">N46</f>
        <v>0</v>
      </c>
      <c r="N46" s="253">
        <f ca="1">M46</f>
        <v>0</v>
      </c>
      <c r="O46" s="145"/>
      <c r="P46" s="146"/>
      <c r="Q46" s="147"/>
      <c r="R46" s="147"/>
      <c r="S46" s="147"/>
      <c r="T46" s="147"/>
      <c r="U46" s="147"/>
      <c r="V46" s="147"/>
      <c r="W46" s="148">
        <f t="shared" si="23"/>
        <v>0</v>
      </c>
      <c r="X46" s="2">
        <f ca="1">N46-W46</f>
        <v>0</v>
      </c>
      <c r="Y46" s="65"/>
      <c r="Z46" s="5"/>
      <c r="AA46" s="217"/>
      <c r="AB46" s="218"/>
      <c r="AC46" s="177"/>
      <c r="AD46" s="128" t="s">
        <v>43</v>
      </c>
      <c r="AE46" s="212"/>
    </row>
    <row r="47" spans="1:31" s="69" customFormat="1" ht="15" customHeight="1" x14ac:dyDescent="0.2">
      <c r="A47" s="9" t="s">
        <v>29</v>
      </c>
      <c r="B47" s="1" t="s">
        <v>30</v>
      </c>
      <c r="C47" s="4" t="s">
        <v>92</v>
      </c>
      <c r="D47" s="39" t="s">
        <v>39</v>
      </c>
      <c r="E47" s="209" t="s">
        <v>33</v>
      </c>
      <c r="F47" s="139" t="s">
        <v>45</v>
      </c>
      <c r="G47" s="139" t="s">
        <v>70</v>
      </c>
      <c r="H47" s="250" t="s">
        <v>71</v>
      </c>
      <c r="I47" s="140" t="s">
        <v>36</v>
      </c>
      <c r="J47" s="141"/>
      <c r="K47" s="142"/>
      <c r="L47" s="251"/>
      <c r="M47" s="254">
        <f ca="1">N47</f>
        <v>0</v>
      </c>
      <c r="N47" s="255">
        <f t="shared" ref="N47" ca="1" si="38">M47</f>
        <v>0</v>
      </c>
      <c r="O47" s="145"/>
      <c r="P47" s="146"/>
      <c r="Q47" s="147"/>
      <c r="R47" s="147"/>
      <c r="S47" s="147"/>
      <c r="T47" s="147"/>
      <c r="U47" s="147"/>
      <c r="V47" s="147"/>
      <c r="W47" s="148">
        <f t="shared" si="23"/>
        <v>0</v>
      </c>
      <c r="X47" s="2">
        <f t="shared" ref="X47" ca="1" si="39">N47-W47</f>
        <v>0</v>
      </c>
      <c r="Y47" s="65"/>
      <c r="Z47" s="5"/>
      <c r="AA47" s="217"/>
      <c r="AB47" s="218"/>
      <c r="AC47" s="177"/>
      <c r="AD47" s="128" t="s">
        <v>43</v>
      </c>
      <c r="AE47" s="212"/>
    </row>
    <row r="48" spans="1:31" s="69" customFormat="1" x14ac:dyDescent="0.2">
      <c r="A48" s="9" t="s">
        <v>29</v>
      </c>
      <c r="B48" s="1" t="s">
        <v>30</v>
      </c>
      <c r="C48" s="4" t="s">
        <v>92</v>
      </c>
      <c r="D48" s="39" t="s">
        <v>32</v>
      </c>
      <c r="E48" s="209" t="s">
        <v>33</v>
      </c>
      <c r="F48" s="139" t="s">
        <v>45</v>
      </c>
      <c r="G48" s="139" t="s">
        <v>72</v>
      </c>
      <c r="H48" s="250" t="s">
        <v>71</v>
      </c>
      <c r="I48" s="140" t="s">
        <v>36</v>
      </c>
      <c r="J48" s="73"/>
      <c r="K48" s="142"/>
      <c r="L48" s="251"/>
      <c r="M48" s="252">
        <f>N48</f>
        <v>0</v>
      </c>
      <c r="N48" s="253">
        <v>0</v>
      </c>
      <c r="O48" s="145">
        <v>0</v>
      </c>
      <c r="P48" s="146">
        <v>0</v>
      </c>
      <c r="Q48" s="147">
        <v>0</v>
      </c>
      <c r="R48" s="147">
        <v>0</v>
      </c>
      <c r="S48" s="147">
        <v>0</v>
      </c>
      <c r="T48" s="147">
        <v>0</v>
      </c>
      <c r="U48" s="147">
        <v>0</v>
      </c>
      <c r="V48" s="147">
        <v>0</v>
      </c>
      <c r="W48" s="148">
        <f>O48+Q48+S48+P48+R48+T48+U48+V48</f>
        <v>0</v>
      </c>
      <c r="X48" s="2">
        <f t="shared" ref="X48" si="40">N48-W48</f>
        <v>0</v>
      </c>
      <c r="Y48" s="65"/>
      <c r="Z48" s="5"/>
      <c r="AA48" s="217"/>
      <c r="AB48" s="218"/>
      <c r="AC48" s="177"/>
      <c r="AD48" s="128" t="s">
        <v>43</v>
      </c>
      <c r="AE48" s="212"/>
    </row>
    <row r="49" spans="1:31" s="69" customFormat="1" x14ac:dyDescent="0.2">
      <c r="A49" s="9" t="s">
        <v>29</v>
      </c>
      <c r="B49" s="1" t="s">
        <v>30</v>
      </c>
      <c r="C49" s="4" t="s">
        <v>92</v>
      </c>
      <c r="D49" s="39" t="s">
        <v>29</v>
      </c>
      <c r="E49" s="209" t="s">
        <v>33</v>
      </c>
      <c r="F49" s="1"/>
      <c r="G49" s="1">
        <v>6</v>
      </c>
      <c r="H49" s="211" t="s">
        <v>71</v>
      </c>
      <c r="I49" s="74" t="s">
        <v>36</v>
      </c>
      <c r="J49" s="73"/>
      <c r="K49" s="75">
        <v>44733</v>
      </c>
      <c r="L49" s="219"/>
      <c r="M49" s="220">
        <f>N49</f>
        <v>10000</v>
      </c>
      <c r="N49" s="221">
        <v>10000</v>
      </c>
      <c r="O49" s="79"/>
      <c r="P49" s="80"/>
      <c r="Q49" s="77"/>
      <c r="R49" s="77"/>
      <c r="S49" s="77"/>
      <c r="T49" s="77"/>
      <c r="U49" s="77"/>
      <c r="V49" s="77"/>
      <c r="W49" s="78">
        <f t="shared" ref="W49:W93" si="41">O49+Q49+S49+P49+R49+T49+U49+V49</f>
        <v>0</v>
      </c>
      <c r="X49" s="2">
        <f t="shared" ref="X49:X93" si="42">N49-W49</f>
        <v>10000</v>
      </c>
      <c r="Y49" s="65"/>
      <c r="Z49" s="5"/>
      <c r="AA49" s="217"/>
      <c r="AB49" s="218"/>
      <c r="AC49" s="179">
        <f>(M49-AD49)/AD49</f>
        <v>0.25</v>
      </c>
      <c r="AD49" s="249">
        <v>8000</v>
      </c>
      <c r="AE49" s="212"/>
    </row>
    <row r="50" spans="1:31" s="69" customFormat="1" x14ac:dyDescent="0.2">
      <c r="A50" s="9" t="s">
        <v>29</v>
      </c>
      <c r="B50" s="1" t="s">
        <v>30</v>
      </c>
      <c r="C50" s="4" t="s">
        <v>92</v>
      </c>
      <c r="D50" s="39" t="s">
        <v>32</v>
      </c>
      <c r="E50" s="209" t="s">
        <v>33</v>
      </c>
      <c r="F50" s="139" t="s">
        <v>45</v>
      </c>
      <c r="G50" s="139">
        <v>5</v>
      </c>
      <c r="H50" s="250" t="s">
        <v>71</v>
      </c>
      <c r="I50" s="140" t="s">
        <v>36</v>
      </c>
      <c r="J50" s="141"/>
      <c r="K50" s="142"/>
      <c r="L50" s="251"/>
      <c r="M50" s="252">
        <f t="shared" ref="M50" si="43">N50</f>
        <v>0</v>
      </c>
      <c r="N50" s="253">
        <v>0</v>
      </c>
      <c r="O50" s="79"/>
      <c r="P50" s="80"/>
      <c r="Q50" s="77"/>
      <c r="R50" s="77"/>
      <c r="S50" s="77"/>
      <c r="T50" s="77"/>
      <c r="U50" s="77"/>
      <c r="V50" s="77"/>
      <c r="W50" s="78">
        <f t="shared" si="41"/>
        <v>0</v>
      </c>
      <c r="X50" s="2">
        <f t="shared" si="42"/>
        <v>0</v>
      </c>
      <c r="Y50" s="65"/>
      <c r="Z50" s="5"/>
      <c r="AA50" s="217"/>
      <c r="AB50" s="218"/>
      <c r="AC50" s="163">
        <f>(M50-AD50)/AD50</f>
        <v>-1</v>
      </c>
      <c r="AD50" s="249">
        <v>10000</v>
      </c>
      <c r="AE50" s="212"/>
    </row>
    <row r="51" spans="1:31" s="69" customFormat="1" ht="15" customHeight="1" x14ac:dyDescent="0.2">
      <c r="A51" s="9" t="s">
        <v>29</v>
      </c>
      <c r="B51" s="1" t="s">
        <v>30</v>
      </c>
      <c r="C51" s="4" t="s">
        <v>92</v>
      </c>
      <c r="D51" s="39" t="s">
        <v>39</v>
      </c>
      <c r="E51" s="209" t="s">
        <v>33</v>
      </c>
      <c r="F51" s="1"/>
      <c r="G51" s="1" t="s">
        <v>70</v>
      </c>
      <c r="H51" s="211" t="s">
        <v>71</v>
      </c>
      <c r="I51" s="74" t="s">
        <v>36</v>
      </c>
      <c r="J51" s="73"/>
      <c r="K51" s="75"/>
      <c r="L51" s="219"/>
      <c r="M51" s="220">
        <f t="shared" ref="M51:M69" si="44">N51</f>
        <v>4000</v>
      </c>
      <c r="N51" s="221">
        <v>4000</v>
      </c>
      <c r="O51" s="365"/>
      <c r="P51" s="366"/>
      <c r="Q51" s="77"/>
      <c r="R51" s="77"/>
      <c r="S51" s="77"/>
      <c r="T51" s="77"/>
      <c r="U51" s="77"/>
      <c r="V51" s="77"/>
      <c r="W51" s="78">
        <f t="shared" si="41"/>
        <v>0</v>
      </c>
      <c r="X51" s="2">
        <f t="shared" si="42"/>
        <v>4000</v>
      </c>
      <c r="Y51" s="65"/>
      <c r="Z51" s="5"/>
      <c r="AA51" s="217"/>
      <c r="AB51" s="218"/>
      <c r="AC51" s="178">
        <v>-1</v>
      </c>
      <c r="AD51" s="249">
        <v>4000</v>
      </c>
      <c r="AE51" s="212"/>
    </row>
    <row r="52" spans="1:31" s="69" customFormat="1" x14ac:dyDescent="0.2">
      <c r="A52" s="9" t="s">
        <v>29</v>
      </c>
      <c r="B52" s="1" t="s">
        <v>30</v>
      </c>
      <c r="C52" s="4" t="s">
        <v>92</v>
      </c>
      <c r="D52" s="39" t="s">
        <v>29</v>
      </c>
      <c r="E52" s="209" t="s">
        <v>33</v>
      </c>
      <c r="F52" s="1"/>
      <c r="G52" s="1">
        <v>6</v>
      </c>
      <c r="H52" s="211" t="s">
        <v>71</v>
      </c>
      <c r="I52" s="74" t="s">
        <v>36</v>
      </c>
      <c r="J52" s="73"/>
      <c r="K52" s="75"/>
      <c r="L52" s="219"/>
      <c r="M52" s="220">
        <f t="shared" si="44"/>
        <v>15000</v>
      </c>
      <c r="N52" s="221">
        <v>15000</v>
      </c>
      <c r="O52" s="79"/>
      <c r="P52" s="80"/>
      <c r="Q52" s="77"/>
      <c r="R52" s="77"/>
      <c r="S52" s="77"/>
      <c r="T52" s="77"/>
      <c r="U52" s="77"/>
      <c r="V52" s="77"/>
      <c r="W52" s="78">
        <f t="shared" si="41"/>
        <v>0</v>
      </c>
      <c r="X52" s="2">
        <f t="shared" si="42"/>
        <v>15000</v>
      </c>
      <c r="Y52" s="65"/>
      <c r="Z52" s="5"/>
      <c r="AA52" s="217"/>
      <c r="AB52" s="218"/>
      <c r="AC52" s="177">
        <f>(M52-AD52)/AD52</f>
        <v>0</v>
      </c>
      <c r="AD52" s="249">
        <v>15000</v>
      </c>
      <c r="AE52" s="212"/>
    </row>
    <row r="53" spans="1:31" s="69" customFormat="1" x14ac:dyDescent="0.2">
      <c r="A53" s="9" t="s">
        <v>29</v>
      </c>
      <c r="B53" s="1" t="s">
        <v>30</v>
      </c>
      <c r="C53" s="4" t="s">
        <v>92</v>
      </c>
      <c r="D53" s="39" t="s">
        <v>32</v>
      </c>
      <c r="E53" s="209" t="s">
        <v>33</v>
      </c>
      <c r="F53" s="1"/>
      <c r="G53" s="1">
        <v>6</v>
      </c>
      <c r="H53" s="211" t="s">
        <v>71</v>
      </c>
      <c r="I53" s="74" t="s">
        <v>36</v>
      </c>
      <c r="J53" s="73"/>
      <c r="K53" s="75"/>
      <c r="L53" s="219"/>
      <c r="M53" s="220">
        <f t="shared" si="44"/>
        <v>2000</v>
      </c>
      <c r="N53" s="221">
        <v>2000</v>
      </c>
      <c r="O53" s="79"/>
      <c r="P53" s="80"/>
      <c r="Q53" s="77"/>
      <c r="R53" s="77"/>
      <c r="S53" s="77"/>
      <c r="T53" s="77"/>
      <c r="U53" s="77"/>
      <c r="V53" s="77"/>
      <c r="W53" s="78">
        <f t="shared" si="41"/>
        <v>0</v>
      </c>
      <c r="X53" s="2">
        <f t="shared" si="42"/>
        <v>2000</v>
      </c>
      <c r="Y53" s="65"/>
      <c r="Z53" s="5"/>
      <c r="AA53" s="217"/>
      <c r="AB53" s="218"/>
      <c r="AC53" s="178">
        <f>(M53-AD53)/AD53</f>
        <v>-0.75</v>
      </c>
      <c r="AD53" s="249">
        <v>8000</v>
      </c>
      <c r="AE53" s="212"/>
    </row>
    <row r="54" spans="1:31" s="69" customFormat="1" ht="15" customHeight="1" x14ac:dyDescent="0.2">
      <c r="A54" s="9" t="s">
        <v>29</v>
      </c>
      <c r="B54" s="1" t="s">
        <v>30</v>
      </c>
      <c r="C54" s="4" t="s">
        <v>92</v>
      </c>
      <c r="D54" s="39" t="s">
        <v>39</v>
      </c>
      <c r="E54" s="209" t="s">
        <v>33</v>
      </c>
      <c r="F54" s="1"/>
      <c r="G54" s="1" t="s">
        <v>70</v>
      </c>
      <c r="H54" s="211" t="s">
        <v>71</v>
      </c>
      <c r="I54" s="74" t="s">
        <v>36</v>
      </c>
      <c r="J54" s="73"/>
      <c r="K54" s="75"/>
      <c r="L54" s="219"/>
      <c r="M54" s="220">
        <f t="shared" si="44"/>
        <v>3000</v>
      </c>
      <c r="N54" s="221">
        <v>3000</v>
      </c>
      <c r="O54" s="365"/>
      <c r="P54" s="366"/>
      <c r="Q54" s="77"/>
      <c r="R54" s="77"/>
      <c r="S54" s="77"/>
      <c r="T54" s="77"/>
      <c r="U54" s="77"/>
      <c r="V54" s="77"/>
      <c r="W54" s="78">
        <f t="shared" si="41"/>
        <v>0</v>
      </c>
      <c r="X54" s="2">
        <f t="shared" si="42"/>
        <v>3000</v>
      </c>
      <c r="Y54" s="65"/>
      <c r="Z54" s="5"/>
      <c r="AA54" s="217"/>
      <c r="AB54" s="218"/>
      <c r="AC54" s="178">
        <v>-1</v>
      </c>
      <c r="AD54" s="249">
        <v>3000</v>
      </c>
      <c r="AE54" s="212"/>
    </row>
    <row r="55" spans="1:31" s="69" customFormat="1" x14ac:dyDescent="0.2">
      <c r="A55" s="9" t="s">
        <v>60</v>
      </c>
      <c r="B55" s="1" t="s">
        <v>30</v>
      </c>
      <c r="C55" s="4" t="s">
        <v>92</v>
      </c>
      <c r="D55" s="39" t="s">
        <v>32</v>
      </c>
      <c r="E55" s="210" t="s">
        <v>33</v>
      </c>
      <c r="F55" s="139" t="s">
        <v>45</v>
      </c>
      <c r="G55" s="139" t="s">
        <v>72</v>
      </c>
      <c r="H55" s="250" t="s">
        <v>71</v>
      </c>
      <c r="I55" s="140" t="s">
        <v>36</v>
      </c>
      <c r="J55" s="176"/>
      <c r="K55" s="142"/>
      <c r="L55" s="251"/>
      <c r="M55" s="252">
        <f t="shared" ca="1" si="44"/>
        <v>0</v>
      </c>
      <c r="N55" s="253">
        <f t="shared" ref="N55" ca="1" si="45">M55</f>
        <v>0</v>
      </c>
      <c r="O55" s="79"/>
      <c r="P55" s="80"/>
      <c r="Q55" s="77"/>
      <c r="R55" s="77"/>
      <c r="S55" s="77"/>
      <c r="T55" s="77"/>
      <c r="U55" s="77"/>
      <c r="V55" s="77"/>
      <c r="W55" s="78">
        <f t="shared" si="41"/>
        <v>0</v>
      </c>
      <c r="X55" s="2">
        <f t="shared" ca="1" si="42"/>
        <v>0</v>
      </c>
      <c r="Y55" s="65"/>
      <c r="Z55" s="5"/>
      <c r="AA55" s="217"/>
      <c r="AB55" s="218"/>
      <c r="AC55" s="177"/>
      <c r="AD55" s="128" t="s">
        <v>43</v>
      </c>
      <c r="AE55" s="212"/>
    </row>
    <row r="56" spans="1:31" s="69" customFormat="1" x14ac:dyDescent="0.2">
      <c r="A56" s="9" t="s">
        <v>29</v>
      </c>
      <c r="B56" s="1" t="s">
        <v>30</v>
      </c>
      <c r="C56" s="4" t="s">
        <v>92</v>
      </c>
      <c r="D56" s="39" t="s">
        <v>29</v>
      </c>
      <c r="E56" s="210" t="s">
        <v>33</v>
      </c>
      <c r="F56" s="1"/>
      <c r="G56" s="1">
        <v>6</v>
      </c>
      <c r="H56" s="211" t="s">
        <v>71</v>
      </c>
      <c r="I56" s="74" t="s">
        <v>36</v>
      </c>
      <c r="J56" s="73"/>
      <c r="K56" s="82"/>
      <c r="L56" s="219"/>
      <c r="M56" s="220">
        <f t="shared" si="44"/>
        <v>2000</v>
      </c>
      <c r="N56" s="221">
        <v>2000</v>
      </c>
      <c r="O56" s="79"/>
      <c r="P56" s="80"/>
      <c r="Q56" s="77"/>
      <c r="R56" s="77"/>
      <c r="S56" s="77"/>
      <c r="T56" s="77"/>
      <c r="U56" s="77"/>
      <c r="V56" s="77"/>
      <c r="W56" s="78">
        <f t="shared" si="41"/>
        <v>0</v>
      </c>
      <c r="X56" s="2">
        <f t="shared" si="42"/>
        <v>2000</v>
      </c>
      <c r="Y56" s="65"/>
      <c r="Z56" s="5"/>
      <c r="AA56" s="217"/>
      <c r="AB56" s="218"/>
      <c r="AC56" s="178">
        <f>(M56-AD56)/AD56</f>
        <v>-0.6</v>
      </c>
      <c r="AD56" s="249">
        <v>5000</v>
      </c>
      <c r="AE56" s="212"/>
    </row>
    <row r="57" spans="1:31" s="69" customFormat="1" x14ac:dyDescent="0.2">
      <c r="A57" s="9" t="s">
        <v>29</v>
      </c>
      <c r="B57" s="1" t="s">
        <v>30</v>
      </c>
      <c r="C57" s="4" t="s">
        <v>92</v>
      </c>
      <c r="D57" s="39" t="s">
        <v>32</v>
      </c>
      <c r="E57" s="210" t="s">
        <v>59</v>
      </c>
      <c r="F57" s="1"/>
      <c r="G57" s="1">
        <v>6</v>
      </c>
      <c r="H57" s="211" t="s">
        <v>71</v>
      </c>
      <c r="I57" s="74" t="s">
        <v>36</v>
      </c>
      <c r="J57" s="73"/>
      <c r="K57" s="75"/>
      <c r="L57" s="219"/>
      <c r="M57" s="220">
        <f t="shared" si="44"/>
        <v>5000</v>
      </c>
      <c r="N57" s="221">
        <v>5000</v>
      </c>
      <c r="O57" s="79"/>
      <c r="P57" s="80"/>
      <c r="Q57" s="77"/>
      <c r="R57" s="77"/>
      <c r="S57" s="77"/>
      <c r="T57" s="77"/>
      <c r="U57" s="77"/>
      <c r="V57" s="77"/>
      <c r="W57" s="78">
        <f>O57+Q57+S57+P57+R57+T57+U57+V57</f>
        <v>0</v>
      </c>
      <c r="X57" s="2">
        <f>N57-W57</f>
        <v>5000</v>
      </c>
      <c r="Y57" s="65"/>
      <c r="Z57" s="5"/>
      <c r="AA57" s="217"/>
      <c r="AB57" s="218"/>
      <c r="AC57" s="177"/>
      <c r="AD57" s="128" t="s">
        <v>43</v>
      </c>
      <c r="AE57" s="212"/>
    </row>
    <row r="58" spans="1:31" s="69" customFormat="1" x14ac:dyDescent="0.2">
      <c r="A58" s="9" t="s">
        <v>29</v>
      </c>
      <c r="B58" s="1" t="s">
        <v>30</v>
      </c>
      <c r="C58" s="4" t="s">
        <v>92</v>
      </c>
      <c r="D58" s="39" t="s">
        <v>32</v>
      </c>
      <c r="E58" s="210" t="s">
        <v>59</v>
      </c>
      <c r="F58" s="139" t="s">
        <v>45</v>
      </c>
      <c r="G58" s="139">
        <v>6</v>
      </c>
      <c r="H58" s="250" t="s">
        <v>71</v>
      </c>
      <c r="I58" s="140" t="s">
        <v>36</v>
      </c>
      <c r="J58" s="141"/>
      <c r="K58" s="142"/>
      <c r="L58" s="251"/>
      <c r="M58" s="252">
        <f t="shared" si="44"/>
        <v>0</v>
      </c>
      <c r="N58" s="253">
        <v>0</v>
      </c>
      <c r="O58" s="129"/>
      <c r="P58" s="130"/>
      <c r="Q58" s="131"/>
      <c r="R58" s="131"/>
      <c r="S58" s="131"/>
      <c r="T58" s="131"/>
      <c r="U58" s="131"/>
      <c r="V58" s="131"/>
      <c r="W58" s="132">
        <f>O58+Q58+S58+P58+R58+T58+U58+V58</f>
        <v>0</v>
      </c>
      <c r="X58" s="2">
        <f>N58-W58</f>
        <v>0</v>
      </c>
      <c r="Y58" s="65"/>
      <c r="Z58" s="5"/>
      <c r="AA58" s="217"/>
      <c r="AB58" s="218"/>
      <c r="AC58" s="163">
        <v>-1</v>
      </c>
      <c r="AD58" s="128" t="s">
        <v>43</v>
      </c>
      <c r="AE58" s="212"/>
    </row>
    <row r="59" spans="1:31" s="69" customFormat="1" ht="15" customHeight="1" x14ac:dyDescent="0.2">
      <c r="A59" s="9" t="s">
        <v>29</v>
      </c>
      <c r="B59" s="1" t="s">
        <v>30</v>
      </c>
      <c r="C59" s="4" t="s">
        <v>92</v>
      </c>
      <c r="D59" s="39" t="s">
        <v>39</v>
      </c>
      <c r="E59" s="210" t="s">
        <v>59</v>
      </c>
      <c r="F59" s="1"/>
      <c r="G59" s="1" t="s">
        <v>76</v>
      </c>
      <c r="H59" s="211" t="s">
        <v>73</v>
      </c>
      <c r="I59" s="74" t="s">
        <v>36</v>
      </c>
      <c r="J59" s="73"/>
      <c r="K59" s="75"/>
      <c r="L59" s="219"/>
      <c r="M59" s="220">
        <f t="shared" si="44"/>
        <v>4000</v>
      </c>
      <c r="N59" s="221">
        <v>4000</v>
      </c>
      <c r="O59" s="365"/>
      <c r="P59" s="366"/>
      <c r="Q59" s="77"/>
      <c r="R59" s="77"/>
      <c r="S59" s="77"/>
      <c r="T59" s="77"/>
      <c r="U59" s="77"/>
      <c r="V59" s="77"/>
      <c r="W59" s="78">
        <f>O59+Q59+S59+P59+R59+T59+U59+V59</f>
        <v>0</v>
      </c>
      <c r="X59" s="2">
        <f>N59-W59</f>
        <v>4000</v>
      </c>
      <c r="Y59" s="65"/>
      <c r="Z59" s="5"/>
      <c r="AA59" s="217"/>
      <c r="AB59" s="218"/>
      <c r="AC59" s="177"/>
      <c r="AD59" s="128" t="s">
        <v>43</v>
      </c>
      <c r="AE59" s="212"/>
    </row>
    <row r="60" spans="1:31" s="69" customFormat="1" x14ac:dyDescent="0.2">
      <c r="A60" s="9" t="s">
        <v>29</v>
      </c>
      <c r="B60" s="1" t="s">
        <v>30</v>
      </c>
      <c r="C60" s="4" t="s">
        <v>92</v>
      </c>
      <c r="D60" s="39" t="s">
        <v>29</v>
      </c>
      <c r="E60" s="210" t="s">
        <v>59</v>
      </c>
      <c r="F60" s="1"/>
      <c r="G60" s="1">
        <v>7</v>
      </c>
      <c r="H60" s="211" t="s">
        <v>73</v>
      </c>
      <c r="I60" s="74" t="s">
        <v>36</v>
      </c>
      <c r="J60" s="73"/>
      <c r="K60" s="82"/>
      <c r="L60" s="219"/>
      <c r="M60" s="220">
        <f t="shared" si="44"/>
        <v>3000</v>
      </c>
      <c r="N60" s="221">
        <v>3000</v>
      </c>
      <c r="O60" s="79"/>
      <c r="P60" s="80"/>
      <c r="Q60" s="77"/>
      <c r="R60" s="77"/>
      <c r="S60" s="77"/>
      <c r="T60" s="77"/>
      <c r="U60" s="77"/>
      <c r="V60" s="77"/>
      <c r="W60" s="78">
        <f t="shared" si="41"/>
        <v>0</v>
      </c>
      <c r="X60" s="2">
        <f t="shared" si="42"/>
        <v>3000</v>
      </c>
      <c r="Y60" s="65"/>
      <c r="Z60" s="5"/>
      <c r="AA60" s="217"/>
      <c r="AB60" s="218"/>
      <c r="AC60" s="178">
        <f>(M60-AD60)/AD60</f>
        <v>-0.4</v>
      </c>
      <c r="AD60" s="249">
        <v>5000</v>
      </c>
      <c r="AE60" s="212"/>
    </row>
    <row r="61" spans="1:31" s="69" customFormat="1" x14ac:dyDescent="0.2">
      <c r="A61" s="9" t="s">
        <v>29</v>
      </c>
      <c r="B61" s="1" t="s">
        <v>30</v>
      </c>
      <c r="C61" s="4" t="s">
        <v>92</v>
      </c>
      <c r="D61" s="39" t="s">
        <v>29</v>
      </c>
      <c r="E61" s="210" t="s">
        <v>59</v>
      </c>
      <c r="F61" s="1"/>
      <c r="G61" s="1">
        <v>7</v>
      </c>
      <c r="H61" s="211" t="s">
        <v>73</v>
      </c>
      <c r="I61" s="74" t="s">
        <v>36</v>
      </c>
      <c r="J61" s="73"/>
      <c r="K61" s="75"/>
      <c r="L61" s="219"/>
      <c r="M61" s="220">
        <f t="shared" si="44"/>
        <v>7000</v>
      </c>
      <c r="N61" s="221">
        <v>7000</v>
      </c>
      <c r="O61" s="79"/>
      <c r="P61" s="80"/>
      <c r="Q61" s="77"/>
      <c r="R61" s="77"/>
      <c r="S61" s="77"/>
      <c r="T61" s="77"/>
      <c r="U61" s="77"/>
      <c r="V61" s="77"/>
      <c r="W61" s="78">
        <f t="shared" si="41"/>
        <v>0</v>
      </c>
      <c r="X61" s="2">
        <f t="shared" si="42"/>
        <v>7000</v>
      </c>
      <c r="Y61" s="65"/>
      <c r="Z61" s="5"/>
      <c r="AA61" s="217"/>
      <c r="AB61" s="218"/>
      <c r="AC61" s="178">
        <f>(M61-AD61)/AD61</f>
        <v>-0.125</v>
      </c>
      <c r="AD61" s="249">
        <v>8000</v>
      </c>
      <c r="AE61" s="212"/>
    </row>
    <row r="62" spans="1:31" s="69" customFormat="1" ht="15" customHeight="1" x14ac:dyDescent="0.2">
      <c r="A62" s="9" t="s">
        <v>29</v>
      </c>
      <c r="B62" s="1" t="s">
        <v>30</v>
      </c>
      <c r="C62" s="4" t="s">
        <v>92</v>
      </c>
      <c r="D62" s="39" t="s">
        <v>39</v>
      </c>
      <c r="E62" s="210" t="s">
        <v>59</v>
      </c>
      <c r="F62" s="1"/>
      <c r="G62" s="1" t="s">
        <v>76</v>
      </c>
      <c r="H62" s="211" t="s">
        <v>73</v>
      </c>
      <c r="I62" s="74" t="s">
        <v>36</v>
      </c>
      <c r="J62" s="73"/>
      <c r="K62" s="75"/>
      <c r="L62" s="219"/>
      <c r="M62" s="220">
        <f t="shared" si="44"/>
        <v>4000</v>
      </c>
      <c r="N62" s="221">
        <v>4000</v>
      </c>
      <c r="O62" s="365"/>
      <c r="P62" s="366"/>
      <c r="Q62" s="77"/>
      <c r="R62" s="77"/>
      <c r="S62" s="77"/>
      <c r="T62" s="77"/>
      <c r="U62" s="77"/>
      <c r="V62" s="77"/>
      <c r="W62" s="78">
        <f t="shared" si="41"/>
        <v>0</v>
      </c>
      <c r="X62" s="2">
        <f t="shared" si="42"/>
        <v>4000</v>
      </c>
      <c r="Y62" s="65"/>
      <c r="Z62" s="5"/>
      <c r="AA62" s="217"/>
      <c r="AB62" s="218"/>
      <c r="AC62" s="178">
        <v>-1</v>
      </c>
      <c r="AD62" s="249">
        <v>3000</v>
      </c>
      <c r="AE62" s="212"/>
    </row>
    <row r="63" spans="1:31" s="69" customFormat="1" x14ac:dyDescent="0.2">
      <c r="A63" s="9" t="s">
        <v>29</v>
      </c>
      <c r="B63" s="1" t="s">
        <v>30</v>
      </c>
      <c r="C63" s="4" t="s">
        <v>92</v>
      </c>
      <c r="D63" s="39" t="s">
        <v>29</v>
      </c>
      <c r="E63" s="210" t="s">
        <v>59</v>
      </c>
      <c r="F63" s="1"/>
      <c r="G63" s="1">
        <v>7</v>
      </c>
      <c r="H63" s="211" t="s">
        <v>73</v>
      </c>
      <c r="I63" s="74" t="s">
        <v>36</v>
      </c>
      <c r="J63" s="73"/>
      <c r="K63" s="75"/>
      <c r="L63" s="219"/>
      <c r="M63" s="220">
        <f t="shared" si="44"/>
        <v>15000</v>
      </c>
      <c r="N63" s="221">
        <v>15000</v>
      </c>
      <c r="O63" s="79"/>
      <c r="P63" s="80"/>
      <c r="Q63" s="77"/>
      <c r="R63" s="77"/>
      <c r="S63" s="77"/>
      <c r="T63" s="77"/>
      <c r="U63" s="77"/>
      <c r="V63" s="77"/>
      <c r="W63" s="78">
        <f t="shared" si="41"/>
        <v>0</v>
      </c>
      <c r="X63" s="2">
        <f t="shared" si="42"/>
        <v>15000</v>
      </c>
      <c r="Y63" s="65"/>
      <c r="Z63" s="5"/>
      <c r="AA63" s="217"/>
      <c r="AB63" s="218"/>
      <c r="AC63" s="177">
        <f>(M63-AD63)/AD63</f>
        <v>0</v>
      </c>
      <c r="AD63" s="249">
        <v>15000</v>
      </c>
      <c r="AE63" s="212"/>
    </row>
    <row r="64" spans="1:31" s="69" customFormat="1" ht="15" customHeight="1" x14ac:dyDescent="0.2">
      <c r="A64" s="9" t="s">
        <v>29</v>
      </c>
      <c r="B64" s="1" t="s">
        <v>30</v>
      </c>
      <c r="C64" s="4" t="s">
        <v>92</v>
      </c>
      <c r="D64" s="39" t="s">
        <v>39</v>
      </c>
      <c r="E64" s="210" t="s">
        <v>59</v>
      </c>
      <c r="F64" s="1"/>
      <c r="G64" s="1" t="s">
        <v>77</v>
      </c>
      <c r="H64" s="211" t="s">
        <v>78</v>
      </c>
      <c r="I64" s="74" t="s">
        <v>36</v>
      </c>
      <c r="J64" s="73"/>
      <c r="K64" s="75"/>
      <c r="L64" s="219"/>
      <c r="M64" s="220">
        <f t="shared" si="44"/>
        <v>6000</v>
      </c>
      <c r="N64" s="221">
        <v>6000</v>
      </c>
      <c r="O64" s="365"/>
      <c r="P64" s="366"/>
      <c r="Q64" s="77"/>
      <c r="R64" s="77"/>
      <c r="S64" s="77"/>
      <c r="T64" s="77"/>
      <c r="U64" s="77"/>
      <c r="V64" s="77"/>
      <c r="W64" s="78">
        <f t="shared" si="41"/>
        <v>0</v>
      </c>
      <c r="X64" s="2">
        <f t="shared" si="42"/>
        <v>6000</v>
      </c>
      <c r="Y64" s="65"/>
      <c r="Z64" s="5"/>
      <c r="AA64" s="217"/>
      <c r="AB64" s="218"/>
      <c r="AC64" s="178">
        <v>-1</v>
      </c>
      <c r="AD64" s="249">
        <v>5000</v>
      </c>
      <c r="AE64" s="212"/>
    </row>
    <row r="65" spans="1:31" s="69" customFormat="1" x14ac:dyDescent="0.2">
      <c r="A65" s="9" t="s">
        <v>29</v>
      </c>
      <c r="B65" s="1" t="s">
        <v>30</v>
      </c>
      <c r="C65" s="4" t="s">
        <v>92</v>
      </c>
      <c r="D65" s="39" t="s">
        <v>29</v>
      </c>
      <c r="E65" s="209" t="s">
        <v>59</v>
      </c>
      <c r="F65" s="139" t="s">
        <v>45</v>
      </c>
      <c r="G65" s="139">
        <v>9</v>
      </c>
      <c r="H65" s="250" t="s">
        <v>74</v>
      </c>
      <c r="I65" s="140" t="s">
        <v>36</v>
      </c>
      <c r="J65" s="141"/>
      <c r="K65" s="142"/>
      <c r="L65" s="251"/>
      <c r="M65" s="252">
        <f t="shared" si="44"/>
        <v>0</v>
      </c>
      <c r="N65" s="253">
        <v>0</v>
      </c>
      <c r="O65" s="129"/>
      <c r="P65" s="130"/>
      <c r="Q65" s="131"/>
      <c r="R65" s="131"/>
      <c r="S65" s="131"/>
      <c r="T65" s="131"/>
      <c r="U65" s="131"/>
      <c r="V65" s="131"/>
      <c r="W65" s="132">
        <f t="shared" si="41"/>
        <v>0</v>
      </c>
      <c r="X65" s="2">
        <f t="shared" si="42"/>
        <v>0</v>
      </c>
      <c r="Y65" s="65"/>
      <c r="Z65" s="5"/>
      <c r="AA65" s="217"/>
      <c r="AB65" s="218"/>
      <c r="AC65" s="163">
        <v>-1</v>
      </c>
      <c r="AD65" s="249">
        <v>0</v>
      </c>
      <c r="AE65" s="212"/>
    </row>
    <row r="66" spans="1:31" s="69" customFormat="1" x14ac:dyDescent="0.2">
      <c r="A66" s="9" t="s">
        <v>60</v>
      </c>
      <c r="B66" s="1" t="s">
        <v>30</v>
      </c>
      <c r="C66" s="4" t="s">
        <v>92</v>
      </c>
      <c r="D66" s="39" t="s">
        <v>32</v>
      </c>
      <c r="E66" s="210" t="s">
        <v>59</v>
      </c>
      <c r="F66" s="139" t="s">
        <v>45</v>
      </c>
      <c r="G66" s="139" t="s">
        <v>64</v>
      </c>
      <c r="H66" s="250" t="s">
        <v>74</v>
      </c>
      <c r="I66" s="140" t="s">
        <v>36</v>
      </c>
      <c r="J66" s="141"/>
      <c r="K66" s="142"/>
      <c r="L66" s="251"/>
      <c r="M66" s="252">
        <f t="shared" ca="1" si="44"/>
        <v>0</v>
      </c>
      <c r="N66" s="253">
        <f t="shared" ref="N66" ca="1" si="46">M66</f>
        <v>0</v>
      </c>
      <c r="O66" s="79"/>
      <c r="P66" s="80"/>
      <c r="Q66" s="77"/>
      <c r="R66" s="77"/>
      <c r="S66" s="77"/>
      <c r="T66" s="77"/>
      <c r="U66" s="77"/>
      <c r="V66" s="77"/>
      <c r="W66" s="78">
        <f t="shared" si="41"/>
        <v>0</v>
      </c>
      <c r="X66" s="2">
        <f t="shared" ca="1" si="42"/>
        <v>0</v>
      </c>
      <c r="Y66" s="65"/>
      <c r="Z66" s="5"/>
      <c r="AA66" s="217"/>
      <c r="AB66" s="218"/>
      <c r="AC66" s="177"/>
      <c r="AD66" s="128" t="s">
        <v>43</v>
      </c>
      <c r="AE66" s="212"/>
    </row>
    <row r="67" spans="1:31" s="69" customFormat="1" x14ac:dyDescent="0.2">
      <c r="A67" s="9" t="s">
        <v>29</v>
      </c>
      <c r="B67" s="1" t="s">
        <v>30</v>
      </c>
      <c r="C67" s="4" t="s">
        <v>92</v>
      </c>
      <c r="D67" s="39" t="s">
        <v>29</v>
      </c>
      <c r="E67" s="210" t="s">
        <v>59</v>
      </c>
      <c r="F67" s="139" t="s">
        <v>45</v>
      </c>
      <c r="G67" s="139" t="s">
        <v>79</v>
      </c>
      <c r="H67" s="250" t="s">
        <v>74</v>
      </c>
      <c r="I67" s="140" t="s">
        <v>36</v>
      </c>
      <c r="J67" s="73"/>
      <c r="K67" s="142"/>
      <c r="L67" s="251"/>
      <c r="M67" s="252">
        <f t="shared" si="44"/>
        <v>0</v>
      </c>
      <c r="N67" s="253">
        <v>0</v>
      </c>
      <c r="O67" s="145">
        <v>0</v>
      </c>
      <c r="P67" s="146">
        <v>0</v>
      </c>
      <c r="Q67" s="147">
        <v>0</v>
      </c>
      <c r="R67" s="147">
        <v>0</v>
      </c>
      <c r="S67" s="147">
        <v>0</v>
      </c>
      <c r="T67" s="147">
        <v>0</v>
      </c>
      <c r="U67" s="147">
        <v>0</v>
      </c>
      <c r="V67" s="147">
        <v>0</v>
      </c>
      <c r="W67" s="148">
        <f t="shared" si="41"/>
        <v>0</v>
      </c>
      <c r="X67" s="2">
        <f t="shared" si="42"/>
        <v>0</v>
      </c>
      <c r="Y67" s="65"/>
      <c r="Z67" s="5"/>
      <c r="AA67" s="217"/>
      <c r="AB67" s="218"/>
      <c r="AC67" s="177"/>
      <c r="AD67" s="128" t="s">
        <v>43</v>
      </c>
      <c r="AE67" s="212"/>
    </row>
    <row r="68" spans="1:31" s="69" customFormat="1" x14ac:dyDescent="0.2">
      <c r="A68" s="9" t="s">
        <v>29</v>
      </c>
      <c r="B68" s="1" t="s">
        <v>30</v>
      </c>
      <c r="C68" s="4" t="s">
        <v>92</v>
      </c>
      <c r="D68" s="39" t="s">
        <v>39</v>
      </c>
      <c r="E68" s="210" t="s">
        <v>59</v>
      </c>
      <c r="F68" s="139" t="s">
        <v>45</v>
      </c>
      <c r="G68" s="139" t="s">
        <v>79</v>
      </c>
      <c r="H68" s="250" t="s">
        <v>74</v>
      </c>
      <c r="I68" s="140" t="s">
        <v>36</v>
      </c>
      <c r="J68" s="73"/>
      <c r="K68" s="142"/>
      <c r="L68" s="251"/>
      <c r="M68" s="254">
        <f t="shared" si="44"/>
        <v>0</v>
      </c>
      <c r="N68" s="255">
        <v>0</v>
      </c>
      <c r="O68" s="145">
        <v>0</v>
      </c>
      <c r="P68" s="146">
        <v>0</v>
      </c>
      <c r="Q68" s="147">
        <v>0</v>
      </c>
      <c r="R68" s="147">
        <v>0</v>
      </c>
      <c r="S68" s="147">
        <v>0</v>
      </c>
      <c r="T68" s="147">
        <v>0</v>
      </c>
      <c r="U68" s="147">
        <v>0</v>
      </c>
      <c r="V68" s="147">
        <v>0</v>
      </c>
      <c r="W68" s="148">
        <f t="shared" si="41"/>
        <v>0</v>
      </c>
      <c r="X68" s="2">
        <f t="shared" si="42"/>
        <v>0</v>
      </c>
      <c r="Y68" s="65"/>
      <c r="Z68" s="5"/>
      <c r="AA68" s="217"/>
      <c r="AB68" s="218"/>
      <c r="AC68" s="177"/>
      <c r="AD68" s="128" t="s">
        <v>43</v>
      </c>
      <c r="AE68" s="212"/>
    </row>
    <row r="69" spans="1:31" s="69" customFormat="1" ht="15" customHeight="1" x14ac:dyDescent="0.2">
      <c r="A69" s="9" t="s">
        <v>29</v>
      </c>
      <c r="B69" s="1" t="s">
        <v>30</v>
      </c>
      <c r="C69" s="4" t="s">
        <v>92</v>
      </c>
      <c r="D69" s="39" t="s">
        <v>32</v>
      </c>
      <c r="E69" s="210" t="s">
        <v>59</v>
      </c>
      <c r="F69" s="1"/>
      <c r="G69" s="1" t="s">
        <v>80</v>
      </c>
      <c r="H69" s="211" t="s">
        <v>74</v>
      </c>
      <c r="I69" s="74" t="s">
        <v>36</v>
      </c>
      <c r="J69" s="73"/>
      <c r="K69" s="75"/>
      <c r="L69" s="219"/>
      <c r="M69" s="220">
        <f t="shared" si="44"/>
        <v>5000</v>
      </c>
      <c r="N69" s="221">
        <v>5000</v>
      </c>
      <c r="O69" s="79"/>
      <c r="P69" s="80"/>
      <c r="Q69" s="77"/>
      <c r="R69" s="77"/>
      <c r="S69" s="77"/>
      <c r="T69" s="77"/>
      <c r="U69" s="77"/>
      <c r="V69" s="77"/>
      <c r="W69" s="78">
        <f t="shared" si="41"/>
        <v>0</v>
      </c>
      <c r="X69" s="2">
        <f t="shared" si="42"/>
        <v>5000</v>
      </c>
      <c r="Y69" s="65"/>
      <c r="Z69" s="5"/>
      <c r="AA69" s="217"/>
      <c r="AB69" s="218"/>
      <c r="AC69" s="177">
        <f>(M69-AD69)/AD69</f>
        <v>0</v>
      </c>
      <c r="AD69" s="249">
        <v>5000</v>
      </c>
      <c r="AE69" s="212"/>
    </row>
    <row r="70" spans="1:31" s="69" customFormat="1" ht="15" customHeight="1" x14ac:dyDescent="0.2">
      <c r="A70" s="9" t="s">
        <v>29</v>
      </c>
      <c r="B70" s="1" t="s">
        <v>30</v>
      </c>
      <c r="C70" s="4" t="s">
        <v>92</v>
      </c>
      <c r="D70" s="39" t="s">
        <v>32</v>
      </c>
      <c r="E70" s="209" t="s">
        <v>33</v>
      </c>
      <c r="F70" s="139" t="s">
        <v>45</v>
      </c>
      <c r="G70" s="139">
        <v>4</v>
      </c>
      <c r="H70" s="250" t="s">
        <v>74</v>
      </c>
      <c r="I70" s="140" t="s">
        <v>36</v>
      </c>
      <c r="J70" s="141"/>
      <c r="K70" s="142"/>
      <c r="L70" s="251"/>
      <c r="M70" s="252">
        <f t="shared" ref="M70" si="47">N70</f>
        <v>0</v>
      </c>
      <c r="N70" s="253">
        <v>0</v>
      </c>
      <c r="O70" s="129"/>
      <c r="P70" s="130"/>
      <c r="Q70" s="131"/>
      <c r="R70" s="131"/>
      <c r="S70" s="131"/>
      <c r="T70" s="131"/>
      <c r="U70" s="131"/>
      <c r="V70" s="131"/>
      <c r="W70" s="132">
        <f t="shared" si="41"/>
        <v>0</v>
      </c>
      <c r="X70" s="2">
        <f t="shared" si="42"/>
        <v>0</v>
      </c>
      <c r="Y70" s="65"/>
      <c r="Z70" s="5"/>
      <c r="AA70" s="217"/>
      <c r="AB70" s="218"/>
      <c r="AC70" s="163">
        <v>-1</v>
      </c>
      <c r="AD70" s="249">
        <v>0</v>
      </c>
      <c r="AE70" s="212"/>
    </row>
    <row r="71" spans="1:31" s="69" customFormat="1" x14ac:dyDescent="0.2">
      <c r="A71" s="9" t="s">
        <v>29</v>
      </c>
      <c r="B71" s="1" t="s">
        <v>30</v>
      </c>
      <c r="C71" s="4" t="s">
        <v>92</v>
      </c>
      <c r="D71" s="39" t="s">
        <v>39</v>
      </c>
      <c r="E71" s="210" t="s">
        <v>59</v>
      </c>
      <c r="F71" s="1"/>
      <c r="G71" s="1">
        <v>9</v>
      </c>
      <c r="H71" s="211" t="s">
        <v>74</v>
      </c>
      <c r="I71" s="74" t="s">
        <v>36</v>
      </c>
      <c r="J71" s="73"/>
      <c r="K71" s="75"/>
      <c r="L71" s="219"/>
      <c r="M71" s="220">
        <f>N71</f>
        <v>4000</v>
      </c>
      <c r="N71" s="221">
        <v>4000</v>
      </c>
      <c r="O71" s="365"/>
      <c r="P71" s="366"/>
      <c r="Q71" s="77"/>
      <c r="R71" s="77"/>
      <c r="S71" s="77"/>
      <c r="T71" s="77"/>
      <c r="U71" s="77"/>
      <c r="V71" s="77"/>
      <c r="W71" s="78">
        <f>O71+Q71+S71+P71+R71+T71+U71+V71</f>
        <v>0</v>
      </c>
      <c r="X71" s="2">
        <f>N71-W71</f>
        <v>4000</v>
      </c>
      <c r="Y71" s="65"/>
      <c r="Z71" s="5"/>
      <c r="AA71" s="217"/>
      <c r="AB71" s="218"/>
      <c r="AC71" s="178">
        <v>-1</v>
      </c>
      <c r="AD71" s="249">
        <v>3000</v>
      </c>
      <c r="AE71" s="212"/>
    </row>
    <row r="72" spans="1:31" s="69" customFormat="1" ht="15" customHeight="1" x14ac:dyDescent="0.2">
      <c r="A72" s="9" t="s">
        <v>29</v>
      </c>
      <c r="B72" s="1" t="s">
        <v>30</v>
      </c>
      <c r="C72" s="4" t="s">
        <v>92</v>
      </c>
      <c r="D72" s="39" t="s">
        <v>32</v>
      </c>
      <c r="E72" s="210" t="s">
        <v>59</v>
      </c>
      <c r="F72" s="1"/>
      <c r="G72" s="1">
        <v>9</v>
      </c>
      <c r="H72" s="211" t="s">
        <v>74</v>
      </c>
      <c r="I72" s="74" t="s">
        <v>36</v>
      </c>
      <c r="J72" s="73"/>
      <c r="K72" s="75"/>
      <c r="L72" s="219"/>
      <c r="M72" s="220">
        <f>N72</f>
        <v>2000</v>
      </c>
      <c r="N72" s="221">
        <v>2000</v>
      </c>
      <c r="O72" s="79"/>
      <c r="P72" s="80"/>
      <c r="Q72" s="77"/>
      <c r="R72" s="77"/>
      <c r="S72" s="77"/>
      <c r="T72" s="77"/>
      <c r="U72" s="77"/>
      <c r="V72" s="77"/>
      <c r="W72" s="78">
        <f t="shared" si="41"/>
        <v>0</v>
      </c>
      <c r="X72" s="2">
        <f t="shared" si="42"/>
        <v>2000</v>
      </c>
      <c r="Y72" s="65"/>
      <c r="Z72" s="5"/>
      <c r="AA72" s="217"/>
      <c r="AB72" s="218"/>
      <c r="AC72" s="177"/>
      <c r="AD72" s="128" t="s">
        <v>43</v>
      </c>
      <c r="AE72" s="212"/>
    </row>
    <row r="73" spans="1:31" s="69" customFormat="1" ht="15" customHeight="1" x14ac:dyDescent="0.2">
      <c r="A73" s="9" t="s">
        <v>29</v>
      </c>
      <c r="B73" s="1" t="s">
        <v>30</v>
      </c>
      <c r="C73" s="4" t="s">
        <v>92</v>
      </c>
      <c r="D73" s="39" t="s">
        <v>39</v>
      </c>
      <c r="E73" s="210" t="s">
        <v>59</v>
      </c>
      <c r="F73" s="1"/>
      <c r="G73" s="1" t="s">
        <v>80</v>
      </c>
      <c r="H73" s="81" t="s">
        <v>74</v>
      </c>
      <c r="I73" s="74" t="s">
        <v>36</v>
      </c>
      <c r="J73" s="73"/>
      <c r="K73" s="75"/>
      <c r="L73" s="76"/>
      <c r="M73" s="220">
        <f>N73</f>
        <v>4000</v>
      </c>
      <c r="N73" s="221">
        <v>4000</v>
      </c>
      <c r="O73" s="365"/>
      <c r="P73" s="366"/>
      <c r="Q73" s="77"/>
      <c r="R73" s="77"/>
      <c r="S73" s="77"/>
      <c r="T73" s="77"/>
      <c r="U73" s="77"/>
      <c r="V73" s="77"/>
      <c r="W73" s="78">
        <f t="shared" si="41"/>
        <v>0</v>
      </c>
      <c r="X73" s="2">
        <f t="shared" si="42"/>
        <v>4000</v>
      </c>
      <c r="Y73" s="65"/>
      <c r="Z73" s="5"/>
      <c r="AA73" s="217"/>
      <c r="AB73" s="218"/>
      <c r="AC73" s="178">
        <v>-1</v>
      </c>
      <c r="AD73" s="249">
        <v>3000</v>
      </c>
      <c r="AE73" s="212"/>
    </row>
    <row r="74" spans="1:31" s="69" customFormat="1" x14ac:dyDescent="0.2">
      <c r="A74" s="9" t="s">
        <v>29</v>
      </c>
      <c r="B74" s="1" t="s">
        <v>30</v>
      </c>
      <c r="C74" s="4" t="s">
        <v>92</v>
      </c>
      <c r="D74" s="39" t="s">
        <v>29</v>
      </c>
      <c r="E74" s="210" t="s">
        <v>59</v>
      </c>
      <c r="F74" s="1"/>
      <c r="G74" s="1">
        <v>9</v>
      </c>
      <c r="H74" s="211" t="s">
        <v>74</v>
      </c>
      <c r="I74" s="74" t="s">
        <v>36</v>
      </c>
      <c r="J74" s="73"/>
      <c r="K74" s="75"/>
      <c r="L74" s="219"/>
      <c r="M74" s="220">
        <f>N74</f>
        <v>15000</v>
      </c>
      <c r="N74" s="221">
        <v>15000</v>
      </c>
      <c r="O74" s="79"/>
      <c r="P74" s="80"/>
      <c r="Q74" s="77"/>
      <c r="R74" s="77"/>
      <c r="S74" s="77"/>
      <c r="T74" s="77"/>
      <c r="U74" s="77"/>
      <c r="V74" s="77"/>
      <c r="W74" s="78">
        <f t="shared" si="41"/>
        <v>0</v>
      </c>
      <c r="X74" s="2">
        <f t="shared" si="42"/>
        <v>15000</v>
      </c>
      <c r="Y74" s="65"/>
      <c r="Z74" s="5"/>
      <c r="AA74" s="217"/>
      <c r="AB74" s="218"/>
      <c r="AC74" s="177">
        <f>(M74-AD74)/AD74</f>
        <v>0</v>
      </c>
      <c r="AD74" s="249">
        <v>15000</v>
      </c>
      <c r="AE74" s="212"/>
    </row>
    <row r="75" spans="1:31" s="89" customFormat="1" x14ac:dyDescent="0.2">
      <c r="A75" s="9" t="s">
        <v>51</v>
      </c>
      <c r="B75" s="1" t="s">
        <v>30</v>
      </c>
      <c r="C75" s="4" t="s">
        <v>92</v>
      </c>
      <c r="D75" s="39" t="s">
        <v>29</v>
      </c>
      <c r="E75" s="210" t="s">
        <v>59</v>
      </c>
      <c r="F75" s="139" t="s">
        <v>45</v>
      </c>
      <c r="G75" s="153" t="s">
        <v>81</v>
      </c>
      <c r="H75" s="227" t="s">
        <v>83</v>
      </c>
      <c r="I75" s="154" t="s">
        <v>36</v>
      </c>
      <c r="J75" s="155"/>
      <c r="K75" s="156"/>
      <c r="L75" s="228"/>
      <c r="M75" s="229"/>
      <c r="N75" s="232">
        <f>M75</f>
        <v>0</v>
      </c>
      <c r="O75" s="129"/>
      <c r="P75" s="130"/>
      <c r="Q75" s="131"/>
      <c r="R75" s="131"/>
      <c r="S75" s="131"/>
      <c r="T75" s="131"/>
      <c r="U75" s="131"/>
      <c r="V75" s="131"/>
      <c r="W75" s="131"/>
      <c r="X75" s="77">
        <f t="shared" ref="X75" si="48">SUM(O75:W75)</f>
        <v>0</v>
      </c>
      <c r="Y75" s="2">
        <f t="shared" ref="Y75" si="49">N75-X75</f>
        <v>0</v>
      </c>
      <c r="Z75" s="65"/>
      <c r="AA75" s="5"/>
      <c r="AB75" s="217"/>
      <c r="AC75" s="163">
        <v>-1</v>
      </c>
      <c r="AD75" s="249">
        <v>0</v>
      </c>
      <c r="AE75" s="212"/>
    </row>
    <row r="76" spans="1:31" s="69" customFormat="1" x14ac:dyDescent="0.2">
      <c r="A76" s="9" t="s">
        <v>29</v>
      </c>
      <c r="B76" s="1" t="s">
        <v>30</v>
      </c>
      <c r="C76" s="4" t="s">
        <v>92</v>
      </c>
      <c r="D76" s="39" t="s">
        <v>29</v>
      </c>
      <c r="E76" s="210" t="s">
        <v>59</v>
      </c>
      <c r="F76" s="1"/>
      <c r="G76" s="1">
        <v>10</v>
      </c>
      <c r="H76" s="211" t="s">
        <v>75</v>
      </c>
      <c r="I76" s="74" t="s">
        <v>36</v>
      </c>
      <c r="J76" s="73"/>
      <c r="K76" s="75"/>
      <c r="L76" s="219"/>
      <c r="M76" s="220">
        <f t="shared" ref="M76:M83" si="50">N76</f>
        <v>15000</v>
      </c>
      <c r="N76" s="221">
        <v>15000</v>
      </c>
      <c r="O76" s="79"/>
      <c r="P76" s="80"/>
      <c r="Q76" s="77"/>
      <c r="R76" s="77"/>
      <c r="S76" s="77"/>
      <c r="T76" s="77"/>
      <c r="U76" s="77"/>
      <c r="V76" s="77"/>
      <c r="W76" s="78">
        <f t="shared" si="41"/>
        <v>0</v>
      </c>
      <c r="X76" s="2">
        <f t="shared" si="42"/>
        <v>15000</v>
      </c>
      <c r="Y76" s="65"/>
      <c r="Z76" s="5"/>
      <c r="AA76" s="217"/>
      <c r="AB76" s="218"/>
      <c r="AC76" s="178">
        <f>(M76-AD76)/AD76</f>
        <v>-0.11764705882352941</v>
      </c>
      <c r="AD76" s="249">
        <v>17000</v>
      </c>
      <c r="AE76" s="212"/>
    </row>
    <row r="77" spans="1:31" s="69" customFormat="1" ht="15" customHeight="1" x14ac:dyDescent="0.2">
      <c r="A77" s="9" t="s">
        <v>29</v>
      </c>
      <c r="B77" s="1" t="s">
        <v>30</v>
      </c>
      <c r="C77" s="4" t="s">
        <v>92</v>
      </c>
      <c r="D77" s="39" t="s">
        <v>39</v>
      </c>
      <c r="E77" s="210" t="s">
        <v>59</v>
      </c>
      <c r="F77" s="1"/>
      <c r="G77" s="1" t="s">
        <v>82</v>
      </c>
      <c r="H77" s="211" t="s">
        <v>75</v>
      </c>
      <c r="I77" s="74" t="s">
        <v>36</v>
      </c>
      <c r="J77" s="73"/>
      <c r="K77" s="75"/>
      <c r="L77" s="219"/>
      <c r="M77" s="220">
        <f t="shared" si="50"/>
        <v>6000</v>
      </c>
      <c r="N77" s="221">
        <v>6000</v>
      </c>
      <c r="O77" s="365"/>
      <c r="P77" s="366"/>
      <c r="Q77" s="77"/>
      <c r="R77" s="77"/>
      <c r="S77" s="77"/>
      <c r="T77" s="77"/>
      <c r="U77" s="77"/>
      <c r="V77" s="77"/>
      <c r="W77" s="78">
        <f t="shared" si="41"/>
        <v>0</v>
      </c>
      <c r="X77" s="2">
        <f t="shared" si="42"/>
        <v>6000</v>
      </c>
      <c r="Y77" s="65"/>
      <c r="Z77" s="5"/>
      <c r="AA77" s="217"/>
      <c r="AB77" s="218"/>
      <c r="AC77" s="178">
        <v>-1</v>
      </c>
      <c r="AD77" s="249">
        <v>5000</v>
      </c>
      <c r="AE77" s="212"/>
    </row>
    <row r="78" spans="1:31" s="69" customFormat="1" x14ac:dyDescent="0.2">
      <c r="A78" s="9" t="s">
        <v>29</v>
      </c>
      <c r="B78" s="1" t="s">
        <v>30</v>
      </c>
      <c r="C78" s="4" t="s">
        <v>92</v>
      </c>
      <c r="D78" s="39" t="s">
        <v>29</v>
      </c>
      <c r="E78" s="210" t="s">
        <v>59</v>
      </c>
      <c r="F78" s="1"/>
      <c r="G78" s="1">
        <v>10</v>
      </c>
      <c r="H78" s="211" t="s">
        <v>75</v>
      </c>
      <c r="I78" s="74" t="s">
        <v>36</v>
      </c>
      <c r="J78" s="73"/>
      <c r="K78" s="75"/>
      <c r="L78" s="219"/>
      <c r="M78" s="220">
        <f t="shared" si="50"/>
        <v>7000</v>
      </c>
      <c r="N78" s="221">
        <v>7000</v>
      </c>
      <c r="O78" s="79"/>
      <c r="P78" s="80"/>
      <c r="Q78" s="77"/>
      <c r="R78" s="77"/>
      <c r="S78" s="77"/>
      <c r="T78" s="77"/>
      <c r="U78" s="77"/>
      <c r="V78" s="77"/>
      <c r="W78" s="78">
        <f t="shared" si="41"/>
        <v>0</v>
      </c>
      <c r="X78" s="2">
        <f t="shared" si="42"/>
        <v>7000</v>
      </c>
      <c r="Y78" s="65"/>
      <c r="Z78" s="5"/>
      <c r="AA78" s="217"/>
      <c r="AB78" s="218"/>
      <c r="AC78" s="179">
        <f>(M78-AD78)/AD78</f>
        <v>0.4</v>
      </c>
      <c r="AD78" s="249">
        <v>5000</v>
      </c>
      <c r="AE78" s="212"/>
    </row>
    <row r="79" spans="1:31" s="69" customFormat="1" ht="15" customHeight="1" x14ac:dyDescent="0.2">
      <c r="A79" s="9" t="s">
        <v>29</v>
      </c>
      <c r="B79" s="1" t="s">
        <v>30</v>
      </c>
      <c r="C79" s="4" t="s">
        <v>92</v>
      </c>
      <c r="D79" s="39" t="s">
        <v>39</v>
      </c>
      <c r="E79" s="210" t="s">
        <v>59</v>
      </c>
      <c r="F79" s="1"/>
      <c r="G79" s="1" t="s">
        <v>82</v>
      </c>
      <c r="H79" s="211" t="s">
        <v>75</v>
      </c>
      <c r="I79" s="74" t="s">
        <v>36</v>
      </c>
      <c r="J79" s="73"/>
      <c r="K79" s="75"/>
      <c r="L79" s="76"/>
      <c r="M79" s="220">
        <f t="shared" si="50"/>
        <v>4000</v>
      </c>
      <c r="N79" s="221">
        <v>4000</v>
      </c>
      <c r="O79" s="365"/>
      <c r="P79" s="366"/>
      <c r="Q79" s="77"/>
      <c r="R79" s="77"/>
      <c r="S79" s="77"/>
      <c r="T79" s="77"/>
      <c r="U79" s="77"/>
      <c r="V79" s="77"/>
      <c r="W79" s="78">
        <f t="shared" si="41"/>
        <v>0</v>
      </c>
      <c r="X79" s="2">
        <f t="shared" si="42"/>
        <v>4000</v>
      </c>
      <c r="Y79" s="65"/>
      <c r="Z79" s="5"/>
      <c r="AA79" s="217"/>
      <c r="AB79" s="218"/>
      <c r="AC79" s="177"/>
      <c r="AD79" s="128" t="s">
        <v>43</v>
      </c>
      <c r="AE79" s="212"/>
    </row>
    <row r="80" spans="1:31" s="69" customFormat="1" ht="15" customHeight="1" x14ac:dyDescent="0.2">
      <c r="A80" s="9" t="s">
        <v>29</v>
      </c>
      <c r="B80" s="1" t="s">
        <v>30</v>
      </c>
      <c r="C80" s="4" t="s">
        <v>92</v>
      </c>
      <c r="D80" s="39" t="s">
        <v>29</v>
      </c>
      <c r="E80" s="210" t="s">
        <v>59</v>
      </c>
      <c r="F80" s="1"/>
      <c r="G80" s="1">
        <v>11</v>
      </c>
      <c r="H80" s="211" t="s">
        <v>83</v>
      </c>
      <c r="I80" s="74" t="s">
        <v>36</v>
      </c>
      <c r="J80" s="73"/>
      <c r="K80" s="75"/>
      <c r="L80" s="76"/>
      <c r="M80" s="220">
        <f>N80</f>
        <v>3000</v>
      </c>
      <c r="N80" s="221">
        <v>3000</v>
      </c>
      <c r="O80" s="79"/>
      <c r="P80" s="80"/>
      <c r="Q80" s="77"/>
      <c r="R80" s="77"/>
      <c r="S80" s="77"/>
      <c r="T80" s="77"/>
      <c r="U80" s="77"/>
      <c r="V80" s="77"/>
      <c r="W80" s="78"/>
      <c r="X80" s="2"/>
      <c r="Y80" s="65"/>
      <c r="Z80" s="5"/>
      <c r="AA80" s="217"/>
      <c r="AB80" s="218"/>
      <c r="AC80" s="177"/>
      <c r="AD80" s="187"/>
      <c r="AE80" s="212"/>
    </row>
    <row r="81" spans="1:31" s="69" customFormat="1" x14ac:dyDescent="0.2">
      <c r="A81" s="9" t="s">
        <v>29</v>
      </c>
      <c r="B81" s="1" t="s">
        <v>30</v>
      </c>
      <c r="C81" s="4" t="s">
        <v>92</v>
      </c>
      <c r="D81" s="39" t="s">
        <v>29</v>
      </c>
      <c r="E81" s="210" t="s">
        <v>59</v>
      </c>
      <c r="F81" s="1"/>
      <c r="G81" s="1">
        <v>11</v>
      </c>
      <c r="H81" s="211" t="s">
        <v>83</v>
      </c>
      <c r="I81" s="74" t="s">
        <v>36</v>
      </c>
      <c r="J81" s="73"/>
      <c r="K81" s="75"/>
      <c r="L81" s="219"/>
      <c r="M81" s="220">
        <f t="shared" si="50"/>
        <v>5000</v>
      </c>
      <c r="N81" s="221">
        <v>5000</v>
      </c>
      <c r="O81" s="79"/>
      <c r="P81" s="80"/>
      <c r="Q81" s="77"/>
      <c r="R81" s="77"/>
      <c r="S81" s="77"/>
      <c r="T81" s="77"/>
      <c r="U81" s="77"/>
      <c r="V81" s="77"/>
      <c r="W81" s="78">
        <f t="shared" si="41"/>
        <v>0</v>
      </c>
      <c r="X81" s="2">
        <f t="shared" si="42"/>
        <v>5000</v>
      </c>
      <c r="Y81" s="65"/>
      <c r="Z81" s="5"/>
      <c r="AA81" s="217"/>
      <c r="AB81" s="218"/>
      <c r="AC81" s="177">
        <f>(M81-AD81)/AD81</f>
        <v>0</v>
      </c>
      <c r="AD81" s="249">
        <v>5000</v>
      </c>
      <c r="AE81" s="212"/>
    </row>
    <row r="82" spans="1:31" s="69" customFormat="1" x14ac:dyDescent="0.2">
      <c r="A82" s="9" t="s">
        <v>29</v>
      </c>
      <c r="B82" s="1" t="s">
        <v>30</v>
      </c>
      <c r="C82" s="4" t="s">
        <v>92</v>
      </c>
      <c r="D82" s="39" t="s">
        <v>32</v>
      </c>
      <c r="E82" s="210" t="s">
        <v>59</v>
      </c>
      <c r="F82" s="1"/>
      <c r="G82" s="1">
        <v>11</v>
      </c>
      <c r="H82" s="211" t="s">
        <v>83</v>
      </c>
      <c r="I82" s="74" t="s">
        <v>36</v>
      </c>
      <c r="J82" s="73"/>
      <c r="K82" s="75"/>
      <c r="L82" s="219"/>
      <c r="M82" s="220">
        <f t="shared" si="50"/>
        <v>6000</v>
      </c>
      <c r="N82" s="221">
        <v>6000</v>
      </c>
      <c r="O82" s="79"/>
      <c r="P82" s="80"/>
      <c r="Q82" s="77"/>
      <c r="R82" s="77"/>
      <c r="S82" s="77"/>
      <c r="T82" s="77"/>
      <c r="U82" s="77"/>
      <c r="V82" s="77"/>
      <c r="W82" s="78">
        <f t="shared" si="41"/>
        <v>0</v>
      </c>
      <c r="X82" s="2">
        <f t="shared" si="42"/>
        <v>6000</v>
      </c>
      <c r="Y82" s="65"/>
      <c r="Z82" s="5"/>
      <c r="AA82" s="217"/>
      <c r="AB82" s="218"/>
      <c r="AC82" s="177"/>
      <c r="AD82" s="128" t="s">
        <v>43</v>
      </c>
      <c r="AE82" s="212"/>
    </row>
    <row r="83" spans="1:31" s="69" customFormat="1" ht="15" customHeight="1" x14ac:dyDescent="0.2">
      <c r="A83" s="9" t="s">
        <v>29</v>
      </c>
      <c r="B83" s="1" t="s">
        <v>30</v>
      </c>
      <c r="C83" s="4" t="s">
        <v>92</v>
      </c>
      <c r="D83" s="39" t="s">
        <v>39</v>
      </c>
      <c r="E83" s="210" t="s">
        <v>59</v>
      </c>
      <c r="F83" s="1"/>
      <c r="G83" s="1" t="s">
        <v>84</v>
      </c>
      <c r="H83" s="211" t="s">
        <v>83</v>
      </c>
      <c r="I83" s="74" t="s">
        <v>36</v>
      </c>
      <c r="J83" s="73"/>
      <c r="K83" s="75"/>
      <c r="L83" s="219"/>
      <c r="M83" s="220">
        <f t="shared" si="50"/>
        <v>15000</v>
      </c>
      <c r="N83" s="221">
        <v>15000</v>
      </c>
      <c r="O83" s="365"/>
      <c r="P83" s="366"/>
      <c r="Q83" s="77"/>
      <c r="R83" s="77"/>
      <c r="S83" s="77"/>
      <c r="T83" s="77"/>
      <c r="U83" s="77"/>
      <c r="V83" s="77"/>
      <c r="W83" s="78">
        <f t="shared" si="41"/>
        <v>0</v>
      </c>
      <c r="X83" s="2">
        <f t="shared" si="42"/>
        <v>15000</v>
      </c>
      <c r="Y83" s="65"/>
      <c r="Z83" s="5"/>
      <c r="AA83" s="217"/>
      <c r="AB83" s="218"/>
      <c r="AC83" s="178">
        <v>-1</v>
      </c>
      <c r="AD83" s="249">
        <v>15000</v>
      </c>
      <c r="AE83" s="212"/>
    </row>
    <row r="84" spans="1:31" s="69" customFormat="1" x14ac:dyDescent="0.2">
      <c r="A84" s="9" t="s">
        <v>51</v>
      </c>
      <c r="B84" s="1" t="s">
        <v>30</v>
      </c>
      <c r="C84" s="4" t="s">
        <v>92</v>
      </c>
      <c r="D84" s="39" t="s">
        <v>29</v>
      </c>
      <c r="E84" s="210" t="s">
        <v>59</v>
      </c>
      <c r="F84" s="139" t="s">
        <v>45</v>
      </c>
      <c r="G84" s="153" t="s">
        <v>85</v>
      </c>
      <c r="H84" s="227" t="s">
        <v>83</v>
      </c>
      <c r="I84" s="154" t="s">
        <v>36</v>
      </c>
      <c r="J84" s="155"/>
      <c r="K84" s="156"/>
      <c r="L84" s="228"/>
      <c r="M84" s="229"/>
      <c r="N84" s="232">
        <f>M84</f>
        <v>0</v>
      </c>
      <c r="O84" s="129"/>
      <c r="P84" s="130"/>
      <c r="Q84" s="131"/>
      <c r="R84" s="131"/>
      <c r="S84" s="131"/>
      <c r="T84" s="131"/>
      <c r="U84" s="131"/>
      <c r="V84" s="131"/>
      <c r="W84" s="132">
        <f t="shared" si="41"/>
        <v>0</v>
      </c>
      <c r="X84" s="2">
        <f t="shared" si="42"/>
        <v>0</v>
      </c>
      <c r="Y84" s="65"/>
      <c r="Z84" s="5"/>
      <c r="AA84" s="217"/>
      <c r="AB84" s="218"/>
      <c r="AC84" s="163">
        <v>-1</v>
      </c>
      <c r="AD84" s="249">
        <v>0</v>
      </c>
      <c r="AE84" s="212"/>
    </row>
    <row r="85" spans="1:31" s="69" customFormat="1" x14ac:dyDescent="0.2">
      <c r="A85" s="9" t="s">
        <v>29</v>
      </c>
      <c r="B85" s="1" t="s">
        <v>30</v>
      </c>
      <c r="C85" s="4" t="s">
        <v>92</v>
      </c>
      <c r="D85" s="39" t="s">
        <v>32</v>
      </c>
      <c r="E85" s="210" t="s">
        <v>59</v>
      </c>
      <c r="F85" s="1"/>
      <c r="G85" s="1">
        <v>11</v>
      </c>
      <c r="H85" s="211" t="s">
        <v>83</v>
      </c>
      <c r="I85" s="74" t="s">
        <v>36</v>
      </c>
      <c r="J85" s="73"/>
      <c r="K85" s="75"/>
      <c r="L85" s="219"/>
      <c r="M85" s="220">
        <f t="shared" ref="M85:M93" si="51">N85</f>
        <v>2000</v>
      </c>
      <c r="N85" s="221">
        <v>2000</v>
      </c>
      <c r="O85" s="79"/>
      <c r="P85" s="80"/>
      <c r="Q85" s="77"/>
      <c r="R85" s="77"/>
      <c r="S85" s="77"/>
      <c r="T85" s="77"/>
      <c r="U85" s="77"/>
      <c r="V85" s="77"/>
      <c r="W85" s="78">
        <f t="shared" si="41"/>
        <v>0</v>
      </c>
      <c r="X85" s="2">
        <f t="shared" si="42"/>
        <v>2000</v>
      </c>
      <c r="Y85" s="65"/>
      <c r="Z85" s="5"/>
      <c r="AA85" s="217"/>
      <c r="AB85" s="218"/>
      <c r="AC85" s="178">
        <v>-1</v>
      </c>
      <c r="AD85" s="249">
        <v>5000</v>
      </c>
      <c r="AE85" s="212"/>
    </row>
    <row r="86" spans="1:31" s="69" customFormat="1" ht="15" customHeight="1" x14ac:dyDescent="0.2">
      <c r="A86" s="9" t="s">
        <v>29</v>
      </c>
      <c r="B86" s="1" t="s">
        <v>30</v>
      </c>
      <c r="C86" s="4" t="s">
        <v>92</v>
      </c>
      <c r="D86" s="39" t="s">
        <v>39</v>
      </c>
      <c r="E86" s="210" t="s">
        <v>59</v>
      </c>
      <c r="F86" s="1"/>
      <c r="G86" s="1" t="s">
        <v>84</v>
      </c>
      <c r="H86" s="211" t="s">
        <v>83</v>
      </c>
      <c r="I86" s="74" t="s">
        <v>36</v>
      </c>
      <c r="J86" s="73"/>
      <c r="K86" s="75"/>
      <c r="L86" s="219"/>
      <c r="M86" s="220">
        <f t="shared" si="51"/>
        <v>12000</v>
      </c>
      <c r="N86" s="221">
        <v>12000</v>
      </c>
      <c r="O86" s="365"/>
      <c r="P86" s="366"/>
      <c r="Q86" s="77"/>
      <c r="R86" s="77"/>
      <c r="S86" s="77"/>
      <c r="T86" s="77"/>
      <c r="U86" s="77"/>
      <c r="V86" s="77"/>
      <c r="W86" s="78">
        <f t="shared" si="41"/>
        <v>0</v>
      </c>
      <c r="X86" s="2">
        <f t="shared" si="42"/>
        <v>12000</v>
      </c>
      <c r="Y86" s="65"/>
      <c r="Z86" s="5"/>
      <c r="AA86" s="217"/>
      <c r="AB86" s="218"/>
      <c r="AC86" s="178">
        <v>-1</v>
      </c>
      <c r="AD86" s="249">
        <v>10000</v>
      </c>
      <c r="AE86" s="212"/>
    </row>
    <row r="87" spans="1:31" s="69" customFormat="1" x14ac:dyDescent="0.2">
      <c r="A87" s="9" t="s">
        <v>29</v>
      </c>
      <c r="B87" s="1" t="s">
        <v>30</v>
      </c>
      <c r="C87" s="4" t="s">
        <v>92</v>
      </c>
      <c r="D87" s="39" t="s">
        <v>29</v>
      </c>
      <c r="E87" s="210" t="s">
        <v>59</v>
      </c>
      <c r="F87" s="139" t="s">
        <v>45</v>
      </c>
      <c r="G87" s="153">
        <v>11</v>
      </c>
      <c r="H87" s="227" t="s">
        <v>83</v>
      </c>
      <c r="I87" s="154" t="s">
        <v>36</v>
      </c>
      <c r="J87" s="155"/>
      <c r="K87" s="156"/>
      <c r="L87" s="228"/>
      <c r="M87" s="229">
        <f t="shared" si="51"/>
        <v>0</v>
      </c>
      <c r="N87" s="232">
        <v>0</v>
      </c>
      <c r="O87" s="129"/>
      <c r="P87" s="130"/>
      <c r="Q87" s="131"/>
      <c r="R87" s="131"/>
      <c r="S87" s="131"/>
      <c r="T87" s="131"/>
      <c r="U87" s="131"/>
      <c r="V87" s="131"/>
      <c r="W87" s="132">
        <f>O87+Q87+S87+P87+R87+T87+U87+V87</f>
        <v>0</v>
      </c>
      <c r="X87" s="2">
        <f>N87-W87</f>
        <v>0</v>
      </c>
      <c r="Y87" s="65"/>
      <c r="Z87" s="5"/>
      <c r="AA87" s="217"/>
      <c r="AB87" s="218"/>
      <c r="AC87" s="163"/>
      <c r="AD87" s="249">
        <v>0</v>
      </c>
      <c r="AE87" s="212"/>
    </row>
    <row r="88" spans="1:31" s="69" customFormat="1" ht="15" customHeight="1" x14ac:dyDescent="0.2">
      <c r="A88" s="9" t="s">
        <v>29</v>
      </c>
      <c r="B88" s="1" t="s">
        <v>30</v>
      </c>
      <c r="C88" s="4" t="s">
        <v>92</v>
      </c>
      <c r="D88" s="39" t="s">
        <v>39</v>
      </c>
      <c r="E88" s="210" t="s">
        <v>59</v>
      </c>
      <c r="F88" s="139" t="s">
        <v>45</v>
      </c>
      <c r="G88" s="139" t="s">
        <v>86</v>
      </c>
      <c r="H88" s="250" t="s">
        <v>87</v>
      </c>
      <c r="I88" s="140" t="s">
        <v>36</v>
      </c>
      <c r="J88" s="73"/>
      <c r="K88" s="142"/>
      <c r="L88" s="251"/>
      <c r="M88" s="252">
        <f t="shared" si="51"/>
        <v>0</v>
      </c>
      <c r="N88" s="253">
        <v>0</v>
      </c>
      <c r="O88" s="145">
        <v>0</v>
      </c>
      <c r="P88" s="146">
        <v>0</v>
      </c>
      <c r="Q88" s="147">
        <v>0</v>
      </c>
      <c r="R88" s="147">
        <v>0</v>
      </c>
      <c r="S88" s="147">
        <v>0</v>
      </c>
      <c r="T88" s="147">
        <v>0</v>
      </c>
      <c r="U88" s="147">
        <v>0</v>
      </c>
      <c r="V88" s="147">
        <v>0</v>
      </c>
      <c r="W88" s="148">
        <f>O88+Q88+S88+P88+R88+T88+U88+V88</f>
        <v>0</v>
      </c>
      <c r="X88" s="2">
        <f>N88-W88</f>
        <v>0</v>
      </c>
      <c r="Y88" s="238"/>
      <c r="Z88" s="212"/>
      <c r="AA88" s="239"/>
      <c r="AB88" s="240"/>
      <c r="AC88" s="178"/>
      <c r="AD88" s="128" t="s">
        <v>43</v>
      </c>
      <c r="AE88" s="212"/>
    </row>
    <row r="89" spans="1:31" s="69" customFormat="1" x14ac:dyDescent="0.2">
      <c r="A89" s="9" t="s">
        <v>60</v>
      </c>
      <c r="B89" s="1" t="s">
        <v>30</v>
      </c>
      <c r="C89" s="4" t="s">
        <v>92</v>
      </c>
      <c r="D89" s="39" t="s">
        <v>32</v>
      </c>
      <c r="E89" s="210" t="s">
        <v>59</v>
      </c>
      <c r="F89" s="139" t="s">
        <v>45</v>
      </c>
      <c r="G89" s="139" t="s">
        <v>88</v>
      </c>
      <c r="H89" s="250" t="s">
        <v>87</v>
      </c>
      <c r="I89" s="140" t="s">
        <v>36</v>
      </c>
      <c r="J89" s="141"/>
      <c r="K89" s="142"/>
      <c r="L89" s="251"/>
      <c r="M89" s="252">
        <f t="shared" ca="1" si="51"/>
        <v>0</v>
      </c>
      <c r="N89" s="253">
        <f ca="1">M89</f>
        <v>0</v>
      </c>
      <c r="O89" s="79"/>
      <c r="P89" s="80"/>
      <c r="Q89" s="77"/>
      <c r="R89" s="77"/>
      <c r="S89" s="77"/>
      <c r="T89" s="77"/>
      <c r="U89" s="77"/>
      <c r="V89" s="77"/>
      <c r="W89" s="78">
        <f t="shared" si="41"/>
        <v>0</v>
      </c>
      <c r="X89" s="2">
        <f t="shared" ca="1" si="42"/>
        <v>0</v>
      </c>
      <c r="Y89" s="65"/>
      <c r="Z89" s="5"/>
      <c r="AA89" s="217"/>
      <c r="AB89" s="218"/>
      <c r="AC89" s="178"/>
      <c r="AD89" s="128" t="s">
        <v>43</v>
      </c>
      <c r="AE89" s="212"/>
    </row>
    <row r="90" spans="1:31" s="69" customFormat="1" x14ac:dyDescent="0.2">
      <c r="A90" s="9" t="s">
        <v>29</v>
      </c>
      <c r="B90" s="1" t="s">
        <v>30</v>
      </c>
      <c r="C90" s="4" t="s">
        <v>92</v>
      </c>
      <c r="D90" s="39" t="s">
        <v>39</v>
      </c>
      <c r="E90" s="210" t="s">
        <v>59</v>
      </c>
      <c r="F90" s="139" t="s">
        <v>45</v>
      </c>
      <c r="G90" s="139" t="s">
        <v>89</v>
      </c>
      <c r="H90" s="250" t="s">
        <v>87</v>
      </c>
      <c r="I90" s="140" t="s">
        <v>36</v>
      </c>
      <c r="J90" s="73"/>
      <c r="K90" s="142"/>
      <c r="L90" s="251"/>
      <c r="M90" s="252">
        <f t="shared" si="51"/>
        <v>0</v>
      </c>
      <c r="N90" s="253">
        <v>0</v>
      </c>
      <c r="O90" s="145">
        <v>0</v>
      </c>
      <c r="P90" s="146">
        <v>0</v>
      </c>
      <c r="Q90" s="147">
        <v>0</v>
      </c>
      <c r="R90" s="147">
        <v>0</v>
      </c>
      <c r="S90" s="147">
        <v>0</v>
      </c>
      <c r="T90" s="147">
        <v>0</v>
      </c>
      <c r="U90" s="147">
        <v>0</v>
      </c>
      <c r="V90" s="147">
        <v>0</v>
      </c>
      <c r="W90" s="148">
        <f t="shared" si="41"/>
        <v>0</v>
      </c>
      <c r="X90" s="2">
        <f t="shared" si="42"/>
        <v>0</v>
      </c>
      <c r="Y90" s="65"/>
      <c r="Z90" s="5"/>
      <c r="AA90" s="217"/>
      <c r="AB90" s="218"/>
      <c r="AC90" s="177"/>
      <c r="AD90" s="128" t="s">
        <v>43</v>
      </c>
      <c r="AE90" s="212"/>
    </row>
    <row r="91" spans="1:31" s="69" customFormat="1" ht="15" customHeight="1" x14ac:dyDescent="0.2">
      <c r="A91" s="9" t="s">
        <v>29</v>
      </c>
      <c r="B91" s="1" t="s">
        <v>30</v>
      </c>
      <c r="C91" s="4" t="s">
        <v>92</v>
      </c>
      <c r="D91" s="39" t="s">
        <v>39</v>
      </c>
      <c r="E91" s="209" t="s">
        <v>59</v>
      </c>
      <c r="F91" s="139" t="s">
        <v>45</v>
      </c>
      <c r="G91" s="139" t="s">
        <v>86</v>
      </c>
      <c r="H91" s="250" t="s">
        <v>87</v>
      </c>
      <c r="I91" s="140" t="s">
        <v>36</v>
      </c>
      <c r="J91" s="73"/>
      <c r="K91" s="142"/>
      <c r="L91" s="251"/>
      <c r="M91" s="252">
        <f t="shared" si="51"/>
        <v>0</v>
      </c>
      <c r="N91" s="253">
        <v>0</v>
      </c>
      <c r="O91" s="145">
        <v>0</v>
      </c>
      <c r="P91" s="146">
        <v>0</v>
      </c>
      <c r="Q91" s="147">
        <v>0</v>
      </c>
      <c r="R91" s="147">
        <v>0</v>
      </c>
      <c r="S91" s="147">
        <v>0</v>
      </c>
      <c r="T91" s="147">
        <v>0</v>
      </c>
      <c r="U91" s="147">
        <v>0</v>
      </c>
      <c r="V91" s="147">
        <v>0</v>
      </c>
      <c r="W91" s="148">
        <f t="shared" si="41"/>
        <v>0</v>
      </c>
      <c r="X91" s="2">
        <f t="shared" si="42"/>
        <v>0</v>
      </c>
      <c r="Y91" s="238"/>
      <c r="Z91" s="212"/>
      <c r="AA91" s="239"/>
      <c r="AB91" s="240"/>
      <c r="AC91" s="177"/>
      <c r="AD91" s="128" t="s">
        <v>43</v>
      </c>
      <c r="AE91" s="212"/>
    </row>
    <row r="92" spans="1:31" s="69" customFormat="1" x14ac:dyDescent="0.2">
      <c r="A92" s="9" t="s">
        <v>29</v>
      </c>
      <c r="B92" s="1" t="s">
        <v>30</v>
      </c>
      <c r="C92" s="4" t="s">
        <v>92</v>
      </c>
      <c r="D92" s="39" t="s">
        <v>32</v>
      </c>
      <c r="E92" s="210" t="s">
        <v>59</v>
      </c>
      <c r="F92" s="1"/>
      <c r="G92" s="1">
        <v>12</v>
      </c>
      <c r="H92" s="211" t="s">
        <v>87</v>
      </c>
      <c r="I92" s="74" t="s">
        <v>36</v>
      </c>
      <c r="J92" s="73"/>
      <c r="K92" s="75"/>
      <c r="L92" s="219"/>
      <c r="M92" s="220">
        <f t="shared" si="51"/>
        <v>5000</v>
      </c>
      <c r="N92" s="221">
        <v>5000</v>
      </c>
      <c r="O92" s="79"/>
      <c r="P92" s="80"/>
      <c r="Q92" s="77"/>
      <c r="R92" s="77"/>
      <c r="S92" s="77"/>
      <c r="T92" s="77"/>
      <c r="U92" s="77"/>
      <c r="V92" s="77"/>
      <c r="W92" s="78">
        <f t="shared" si="41"/>
        <v>0</v>
      </c>
      <c r="X92" s="2">
        <f t="shared" si="42"/>
        <v>5000</v>
      </c>
      <c r="Y92" s="65"/>
      <c r="Z92" s="5"/>
      <c r="AA92" s="217"/>
      <c r="AB92" s="218"/>
      <c r="AC92" s="177"/>
      <c r="AD92" s="128" t="s">
        <v>43</v>
      </c>
      <c r="AE92" s="212"/>
    </row>
    <row r="93" spans="1:31" s="69" customFormat="1" ht="15" customHeight="1" thickBot="1" x14ac:dyDescent="0.25">
      <c r="A93" s="9" t="s">
        <v>29</v>
      </c>
      <c r="B93" s="1" t="s">
        <v>30</v>
      </c>
      <c r="C93" s="4" t="s">
        <v>92</v>
      </c>
      <c r="D93" s="39" t="s">
        <v>39</v>
      </c>
      <c r="E93" s="210" t="s">
        <v>59</v>
      </c>
      <c r="F93" s="139" t="s">
        <v>45</v>
      </c>
      <c r="G93" s="139" t="s">
        <v>86</v>
      </c>
      <c r="H93" s="250" t="s">
        <v>87</v>
      </c>
      <c r="I93" s="140" t="s">
        <v>36</v>
      </c>
      <c r="J93" s="86"/>
      <c r="K93" s="198"/>
      <c r="L93" s="251"/>
      <c r="M93" s="252">
        <f t="shared" si="51"/>
        <v>0</v>
      </c>
      <c r="N93" s="253">
        <v>0</v>
      </c>
      <c r="O93" s="145">
        <v>0</v>
      </c>
      <c r="P93" s="146">
        <v>0</v>
      </c>
      <c r="Q93" s="147">
        <v>0</v>
      </c>
      <c r="R93" s="147">
        <v>0</v>
      </c>
      <c r="S93" s="147">
        <v>0</v>
      </c>
      <c r="T93" s="147">
        <v>0</v>
      </c>
      <c r="U93" s="147">
        <v>0</v>
      </c>
      <c r="V93" s="147">
        <v>0</v>
      </c>
      <c r="W93" s="148">
        <f t="shared" si="41"/>
        <v>0</v>
      </c>
      <c r="X93" s="2">
        <f t="shared" si="42"/>
        <v>0</v>
      </c>
      <c r="Y93" s="65"/>
      <c r="Z93" s="5"/>
      <c r="AA93" s="217"/>
      <c r="AB93" s="218"/>
      <c r="AC93" s="177"/>
      <c r="AD93" s="128" t="s">
        <v>43</v>
      </c>
      <c r="AE93" s="212"/>
    </row>
    <row r="94" spans="1:31" s="69" customFormat="1" ht="15" customHeight="1" thickBot="1" x14ac:dyDescent="0.25">
      <c r="A94" s="241"/>
      <c r="B94" s="242"/>
      <c r="C94" s="242"/>
      <c r="D94" s="243"/>
      <c r="E94" s="242"/>
      <c r="F94" s="243"/>
      <c r="G94" s="243"/>
      <c r="H94" s="243"/>
      <c r="I94" s="243"/>
      <c r="J94" s="244"/>
      <c r="K94" s="53" t="s">
        <v>90</v>
      </c>
      <c r="L94" s="54">
        <f ca="1">RECAP!O15-N94</f>
        <v>-23000</v>
      </c>
      <c r="M94" s="118">
        <f ca="1">SUM(M2:M93)</f>
        <v>204000</v>
      </c>
      <c r="N94" s="57">
        <f ca="1">SUM(N2:N93)</f>
        <v>233000</v>
      </c>
      <c r="O94" s="55">
        <f t="shared" ref="O94:Y94" si="52">SUM(O2:O93)</f>
        <v>76000</v>
      </c>
      <c r="P94" s="56">
        <f t="shared" si="52"/>
        <v>7000</v>
      </c>
      <c r="Q94" s="56">
        <f t="shared" si="52"/>
        <v>3000</v>
      </c>
      <c r="R94" s="56">
        <f t="shared" si="52"/>
        <v>6000</v>
      </c>
      <c r="S94" s="56">
        <f t="shared" si="52"/>
        <v>5000</v>
      </c>
      <c r="T94" s="56">
        <f t="shared" si="52"/>
        <v>4000</v>
      </c>
      <c r="U94" s="56">
        <f t="shared" si="52"/>
        <v>0</v>
      </c>
      <c r="V94" s="56">
        <f t="shared" si="52"/>
        <v>0</v>
      </c>
      <c r="W94" s="56">
        <f t="shared" si="52"/>
        <v>101000</v>
      </c>
      <c r="X94" s="117">
        <f t="shared" ca="1" si="52"/>
        <v>0</v>
      </c>
      <c r="Y94" s="117">
        <f t="shared" ca="1" si="52"/>
        <v>12000</v>
      </c>
      <c r="Z94" s="6"/>
      <c r="AA94" s="241"/>
      <c r="AB94" s="242"/>
      <c r="AC94" s="164"/>
      <c r="AD94" s="212"/>
      <c r="AE94" s="212"/>
    </row>
    <row r="95" spans="1:31" s="69" customFormat="1" ht="15" customHeight="1" x14ac:dyDescent="0.2">
      <c r="A95" s="212"/>
      <c r="B95" s="212"/>
      <c r="C95" s="212"/>
      <c r="D95" s="246"/>
      <c r="E95" s="212"/>
      <c r="F95" s="212"/>
      <c r="G95" s="212"/>
      <c r="H95" s="212"/>
      <c r="I95" s="212"/>
      <c r="J95" s="24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2"/>
      <c r="X95" s="212"/>
      <c r="Y95" s="212"/>
      <c r="Z95" s="212"/>
      <c r="AA95" s="212"/>
      <c r="AB95" s="212"/>
      <c r="AC95" s="212"/>
      <c r="AD95" s="212"/>
      <c r="AE95" s="212"/>
    </row>
    <row r="96" spans="1:31" s="69" customFormat="1" ht="15" customHeight="1" x14ac:dyDescent="0.2">
      <c r="A96" s="212"/>
      <c r="B96" s="212"/>
      <c r="C96" s="212"/>
      <c r="D96" s="246"/>
      <c r="E96" s="212"/>
      <c r="F96" s="212"/>
      <c r="G96" s="212"/>
      <c r="H96" s="212"/>
      <c r="I96" s="212"/>
      <c r="J96" s="247"/>
      <c r="K96" s="212"/>
      <c r="L96" s="212"/>
      <c r="M96" s="212"/>
      <c r="N96" s="246" t="s">
        <v>91</v>
      </c>
      <c r="O96" s="248">
        <v>0.79</v>
      </c>
      <c r="P96" s="248">
        <v>0.69</v>
      </c>
      <c r="Q96" s="248">
        <v>0.53</v>
      </c>
      <c r="R96" s="248">
        <v>0.89</v>
      </c>
      <c r="S96" s="248">
        <v>0.19</v>
      </c>
      <c r="T96" s="248">
        <v>0.27</v>
      </c>
      <c r="U96" s="248">
        <v>0.36</v>
      </c>
      <c r="V96" s="248">
        <v>0.34</v>
      </c>
      <c r="W96" s="212"/>
      <c r="X96" s="212"/>
      <c r="Y96" s="212"/>
      <c r="Z96" s="212"/>
      <c r="AA96" s="212"/>
      <c r="AB96" s="212"/>
      <c r="AC96" s="212"/>
      <c r="AD96" s="212"/>
      <c r="AE96" s="212"/>
    </row>
    <row r="97" spans="1:31" s="69" customFormat="1" ht="15" customHeight="1" x14ac:dyDescent="0.2">
      <c r="A97" s="212"/>
      <c r="B97" s="212"/>
      <c r="C97" s="212"/>
      <c r="D97" s="246"/>
      <c r="E97" s="212"/>
      <c r="F97" s="212"/>
      <c r="G97" s="212"/>
      <c r="H97" s="212"/>
      <c r="I97" s="212"/>
      <c r="J97" s="24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2"/>
      <c r="X97" s="212"/>
      <c r="Y97" s="212"/>
      <c r="Z97" s="212"/>
      <c r="AA97" s="212"/>
      <c r="AB97" s="212"/>
      <c r="AC97" s="212"/>
      <c r="AD97" s="212"/>
      <c r="AE97" s="212"/>
    </row>
    <row r="98" spans="1:31" s="69" customFormat="1" ht="15" customHeight="1" x14ac:dyDescent="0.2">
      <c r="A98" s="212"/>
      <c r="B98" s="212"/>
      <c r="C98" s="212"/>
      <c r="D98" s="246"/>
      <c r="E98" s="212"/>
      <c r="F98" s="212"/>
      <c r="G98" s="212"/>
      <c r="H98" s="212"/>
      <c r="I98" s="212"/>
      <c r="J98" s="24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2"/>
      <c r="X98" s="212"/>
      <c r="Y98" s="212"/>
      <c r="Z98" s="212"/>
      <c r="AA98" s="212"/>
      <c r="AB98" s="212"/>
      <c r="AC98" s="212"/>
      <c r="AD98" s="212"/>
      <c r="AE98" s="212"/>
    </row>
    <row r="99" spans="1:31" s="69" customFormat="1" ht="15" customHeight="1" x14ac:dyDescent="0.2">
      <c r="A99" s="212"/>
      <c r="B99" s="212"/>
      <c r="C99" s="212"/>
      <c r="D99" s="246"/>
      <c r="E99" s="212"/>
      <c r="F99" s="212"/>
      <c r="G99" s="212"/>
      <c r="H99" s="212"/>
      <c r="I99" s="212"/>
      <c r="J99" s="24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2"/>
      <c r="X99" s="212"/>
      <c r="Y99" s="212"/>
      <c r="Z99" s="212"/>
      <c r="AA99" s="212"/>
      <c r="AB99" s="212"/>
      <c r="AC99" s="212"/>
      <c r="AD99" s="212"/>
      <c r="AE99" s="212"/>
    </row>
    <row r="100" spans="1:31" s="69" customFormat="1" ht="15" customHeight="1" x14ac:dyDescent="0.2">
      <c r="A100" s="212"/>
      <c r="B100" s="212"/>
      <c r="C100" s="212"/>
      <c r="D100" s="246"/>
      <c r="E100" s="212"/>
      <c r="F100" s="212"/>
      <c r="G100" s="212"/>
      <c r="H100" s="212"/>
      <c r="I100" s="212"/>
      <c r="J100" s="24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2"/>
      <c r="X100" s="212"/>
      <c r="Y100" s="212"/>
      <c r="Z100" s="212"/>
      <c r="AA100" s="212"/>
      <c r="AB100" s="212"/>
      <c r="AC100" s="212"/>
      <c r="AD100" s="212"/>
      <c r="AE100" s="212"/>
    </row>
    <row r="101" spans="1:31" s="69" customFormat="1" ht="15" customHeight="1" x14ac:dyDescent="0.2">
      <c r="A101" s="212"/>
      <c r="B101" s="212"/>
      <c r="C101" s="212"/>
      <c r="D101" s="246"/>
      <c r="E101" s="212"/>
      <c r="F101" s="212"/>
      <c r="G101" s="212"/>
      <c r="H101" s="212"/>
      <c r="I101" s="212"/>
      <c r="J101" s="24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2"/>
      <c r="X101" s="212"/>
      <c r="Y101" s="212"/>
      <c r="Z101" s="212"/>
      <c r="AA101" s="212"/>
      <c r="AB101" s="212"/>
      <c r="AC101" s="212"/>
      <c r="AD101" s="212"/>
      <c r="AE101" s="212"/>
    </row>
    <row r="102" spans="1:31" ht="15" customHeight="1" x14ac:dyDescent="0.2">
      <c r="A102" s="212"/>
      <c r="B102" s="212"/>
      <c r="C102" s="212"/>
      <c r="D102" s="246"/>
      <c r="E102" s="212"/>
      <c r="F102" s="212"/>
      <c r="G102" s="212"/>
      <c r="H102" s="212"/>
      <c r="I102" s="212"/>
      <c r="J102" s="247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2"/>
      <c r="X102" s="212"/>
      <c r="Y102" s="212"/>
      <c r="Z102" s="212"/>
      <c r="AA102" s="212"/>
      <c r="AB102" s="212"/>
      <c r="AC102" s="212"/>
      <c r="AD102" s="212"/>
      <c r="AE102" s="212"/>
    </row>
    <row r="103" spans="1:31" ht="15" customHeight="1" x14ac:dyDescent="0.2">
      <c r="A103" s="212"/>
      <c r="B103" s="212"/>
      <c r="C103" s="212"/>
      <c r="D103" s="246"/>
      <c r="E103" s="212"/>
      <c r="F103" s="212"/>
      <c r="G103" s="212"/>
      <c r="H103" s="212"/>
      <c r="I103" s="212"/>
      <c r="J103" s="247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2"/>
      <c r="X103" s="212"/>
      <c r="Y103" s="212"/>
      <c r="Z103" s="212"/>
      <c r="AA103" s="212"/>
      <c r="AB103" s="212"/>
      <c r="AC103" s="212"/>
      <c r="AD103" s="212"/>
      <c r="AE103" s="212"/>
    </row>
    <row r="104" spans="1:31" ht="15" customHeight="1" x14ac:dyDescent="0.2">
      <c r="A104" s="212"/>
      <c r="B104" s="212"/>
      <c r="C104" s="212"/>
      <c r="D104" s="246"/>
      <c r="E104" s="212"/>
      <c r="F104" s="212"/>
      <c r="G104" s="212"/>
      <c r="H104" s="212"/>
      <c r="I104" s="212"/>
      <c r="J104" s="24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2"/>
      <c r="X104" s="212"/>
      <c r="Y104" s="212"/>
      <c r="Z104" s="212"/>
      <c r="AA104" s="212"/>
      <c r="AB104" s="212"/>
      <c r="AC104" s="212"/>
      <c r="AD104" s="212"/>
      <c r="AE104" s="212"/>
    </row>
    <row r="105" spans="1:31" ht="15" customHeight="1" x14ac:dyDescent="0.2">
      <c r="A105" s="212"/>
      <c r="B105" s="212"/>
      <c r="C105" s="212"/>
      <c r="D105" s="246"/>
      <c r="E105" s="212"/>
      <c r="F105" s="212"/>
      <c r="G105" s="212"/>
      <c r="H105" s="212"/>
      <c r="I105" s="212"/>
      <c r="J105" s="24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2"/>
      <c r="X105" s="212"/>
      <c r="Y105" s="212"/>
      <c r="Z105" s="212"/>
      <c r="AA105" s="212"/>
      <c r="AB105" s="212"/>
      <c r="AC105" s="212"/>
      <c r="AD105" s="212"/>
      <c r="AE105" s="212"/>
    </row>
    <row r="106" spans="1:31" ht="15" customHeight="1" x14ac:dyDescent="0.2">
      <c r="A106" s="212"/>
      <c r="B106" s="212"/>
      <c r="C106" s="212"/>
      <c r="D106" s="246"/>
      <c r="E106" s="212"/>
      <c r="F106" s="212"/>
      <c r="G106" s="212"/>
      <c r="H106" s="212"/>
      <c r="I106" s="212"/>
      <c r="J106" s="24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2"/>
      <c r="X106" s="212"/>
      <c r="Y106" s="212"/>
      <c r="Z106" s="212"/>
      <c r="AA106" s="212"/>
      <c r="AB106" s="212"/>
      <c r="AC106" s="212"/>
      <c r="AD106" s="212"/>
      <c r="AE106" s="212"/>
    </row>
    <row r="107" spans="1:31" ht="15" customHeight="1" x14ac:dyDescent="0.2">
      <c r="A107" s="212"/>
      <c r="B107" s="212"/>
      <c r="C107" s="212"/>
      <c r="D107" s="246"/>
      <c r="E107" s="212"/>
      <c r="F107" s="212"/>
      <c r="G107" s="212"/>
      <c r="H107" s="212"/>
      <c r="I107" s="212"/>
      <c r="J107" s="24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2"/>
      <c r="X107" s="212"/>
      <c r="Y107" s="212"/>
      <c r="Z107" s="212"/>
      <c r="AA107" s="212"/>
      <c r="AB107" s="212"/>
      <c r="AC107" s="212"/>
      <c r="AD107" s="212"/>
      <c r="AE107" s="212"/>
    </row>
    <row r="111" spans="1:31" ht="15" customHeight="1" x14ac:dyDescent="0.2">
      <c r="A111" s="212"/>
      <c r="B111" s="212"/>
      <c r="C111" s="212"/>
      <c r="D111" s="246"/>
      <c r="E111" s="212"/>
      <c r="F111" s="212"/>
      <c r="G111" s="212"/>
      <c r="H111" s="212"/>
      <c r="I111" s="212"/>
      <c r="J111" s="247"/>
      <c r="K111" s="212"/>
      <c r="L111" s="212"/>
      <c r="M111" s="212"/>
      <c r="N111" s="212"/>
      <c r="O111" s="212"/>
      <c r="P111" s="212"/>
      <c r="Q111" s="212"/>
      <c r="R111" s="212"/>
      <c r="S111" s="212"/>
      <c r="T111" s="212"/>
      <c r="U111" s="212"/>
      <c r="V111" s="212"/>
      <c r="W111" s="212"/>
      <c r="X111" s="212"/>
      <c r="Y111" s="212"/>
      <c r="Z111" s="212"/>
      <c r="AA111" s="212"/>
      <c r="AB111" s="212"/>
      <c r="AC111" s="212"/>
      <c r="AD111" s="212"/>
      <c r="AE111" s="212"/>
    </row>
    <row r="112" spans="1:31" ht="15" customHeight="1" x14ac:dyDescent="0.2">
      <c r="A112" s="212"/>
      <c r="B112" s="212"/>
      <c r="C112" s="212"/>
      <c r="D112" s="246"/>
      <c r="E112" s="212"/>
      <c r="F112" s="212"/>
      <c r="G112" s="212"/>
      <c r="H112" s="212"/>
      <c r="I112" s="212"/>
      <c r="J112" s="247"/>
      <c r="K112" s="212"/>
      <c r="L112" s="212"/>
      <c r="M112" s="212"/>
      <c r="N112" s="212"/>
      <c r="O112" s="212"/>
      <c r="P112" s="212"/>
      <c r="Q112" s="212"/>
      <c r="R112" s="212"/>
      <c r="S112" s="212"/>
      <c r="T112" s="212"/>
      <c r="U112" s="212"/>
      <c r="V112" s="212"/>
      <c r="W112" s="212"/>
      <c r="X112" s="212"/>
      <c r="Y112" s="212"/>
      <c r="Z112" s="212"/>
      <c r="AA112" s="212"/>
      <c r="AB112" s="212"/>
      <c r="AC112" s="212"/>
      <c r="AD112" s="212"/>
      <c r="AE112" s="212"/>
    </row>
    <row r="113" spans="1:31" ht="15" customHeight="1" x14ac:dyDescent="0.2">
      <c r="A113" s="212"/>
      <c r="B113" s="212"/>
      <c r="C113" s="212"/>
      <c r="D113" s="246"/>
      <c r="E113" s="212"/>
      <c r="F113" s="212"/>
      <c r="G113" s="212"/>
      <c r="H113" s="212"/>
      <c r="I113" s="212"/>
      <c r="J113" s="247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2"/>
      <c r="X113" s="212"/>
      <c r="Y113" s="212"/>
      <c r="Z113" s="212"/>
      <c r="AA113" s="212"/>
      <c r="AB113" s="212"/>
      <c r="AC113" s="212"/>
      <c r="AD113" s="212"/>
      <c r="AE113" s="212"/>
    </row>
    <row r="114" spans="1:31" ht="15" customHeight="1" x14ac:dyDescent="0.2">
      <c r="A114" s="212"/>
      <c r="B114" s="212"/>
      <c r="C114" s="212"/>
      <c r="D114" s="246"/>
      <c r="E114" s="212"/>
      <c r="F114" s="212"/>
      <c r="G114" s="212"/>
      <c r="H114" s="212"/>
      <c r="I114" s="212"/>
      <c r="J114" s="247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2"/>
      <c r="X114" s="212"/>
      <c r="Y114" s="212"/>
      <c r="Z114" s="212"/>
      <c r="AA114" s="212"/>
      <c r="AB114" s="212"/>
      <c r="AC114" s="212"/>
      <c r="AD114" s="212"/>
      <c r="AE114" s="212"/>
    </row>
    <row r="115" spans="1:31" ht="15" customHeight="1" x14ac:dyDescent="0.2">
      <c r="A115" s="212"/>
      <c r="B115" s="212"/>
      <c r="C115" s="212"/>
      <c r="D115" s="246"/>
      <c r="E115" s="212"/>
      <c r="F115" s="212"/>
      <c r="G115" s="212"/>
      <c r="H115" s="212"/>
      <c r="I115" s="212"/>
      <c r="J115" s="247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2"/>
      <c r="X115" s="212"/>
      <c r="Y115" s="212"/>
      <c r="Z115" s="212"/>
      <c r="AA115" s="212"/>
      <c r="AB115" s="212"/>
      <c r="AC115" s="212"/>
      <c r="AD115" s="212"/>
      <c r="AE115" s="212"/>
    </row>
    <row r="116" spans="1:31" ht="15" customHeight="1" x14ac:dyDescent="0.2">
      <c r="A116" s="212"/>
      <c r="B116" s="212"/>
      <c r="C116" s="212"/>
      <c r="D116" s="246"/>
      <c r="E116" s="212"/>
      <c r="F116" s="212"/>
      <c r="G116" s="212"/>
      <c r="H116" s="212"/>
      <c r="I116" s="212"/>
      <c r="J116" s="247"/>
      <c r="K116" s="212"/>
      <c r="L116" s="212"/>
      <c r="M116" s="212"/>
      <c r="N116" s="212"/>
      <c r="O116" s="212"/>
      <c r="P116" s="212"/>
      <c r="Q116" s="212"/>
      <c r="R116" s="212"/>
      <c r="S116" s="212"/>
      <c r="T116" s="212"/>
      <c r="U116" s="212"/>
      <c r="V116" s="212"/>
      <c r="W116" s="212"/>
      <c r="X116" s="212"/>
      <c r="Y116" s="212"/>
      <c r="Z116" s="212"/>
      <c r="AA116" s="212"/>
      <c r="AB116" s="212"/>
      <c r="AC116" s="212"/>
      <c r="AD116" s="212"/>
      <c r="AE116" s="212"/>
    </row>
    <row r="118" spans="1:31" ht="15" customHeight="1" x14ac:dyDescent="0.2">
      <c r="A118" s="212"/>
      <c r="B118" s="212"/>
      <c r="C118" s="212"/>
      <c r="D118" s="246"/>
      <c r="E118" s="212"/>
      <c r="F118" s="212"/>
      <c r="G118" s="212"/>
      <c r="H118" s="212"/>
      <c r="I118" s="212"/>
      <c r="J118" s="247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2"/>
      <c r="X118" s="212"/>
      <c r="Y118" s="212"/>
      <c r="Z118" s="212"/>
      <c r="AA118" s="212"/>
      <c r="AB118" s="212"/>
      <c r="AC118" s="212"/>
      <c r="AD118" s="212"/>
      <c r="AE118" s="212"/>
    </row>
    <row r="120" spans="1:31" ht="15" customHeight="1" x14ac:dyDescent="0.2">
      <c r="A120" s="212"/>
      <c r="B120" s="212"/>
      <c r="C120" s="212"/>
      <c r="D120" s="246"/>
      <c r="E120" s="212"/>
      <c r="F120" s="212"/>
      <c r="G120" s="212"/>
      <c r="H120" s="212"/>
      <c r="I120" s="212"/>
      <c r="J120" s="247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2"/>
      <c r="X120" s="212"/>
      <c r="Y120" s="212"/>
      <c r="Z120" s="212"/>
      <c r="AA120" s="212"/>
      <c r="AB120" s="212"/>
      <c r="AC120" s="212"/>
      <c r="AD120" s="212"/>
      <c r="AE120" s="212"/>
    </row>
    <row r="121" spans="1:31" ht="15" customHeight="1" x14ac:dyDescent="0.2">
      <c r="A121" s="212"/>
      <c r="B121" s="212"/>
      <c r="C121" s="212"/>
      <c r="D121" s="246"/>
      <c r="E121" s="212"/>
      <c r="F121" s="212"/>
      <c r="G121" s="212"/>
      <c r="H121" s="212"/>
      <c r="I121" s="212"/>
      <c r="J121" s="247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2"/>
      <c r="X121" s="212"/>
      <c r="Y121" s="212"/>
      <c r="Z121" s="212"/>
      <c r="AA121" s="212"/>
      <c r="AB121" s="212"/>
      <c r="AC121" s="212"/>
      <c r="AD121" s="212"/>
      <c r="AE121" s="212"/>
    </row>
    <row r="127" spans="1:31" ht="15" customHeight="1" x14ac:dyDescent="0.2">
      <c r="A127" s="212"/>
      <c r="B127" s="212"/>
      <c r="C127" s="212"/>
      <c r="D127" s="246"/>
      <c r="E127" s="212"/>
      <c r="F127" s="212"/>
      <c r="G127" s="212"/>
      <c r="H127" s="212"/>
      <c r="I127" s="212"/>
      <c r="J127" s="247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2"/>
      <c r="X127" s="212"/>
      <c r="Y127" s="212"/>
      <c r="Z127" s="212"/>
      <c r="AA127" s="212"/>
      <c r="AB127" s="212"/>
      <c r="AC127" s="212"/>
      <c r="AD127" s="212"/>
      <c r="AE127" s="212"/>
    </row>
    <row r="128" spans="1:31" ht="15" customHeight="1" x14ac:dyDescent="0.2">
      <c r="A128" s="212"/>
      <c r="B128" s="212"/>
      <c r="C128" s="212"/>
      <c r="D128" s="246"/>
      <c r="E128" s="212"/>
      <c r="F128" s="212"/>
      <c r="G128" s="212"/>
      <c r="H128" s="212"/>
      <c r="I128" s="212"/>
      <c r="J128" s="247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2"/>
      <c r="X128" s="212"/>
      <c r="Y128" s="212"/>
      <c r="Z128" s="212"/>
      <c r="AA128" s="212"/>
      <c r="AB128" s="212"/>
      <c r="AC128" s="212"/>
      <c r="AD128" s="212"/>
      <c r="AE128" s="212"/>
    </row>
    <row r="131" spans="1:31" ht="15" customHeight="1" x14ac:dyDescent="0.2">
      <c r="A131" s="212"/>
      <c r="B131" s="212"/>
      <c r="C131" s="212"/>
      <c r="D131" s="246"/>
      <c r="E131" s="212"/>
      <c r="F131" s="212"/>
      <c r="G131" s="212"/>
      <c r="H131" s="212"/>
      <c r="I131" s="212"/>
      <c r="J131" s="247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2"/>
      <c r="X131" s="212"/>
      <c r="Y131" s="212"/>
      <c r="Z131" s="212"/>
      <c r="AA131" s="212"/>
      <c r="AB131" s="212"/>
      <c r="AC131" s="212"/>
      <c r="AD131" s="212"/>
      <c r="AE131" s="212"/>
    </row>
    <row r="132" spans="1:31" ht="15" customHeight="1" x14ac:dyDescent="0.2">
      <c r="A132" s="212"/>
      <c r="B132" s="212"/>
      <c r="C132" s="212"/>
      <c r="D132" s="246"/>
      <c r="E132" s="212"/>
      <c r="F132" s="212"/>
      <c r="G132" s="212"/>
      <c r="H132" s="212"/>
      <c r="I132" s="212"/>
      <c r="J132" s="247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2"/>
      <c r="X132" s="212"/>
      <c r="Y132" s="212"/>
      <c r="Z132" s="212"/>
      <c r="AA132" s="212"/>
      <c r="AB132" s="212"/>
      <c r="AC132" s="212"/>
      <c r="AD132" s="212"/>
      <c r="AE132" s="212"/>
    </row>
    <row r="134" spans="1:31" ht="15" customHeight="1" x14ac:dyDescent="0.2">
      <c r="A134" s="212"/>
      <c r="B134" s="212"/>
      <c r="C134" s="212"/>
      <c r="D134" s="246"/>
      <c r="E134" s="212"/>
      <c r="F134" s="212"/>
      <c r="G134" s="212"/>
      <c r="H134" s="212"/>
      <c r="I134" s="212"/>
      <c r="J134" s="247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2"/>
      <c r="X134" s="212"/>
      <c r="Y134" s="212"/>
      <c r="Z134" s="212"/>
      <c r="AA134" s="212"/>
      <c r="AB134" s="212"/>
      <c r="AC134" s="212"/>
      <c r="AD134" s="212"/>
      <c r="AE134" s="212"/>
    </row>
    <row r="136" spans="1:31" ht="15" customHeight="1" x14ac:dyDescent="0.2">
      <c r="A136" s="212"/>
      <c r="B136" s="212"/>
      <c r="C136" s="212"/>
      <c r="D136" s="246"/>
      <c r="E136" s="212"/>
      <c r="F136" s="212"/>
      <c r="G136" s="212"/>
      <c r="H136" s="212"/>
      <c r="I136" s="212"/>
      <c r="J136" s="24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2"/>
      <c r="X136" s="212"/>
      <c r="Y136" s="212"/>
      <c r="Z136" s="212"/>
      <c r="AA136" s="212"/>
      <c r="AB136" s="212"/>
      <c r="AC136" s="212"/>
      <c r="AD136" s="212"/>
      <c r="AE136" s="212"/>
    </row>
    <row r="137" spans="1:31" ht="15" customHeight="1" x14ac:dyDescent="0.2">
      <c r="A137" s="212"/>
      <c r="B137" s="212"/>
      <c r="C137" s="212"/>
      <c r="D137" s="246"/>
      <c r="E137" s="212"/>
      <c r="F137" s="212"/>
      <c r="G137" s="212"/>
      <c r="H137" s="212"/>
      <c r="I137" s="212"/>
      <c r="J137" s="247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2"/>
      <c r="X137" s="212"/>
      <c r="Y137" s="212"/>
      <c r="Z137" s="212"/>
      <c r="AA137" s="212"/>
      <c r="AB137" s="212"/>
      <c r="AC137" s="212"/>
      <c r="AD137" s="212"/>
      <c r="AE137" s="212"/>
    </row>
    <row r="1048518" spans="1:31" ht="15" customHeight="1" x14ac:dyDescent="0.2">
      <c r="A1048518" s="212"/>
      <c r="B1048518" s="212"/>
      <c r="C1048518" s="212"/>
      <c r="D1048518" s="246"/>
      <c r="E1048518" s="212"/>
      <c r="F1048518" s="212"/>
      <c r="G1048518" s="212"/>
      <c r="H1048518" s="212"/>
      <c r="I1048518" s="212"/>
      <c r="J1048518" s="247"/>
      <c r="K1048518" s="212"/>
      <c r="L1048518" s="212"/>
      <c r="M1048518" s="212"/>
      <c r="N1048518" s="212"/>
      <c r="O1048518" s="212"/>
      <c r="P1048518" s="212"/>
      <c r="Q1048518" s="212"/>
      <c r="R1048518" s="212"/>
      <c r="S1048518" s="212"/>
      <c r="T1048518" s="212"/>
      <c r="U1048518" s="212"/>
      <c r="V1048518" s="212"/>
      <c r="W1048518" s="212"/>
      <c r="X1048518" s="212"/>
      <c r="Y1048518" s="212"/>
      <c r="Z1048518" s="212"/>
      <c r="AA1048518" s="212"/>
      <c r="AB1048518" s="212"/>
      <c r="AC1048518" s="212"/>
      <c r="AD1048518" s="212"/>
      <c r="AE1048518" s="212"/>
    </row>
    <row r="1048532" spans="1:31" ht="15" customHeight="1" x14ac:dyDescent="0.2">
      <c r="A1048532" s="212"/>
      <c r="B1048532" s="212"/>
      <c r="C1048532" s="212"/>
      <c r="D1048532" s="246"/>
      <c r="E1048532" s="212"/>
      <c r="F1048532" s="212"/>
      <c r="G1048532" s="212"/>
      <c r="H1048532" s="212"/>
      <c r="I1048532" s="212"/>
      <c r="J1048532" s="247"/>
      <c r="K1048532" s="212"/>
      <c r="L1048532" s="212"/>
      <c r="M1048532" s="212"/>
      <c r="N1048532" s="212"/>
      <c r="O1048532" s="212"/>
      <c r="P1048532" s="212"/>
      <c r="Q1048532" s="212"/>
      <c r="R1048532" s="212"/>
      <c r="S1048532" s="212"/>
      <c r="T1048532" s="212"/>
      <c r="U1048532" s="212"/>
      <c r="V1048532" s="212"/>
      <c r="W1048532" s="212"/>
      <c r="X1048532" s="212"/>
      <c r="Y1048532" s="212"/>
      <c r="Z1048532" s="212"/>
      <c r="AA1048532" s="212"/>
      <c r="AB1048532" s="212"/>
      <c r="AC1048532" s="212"/>
      <c r="AD1048532" s="212"/>
      <c r="AE1048532" s="212"/>
    </row>
    <row r="1048534" spans="1:31" ht="15" customHeight="1" x14ac:dyDescent="0.2">
      <c r="A1048534" s="212"/>
      <c r="B1048534" s="212"/>
      <c r="C1048534" s="212"/>
      <c r="D1048534" s="246"/>
      <c r="E1048534" s="212"/>
      <c r="F1048534" s="212"/>
      <c r="G1048534" s="212"/>
      <c r="H1048534" s="212"/>
      <c r="I1048534" s="212"/>
      <c r="J1048534" s="247"/>
      <c r="K1048534" s="212"/>
      <c r="L1048534" s="212"/>
      <c r="M1048534" s="212"/>
      <c r="N1048534" s="212"/>
      <c r="O1048534" s="212"/>
      <c r="P1048534" s="212"/>
      <c r="Q1048534" s="212"/>
      <c r="R1048534" s="212"/>
      <c r="S1048534" s="212"/>
      <c r="T1048534" s="212"/>
      <c r="U1048534" s="212"/>
      <c r="V1048534" s="212"/>
      <c r="W1048534" s="212"/>
      <c r="X1048534" s="212"/>
      <c r="Y1048534" s="212"/>
      <c r="Z1048534" s="212"/>
      <c r="AA1048534" s="212"/>
      <c r="AB1048534" s="212"/>
      <c r="AC1048534" s="212"/>
      <c r="AD1048534" s="212"/>
      <c r="AE1048534" s="212"/>
    </row>
    <row r="1048536" spans="1:31" ht="15" customHeight="1" x14ac:dyDescent="0.2">
      <c r="A1048536" s="212"/>
      <c r="B1048536" s="212"/>
      <c r="C1048536" s="212"/>
      <c r="D1048536" s="246"/>
      <c r="E1048536" s="212"/>
      <c r="F1048536" s="212"/>
      <c r="G1048536" s="212"/>
      <c r="H1048536" s="212"/>
      <c r="I1048536" s="212"/>
      <c r="J1048536" s="247"/>
      <c r="K1048536" s="212"/>
      <c r="L1048536" s="212"/>
      <c r="M1048536" s="212"/>
      <c r="N1048536" s="212"/>
      <c r="O1048536" s="212"/>
      <c r="P1048536" s="212"/>
      <c r="Q1048536" s="212"/>
      <c r="R1048536" s="212"/>
      <c r="S1048536" s="212"/>
      <c r="T1048536" s="212"/>
      <c r="U1048536" s="212"/>
      <c r="V1048536" s="212"/>
      <c r="W1048536" s="212"/>
      <c r="X1048536" s="212"/>
      <c r="Y1048536" s="212"/>
      <c r="Z1048536" s="212"/>
      <c r="AA1048536" s="212"/>
      <c r="AB1048536" s="212"/>
      <c r="AC1048536" s="212"/>
      <c r="AD1048536" s="212"/>
      <c r="AE1048536" s="212"/>
    </row>
    <row r="1048544" spans="1:31" ht="15" customHeight="1" x14ac:dyDescent="0.2">
      <c r="A1048544" s="212"/>
      <c r="B1048544" s="212"/>
      <c r="C1048544" s="212"/>
      <c r="D1048544" s="246"/>
      <c r="E1048544" s="212"/>
      <c r="F1048544" s="212"/>
      <c r="G1048544" s="212"/>
      <c r="H1048544" s="212"/>
      <c r="I1048544" s="212"/>
      <c r="J1048544" s="247"/>
      <c r="K1048544" s="212"/>
      <c r="L1048544" s="212"/>
      <c r="M1048544" s="212"/>
      <c r="N1048544" s="212"/>
      <c r="O1048544" s="212"/>
      <c r="P1048544" s="212"/>
      <c r="Q1048544" s="212"/>
      <c r="R1048544" s="212"/>
      <c r="S1048544" s="212"/>
      <c r="T1048544" s="212"/>
      <c r="U1048544" s="212"/>
      <c r="V1048544" s="212"/>
      <c r="W1048544" s="212"/>
      <c r="X1048544" s="212"/>
      <c r="Y1048544" s="212"/>
      <c r="Z1048544" s="212"/>
      <c r="AA1048544" s="212"/>
      <c r="AB1048544" s="212"/>
      <c r="AC1048544" s="212"/>
      <c r="AD1048544" s="212"/>
      <c r="AE1048544" s="212"/>
    </row>
    <row r="1048547" spans="1:31" ht="15" customHeight="1" x14ac:dyDescent="0.2">
      <c r="A1048547" s="212"/>
      <c r="B1048547" s="212"/>
      <c r="C1048547" s="212"/>
      <c r="D1048547" s="246"/>
      <c r="E1048547" s="212"/>
      <c r="F1048547" s="212"/>
      <c r="G1048547" s="212"/>
      <c r="H1048547" s="212"/>
      <c r="I1048547" s="212"/>
      <c r="J1048547" s="247"/>
      <c r="K1048547" s="212"/>
      <c r="L1048547" s="212"/>
      <c r="M1048547" s="212"/>
      <c r="N1048547" s="212"/>
      <c r="O1048547" s="212"/>
      <c r="P1048547" s="212"/>
      <c r="Q1048547" s="212"/>
      <c r="R1048547" s="212"/>
      <c r="S1048547" s="212"/>
      <c r="T1048547" s="212"/>
      <c r="U1048547" s="212"/>
      <c r="V1048547" s="212"/>
      <c r="W1048547" s="212"/>
      <c r="X1048547" s="212"/>
      <c r="Y1048547" s="212"/>
      <c r="Z1048547" s="212"/>
      <c r="AA1048547" s="212"/>
      <c r="AB1048547" s="212"/>
      <c r="AC1048547" s="212"/>
      <c r="AD1048547" s="212"/>
      <c r="AE1048547" s="212"/>
    </row>
    <row r="1048548" spans="1:31" ht="15" customHeight="1" x14ac:dyDescent="0.2">
      <c r="A1048548" s="212"/>
      <c r="B1048548" s="212"/>
      <c r="C1048548" s="212"/>
      <c r="D1048548" s="246"/>
      <c r="E1048548" s="212"/>
      <c r="F1048548" s="212"/>
      <c r="G1048548" s="212"/>
      <c r="H1048548" s="212"/>
      <c r="I1048548" s="212"/>
      <c r="J1048548" s="247"/>
      <c r="K1048548" s="212"/>
      <c r="L1048548" s="212"/>
      <c r="M1048548" s="212"/>
      <c r="N1048548" s="212"/>
      <c r="O1048548" s="212"/>
      <c r="P1048548" s="212"/>
      <c r="Q1048548" s="212"/>
      <c r="R1048548" s="212"/>
      <c r="S1048548" s="212"/>
      <c r="T1048548" s="212"/>
      <c r="U1048548" s="212"/>
      <c r="V1048548" s="212"/>
      <c r="W1048548" s="212"/>
      <c r="X1048548" s="212"/>
      <c r="Y1048548" s="212"/>
      <c r="Z1048548" s="212"/>
      <c r="AA1048548" s="212"/>
      <c r="AB1048548" s="212"/>
      <c r="AC1048548" s="212"/>
      <c r="AD1048548" s="212"/>
      <c r="AE1048548" s="212"/>
    </row>
    <row r="1048549" spans="1:31" ht="15" customHeight="1" x14ac:dyDescent="0.2">
      <c r="A1048549" s="212"/>
      <c r="B1048549" s="212"/>
      <c r="C1048549" s="212"/>
      <c r="D1048549" s="246"/>
      <c r="E1048549" s="212"/>
      <c r="F1048549" s="212"/>
      <c r="G1048549" s="212"/>
      <c r="H1048549" s="212"/>
      <c r="I1048549" s="212"/>
      <c r="J1048549" s="247"/>
      <c r="K1048549" s="212"/>
      <c r="L1048549" s="212"/>
      <c r="M1048549" s="212"/>
      <c r="N1048549" s="212"/>
      <c r="O1048549" s="212"/>
      <c r="P1048549" s="212"/>
      <c r="Q1048549" s="212"/>
      <c r="R1048549" s="212"/>
      <c r="S1048549" s="212"/>
      <c r="T1048549" s="212"/>
      <c r="U1048549" s="212"/>
      <c r="V1048549" s="212"/>
      <c r="W1048549" s="212"/>
      <c r="X1048549" s="212"/>
      <c r="Y1048549" s="212"/>
      <c r="Z1048549" s="212"/>
      <c r="AA1048549" s="212"/>
      <c r="AB1048549" s="212"/>
      <c r="AC1048549" s="212"/>
      <c r="AD1048549" s="212"/>
      <c r="AE1048549" s="212"/>
    </row>
    <row r="1048550" spans="1:31" ht="15" customHeight="1" x14ac:dyDescent="0.2">
      <c r="A1048550" s="212"/>
      <c r="B1048550" s="212"/>
      <c r="C1048550" s="212"/>
      <c r="D1048550" s="246"/>
      <c r="E1048550" s="212"/>
      <c r="F1048550" s="212"/>
      <c r="G1048550" s="212"/>
      <c r="H1048550" s="212"/>
      <c r="I1048550" s="212"/>
      <c r="J1048550" s="247"/>
      <c r="K1048550" s="212"/>
      <c r="L1048550" s="212"/>
      <c r="M1048550" s="212"/>
      <c r="N1048550" s="212"/>
      <c r="O1048550" s="212"/>
      <c r="P1048550" s="212"/>
      <c r="Q1048550" s="212"/>
      <c r="R1048550" s="212"/>
      <c r="S1048550" s="212"/>
      <c r="T1048550" s="212"/>
      <c r="U1048550" s="212"/>
      <c r="V1048550" s="212"/>
      <c r="W1048550" s="212"/>
      <c r="X1048550" s="212"/>
      <c r="Y1048550" s="212"/>
      <c r="Z1048550" s="212"/>
      <c r="AA1048550" s="212"/>
      <c r="AB1048550" s="212"/>
      <c r="AC1048550" s="212"/>
      <c r="AD1048550" s="212"/>
      <c r="AE1048550" s="212"/>
    </row>
    <row r="1048552" spans="1:31" ht="15" customHeight="1" x14ac:dyDescent="0.2">
      <c r="A1048552" s="212"/>
      <c r="B1048552" s="212"/>
      <c r="C1048552" s="212"/>
      <c r="D1048552" s="246"/>
      <c r="E1048552" s="212"/>
      <c r="F1048552" s="212"/>
      <c r="G1048552" s="212"/>
      <c r="H1048552" s="212"/>
      <c r="I1048552" s="212"/>
      <c r="J1048552" s="247"/>
      <c r="K1048552" s="212"/>
      <c r="L1048552" s="212"/>
      <c r="M1048552" s="212"/>
      <c r="N1048552" s="212"/>
      <c r="O1048552" s="212"/>
      <c r="P1048552" s="212"/>
      <c r="Q1048552" s="212"/>
      <c r="R1048552" s="212"/>
      <c r="S1048552" s="212"/>
      <c r="T1048552" s="212"/>
      <c r="U1048552" s="212"/>
      <c r="V1048552" s="212"/>
      <c r="W1048552" s="212"/>
      <c r="X1048552" s="212"/>
      <c r="Y1048552" s="212"/>
      <c r="Z1048552" s="212"/>
      <c r="AA1048552" s="212"/>
      <c r="AB1048552" s="212"/>
      <c r="AC1048552" s="212"/>
      <c r="AD1048552" s="212"/>
      <c r="AE1048552" s="212"/>
    </row>
    <row r="1048559" spans="1:31" ht="15" customHeight="1" x14ac:dyDescent="0.2">
      <c r="A1048559" s="212"/>
      <c r="B1048559" s="212"/>
      <c r="C1048559" s="212"/>
      <c r="D1048559" s="246"/>
      <c r="E1048559" s="212"/>
      <c r="F1048559" s="212"/>
      <c r="G1048559" s="212"/>
      <c r="H1048559" s="212"/>
      <c r="I1048559" s="212"/>
      <c r="J1048559" s="247"/>
      <c r="K1048559" s="212"/>
      <c r="L1048559" s="212"/>
      <c r="M1048559" s="212"/>
      <c r="N1048559" s="212"/>
      <c r="O1048559" s="212"/>
      <c r="P1048559" s="212"/>
      <c r="Q1048559" s="212"/>
      <c r="R1048559" s="212"/>
      <c r="S1048559" s="212"/>
      <c r="T1048559" s="212"/>
      <c r="U1048559" s="212"/>
      <c r="V1048559" s="212"/>
      <c r="W1048559" s="212"/>
      <c r="X1048559" s="212"/>
      <c r="Y1048559" s="212"/>
      <c r="Z1048559" s="212"/>
      <c r="AA1048559" s="212"/>
      <c r="AB1048559" s="212"/>
      <c r="AC1048559" s="212"/>
      <c r="AD1048559" s="212"/>
      <c r="AE1048559" s="212"/>
    </row>
    <row r="1048560" spans="1:31" ht="15" customHeight="1" x14ac:dyDescent="0.2">
      <c r="A1048560" s="212"/>
      <c r="B1048560" s="212"/>
      <c r="C1048560" s="212"/>
      <c r="D1048560" s="246"/>
      <c r="E1048560" s="212"/>
      <c r="F1048560" s="212"/>
      <c r="G1048560" s="212"/>
      <c r="H1048560" s="212"/>
      <c r="I1048560" s="212"/>
      <c r="J1048560" s="247"/>
      <c r="K1048560" s="212"/>
      <c r="L1048560" s="212"/>
      <c r="M1048560" s="212"/>
      <c r="N1048560" s="212"/>
      <c r="O1048560" s="212"/>
      <c r="P1048560" s="212"/>
      <c r="Q1048560" s="212"/>
      <c r="R1048560" s="212"/>
      <c r="S1048560" s="212"/>
      <c r="T1048560" s="212"/>
      <c r="U1048560" s="212"/>
      <c r="V1048560" s="212"/>
      <c r="W1048560" s="212"/>
      <c r="X1048560" s="212"/>
      <c r="Y1048560" s="212"/>
      <c r="Z1048560" s="212"/>
      <c r="AA1048560" s="212"/>
      <c r="AB1048560" s="212"/>
      <c r="AC1048560" s="212"/>
      <c r="AD1048560" s="212"/>
      <c r="AE1048560" s="212"/>
    </row>
    <row r="1048562" spans="1:31" ht="15" customHeight="1" x14ac:dyDescent="0.2">
      <c r="A1048562" s="212"/>
      <c r="B1048562" s="212"/>
      <c r="C1048562" s="212"/>
      <c r="D1048562" s="246"/>
      <c r="E1048562" s="212"/>
      <c r="F1048562" s="212"/>
      <c r="G1048562" s="212"/>
      <c r="H1048562" s="212"/>
      <c r="I1048562" s="212"/>
      <c r="J1048562" s="247"/>
      <c r="K1048562" s="212"/>
      <c r="L1048562" s="212"/>
      <c r="M1048562" s="212"/>
      <c r="N1048562" s="212"/>
      <c r="O1048562" s="212"/>
      <c r="P1048562" s="212"/>
      <c r="Q1048562" s="212"/>
      <c r="R1048562" s="212"/>
      <c r="S1048562" s="212"/>
      <c r="T1048562" s="212"/>
      <c r="U1048562" s="212"/>
      <c r="V1048562" s="212"/>
      <c r="W1048562" s="212"/>
      <c r="X1048562" s="212"/>
      <c r="Y1048562" s="212"/>
      <c r="Z1048562" s="212"/>
      <c r="AA1048562" s="212"/>
      <c r="AB1048562" s="212"/>
      <c r="AC1048562" s="212"/>
      <c r="AD1048562" s="212"/>
      <c r="AE1048562" s="212"/>
    </row>
    <row r="1048563" spans="1:31" ht="15" customHeight="1" x14ac:dyDescent="0.2">
      <c r="A1048563" s="212"/>
      <c r="B1048563" s="212"/>
      <c r="C1048563" s="212"/>
      <c r="D1048563" s="246"/>
      <c r="E1048563" s="212"/>
      <c r="F1048563" s="212"/>
      <c r="G1048563" s="212"/>
      <c r="H1048563" s="212"/>
      <c r="I1048563" s="212"/>
      <c r="J1048563" s="247"/>
      <c r="K1048563" s="212"/>
      <c r="L1048563" s="212"/>
      <c r="M1048563" s="212"/>
      <c r="N1048563" s="212"/>
      <c r="O1048563" s="212"/>
      <c r="P1048563" s="212"/>
      <c r="Q1048563" s="212"/>
      <c r="R1048563" s="212"/>
      <c r="S1048563" s="212"/>
      <c r="T1048563" s="212"/>
      <c r="U1048563" s="212"/>
      <c r="V1048563" s="212"/>
      <c r="W1048563" s="212"/>
      <c r="X1048563" s="212"/>
      <c r="Y1048563" s="212"/>
      <c r="Z1048563" s="212"/>
      <c r="AA1048563" s="212"/>
      <c r="AB1048563" s="212"/>
      <c r="AC1048563" s="212"/>
      <c r="AD1048563" s="212"/>
      <c r="AE1048563" s="212"/>
    </row>
    <row r="1048564" spans="1:31" ht="15" customHeight="1" x14ac:dyDescent="0.2">
      <c r="A1048564" s="212"/>
      <c r="B1048564" s="212"/>
      <c r="C1048564" s="212"/>
      <c r="D1048564" s="246"/>
      <c r="E1048564" s="212"/>
      <c r="F1048564" s="212"/>
      <c r="G1048564" s="212"/>
      <c r="H1048564" s="212"/>
      <c r="I1048564" s="212"/>
      <c r="J1048564" s="247"/>
      <c r="K1048564" s="212"/>
      <c r="L1048564" s="212"/>
      <c r="M1048564" s="212"/>
      <c r="N1048564" s="212"/>
      <c r="O1048564" s="212"/>
      <c r="P1048564" s="212"/>
      <c r="Q1048564" s="212"/>
      <c r="R1048564" s="212"/>
      <c r="S1048564" s="212"/>
      <c r="T1048564" s="212"/>
      <c r="U1048564" s="212"/>
      <c r="V1048564" s="212"/>
      <c r="W1048564" s="212"/>
      <c r="X1048564" s="212"/>
      <c r="Y1048564" s="212"/>
      <c r="Z1048564" s="212"/>
      <c r="AA1048564" s="212"/>
      <c r="AB1048564" s="212"/>
      <c r="AC1048564" s="212"/>
      <c r="AD1048564" s="212"/>
      <c r="AE1048564" s="212"/>
    </row>
    <row r="1048565" spans="1:31" ht="15" customHeight="1" x14ac:dyDescent="0.2">
      <c r="A1048565" s="212"/>
      <c r="B1048565" s="212"/>
      <c r="C1048565" s="212"/>
      <c r="D1048565" s="246"/>
      <c r="E1048565" s="212"/>
      <c r="F1048565" s="212"/>
      <c r="G1048565" s="212"/>
      <c r="H1048565" s="212"/>
      <c r="I1048565" s="212"/>
      <c r="J1048565" s="247"/>
      <c r="K1048565" s="212"/>
      <c r="L1048565" s="212"/>
      <c r="M1048565" s="212"/>
      <c r="N1048565" s="212"/>
      <c r="O1048565" s="212"/>
      <c r="P1048565" s="212"/>
      <c r="Q1048565" s="212"/>
      <c r="R1048565" s="212"/>
      <c r="S1048565" s="212"/>
      <c r="T1048565" s="212"/>
      <c r="U1048565" s="212"/>
      <c r="V1048565" s="212"/>
      <c r="W1048565" s="212"/>
      <c r="X1048565" s="212"/>
      <c r="Y1048565" s="212"/>
      <c r="Z1048565" s="212"/>
      <c r="AA1048565" s="212"/>
      <c r="AB1048565" s="212"/>
      <c r="AC1048565" s="212"/>
      <c r="AD1048565" s="212"/>
      <c r="AE1048565" s="212"/>
    </row>
    <row r="1048566" spans="1:31" ht="15" customHeight="1" x14ac:dyDescent="0.2">
      <c r="A1048566" s="212"/>
      <c r="B1048566" s="212"/>
      <c r="C1048566" s="212"/>
      <c r="D1048566" s="246"/>
      <c r="E1048566" s="212"/>
      <c r="F1048566" s="212"/>
      <c r="G1048566" s="212"/>
      <c r="H1048566" s="212"/>
      <c r="I1048566" s="212"/>
      <c r="J1048566" s="247"/>
      <c r="K1048566" s="212"/>
      <c r="L1048566" s="212"/>
      <c r="M1048566" s="212"/>
      <c r="N1048566" s="212"/>
      <c r="O1048566" s="212"/>
      <c r="P1048566" s="212"/>
      <c r="Q1048566" s="212"/>
      <c r="R1048566" s="212"/>
      <c r="S1048566" s="212"/>
      <c r="T1048566" s="212"/>
      <c r="U1048566" s="212"/>
      <c r="V1048566" s="212"/>
      <c r="W1048566" s="212"/>
      <c r="X1048566" s="212"/>
      <c r="Y1048566" s="212"/>
      <c r="Z1048566" s="212"/>
      <c r="AA1048566" s="212"/>
      <c r="AB1048566" s="212"/>
      <c r="AC1048566" s="212"/>
      <c r="AD1048566" s="212"/>
      <c r="AE1048566" s="212"/>
    </row>
    <row r="1048567" spans="1:31" ht="15" customHeight="1" x14ac:dyDescent="0.2">
      <c r="A1048567" s="212"/>
      <c r="B1048567" s="212"/>
      <c r="C1048567" s="212"/>
      <c r="D1048567" s="246"/>
      <c r="E1048567" s="212"/>
      <c r="F1048567" s="212"/>
      <c r="G1048567" s="212"/>
      <c r="H1048567" s="212"/>
      <c r="I1048567" s="212"/>
      <c r="J1048567" s="247"/>
      <c r="K1048567" s="212"/>
      <c r="L1048567" s="212"/>
      <c r="M1048567" s="212"/>
      <c r="N1048567" s="212"/>
      <c r="O1048567" s="212"/>
      <c r="P1048567" s="212"/>
      <c r="Q1048567" s="212"/>
      <c r="R1048567" s="212"/>
      <c r="S1048567" s="212"/>
      <c r="T1048567" s="212"/>
      <c r="U1048567" s="212"/>
      <c r="V1048567" s="212"/>
      <c r="W1048567" s="212"/>
      <c r="X1048567" s="212"/>
      <c r="Y1048567" s="212"/>
      <c r="Z1048567" s="212"/>
      <c r="AA1048567" s="212"/>
      <c r="AB1048567" s="212"/>
      <c r="AC1048567" s="212"/>
      <c r="AD1048567" s="212"/>
      <c r="AE1048567" s="212"/>
    </row>
    <row r="1048568" spans="1:31" ht="15" customHeight="1" x14ac:dyDescent="0.2">
      <c r="A1048568" s="212"/>
      <c r="B1048568" s="212"/>
      <c r="C1048568" s="212"/>
      <c r="D1048568" s="246"/>
      <c r="E1048568" s="212"/>
      <c r="F1048568" s="212"/>
      <c r="G1048568" s="212"/>
      <c r="H1048568" s="212"/>
      <c r="I1048568" s="212"/>
      <c r="J1048568" s="247"/>
      <c r="K1048568" s="212"/>
      <c r="L1048568" s="212"/>
      <c r="M1048568" s="212"/>
      <c r="N1048568" s="212"/>
      <c r="O1048568" s="212"/>
      <c r="P1048568" s="212"/>
      <c r="Q1048568" s="212"/>
      <c r="R1048568" s="212"/>
      <c r="S1048568" s="212"/>
      <c r="T1048568" s="212"/>
      <c r="U1048568" s="212"/>
      <c r="V1048568" s="212"/>
      <c r="W1048568" s="212"/>
      <c r="X1048568" s="212"/>
      <c r="Y1048568" s="212"/>
      <c r="Z1048568" s="212"/>
      <c r="AA1048568" s="212"/>
      <c r="AB1048568" s="212"/>
      <c r="AC1048568" s="212"/>
      <c r="AD1048568" s="212"/>
      <c r="AE1048568" s="212"/>
    </row>
    <row r="1048570" spans="1:31" ht="15" customHeight="1" x14ac:dyDescent="0.2">
      <c r="A1048570" s="212"/>
      <c r="B1048570" s="212"/>
      <c r="C1048570" s="212"/>
      <c r="D1048570" s="246"/>
      <c r="E1048570" s="212"/>
      <c r="F1048570" s="212"/>
      <c r="G1048570" s="212"/>
      <c r="H1048570" s="212"/>
      <c r="I1048570" s="212"/>
      <c r="J1048570" s="247"/>
      <c r="K1048570" s="212"/>
      <c r="L1048570" s="212"/>
      <c r="M1048570" s="212"/>
      <c r="N1048570" s="212"/>
      <c r="O1048570" s="212"/>
      <c r="P1048570" s="212"/>
      <c r="Q1048570" s="212"/>
      <c r="R1048570" s="212"/>
      <c r="S1048570" s="212"/>
      <c r="T1048570" s="212"/>
      <c r="U1048570" s="212"/>
      <c r="V1048570" s="212"/>
      <c r="W1048570" s="212"/>
      <c r="X1048570" s="212"/>
      <c r="Y1048570" s="212"/>
      <c r="Z1048570" s="212"/>
      <c r="AA1048570" s="212"/>
      <c r="AB1048570" s="212"/>
      <c r="AC1048570" s="212"/>
      <c r="AD1048570" s="212"/>
      <c r="AE1048570" s="212"/>
    </row>
    <row r="1048571" spans="1:31" ht="15" customHeight="1" x14ac:dyDescent="0.2">
      <c r="A1048571" s="212"/>
      <c r="B1048571" s="212"/>
      <c r="C1048571" s="212"/>
      <c r="D1048571" s="246"/>
      <c r="E1048571" s="212"/>
      <c r="F1048571" s="212"/>
      <c r="G1048571" s="212"/>
      <c r="H1048571" s="212"/>
      <c r="I1048571" s="212"/>
      <c r="J1048571" s="247"/>
      <c r="K1048571" s="212"/>
      <c r="L1048571" s="212"/>
      <c r="M1048571" s="212"/>
      <c r="N1048571" s="212"/>
      <c r="O1048571" s="212"/>
      <c r="P1048571" s="212"/>
      <c r="Q1048571" s="212"/>
      <c r="R1048571" s="212"/>
      <c r="S1048571" s="212"/>
      <c r="T1048571" s="212"/>
      <c r="U1048571" s="212"/>
      <c r="V1048571" s="212"/>
      <c r="W1048571" s="212"/>
      <c r="X1048571" s="212"/>
      <c r="Y1048571" s="212"/>
      <c r="Z1048571" s="212"/>
      <c r="AA1048571" s="212"/>
      <c r="AB1048571" s="212"/>
      <c r="AC1048571" s="212"/>
      <c r="AD1048571" s="212"/>
      <c r="AE1048571" s="212"/>
    </row>
    <row r="1048572" spans="1:31" ht="15" customHeight="1" x14ac:dyDescent="0.2">
      <c r="A1048572" s="212"/>
      <c r="B1048572" s="212"/>
      <c r="C1048572" s="212"/>
      <c r="D1048572" s="246"/>
      <c r="E1048572" s="212"/>
      <c r="F1048572" s="212"/>
      <c r="G1048572" s="212"/>
      <c r="H1048572" s="212"/>
      <c r="I1048572" s="212"/>
      <c r="J1048572" s="247"/>
      <c r="K1048572" s="212"/>
      <c r="L1048572" s="212"/>
      <c r="M1048572" s="212"/>
      <c r="N1048572" s="212"/>
      <c r="O1048572" s="212"/>
      <c r="P1048572" s="212"/>
      <c r="Q1048572" s="212"/>
      <c r="R1048572" s="212"/>
      <c r="S1048572" s="212"/>
      <c r="T1048572" s="212"/>
      <c r="U1048572" s="212"/>
      <c r="V1048572" s="212"/>
      <c r="W1048572" s="212"/>
      <c r="X1048572" s="212"/>
      <c r="Y1048572" s="212"/>
      <c r="Z1048572" s="212"/>
      <c r="AA1048572" s="212"/>
      <c r="AB1048572" s="212"/>
      <c r="AC1048572" s="212"/>
      <c r="AD1048572" s="212"/>
      <c r="AE1048572" s="212"/>
    </row>
    <row r="1048576" spans="1:31" ht="15" customHeight="1" x14ac:dyDescent="0.2">
      <c r="A1048576" s="212"/>
      <c r="B1048576" s="212"/>
      <c r="C1048576" s="212"/>
      <c r="D1048576" s="246"/>
      <c r="E1048576" s="212"/>
      <c r="F1048576" s="212"/>
      <c r="G1048576" s="212"/>
      <c r="H1048576" s="212"/>
      <c r="I1048576" s="212"/>
      <c r="J1048576" s="247"/>
      <c r="K1048576" s="212"/>
      <c r="L1048576" s="212"/>
      <c r="M1048576" s="212"/>
      <c r="N1048576" s="212"/>
      <c r="O1048576" s="212"/>
      <c r="P1048576" s="212"/>
      <c r="Q1048576" s="212"/>
      <c r="R1048576" s="212"/>
      <c r="S1048576" s="212"/>
      <c r="T1048576" s="212"/>
      <c r="U1048576" s="212"/>
      <c r="V1048576" s="212"/>
      <c r="W1048576" s="212"/>
      <c r="X1048576" s="212"/>
      <c r="Y1048576" s="212"/>
      <c r="Z1048576" s="212"/>
      <c r="AA1048576" s="212"/>
      <c r="AB1048576" s="212"/>
      <c r="AC1048576" s="212"/>
      <c r="AD1048576" s="212"/>
      <c r="AE1048576" s="212"/>
    </row>
  </sheetData>
  <autoFilter ref="A1:Y94" xr:uid="{00000000-0001-0000-0000-000000000000}">
    <filterColumn colId="6" showButton="0"/>
  </autoFilter>
  <mergeCells count="27">
    <mergeCell ref="O79:P79"/>
    <mergeCell ref="O83:P83"/>
    <mergeCell ref="O86:P86"/>
    <mergeCell ref="O62:P62"/>
    <mergeCell ref="O64:P64"/>
    <mergeCell ref="O71:P71"/>
    <mergeCell ref="O73:P73"/>
    <mergeCell ref="O77:P77"/>
    <mergeCell ref="O39:P39"/>
    <mergeCell ref="O43:P43"/>
    <mergeCell ref="O51:P51"/>
    <mergeCell ref="O54:P54"/>
    <mergeCell ref="O59:P59"/>
    <mergeCell ref="O15:P15"/>
    <mergeCell ref="O27:P27"/>
    <mergeCell ref="O32:P32"/>
    <mergeCell ref="O33:P33"/>
    <mergeCell ref="O21:P21"/>
    <mergeCell ref="O14:P14"/>
    <mergeCell ref="O4:P4"/>
    <mergeCell ref="G1:H1"/>
    <mergeCell ref="O3:P3"/>
    <mergeCell ref="O8:P8"/>
    <mergeCell ref="O9:P9"/>
    <mergeCell ref="O2:P2"/>
    <mergeCell ref="O12:P12"/>
    <mergeCell ref="O13:P13"/>
  </mergeCells>
  <phoneticPr fontId="13"/>
  <pageMargins left="0.7" right="0.7" top="0.75" bottom="0.75" header="0.3" footer="0.3"/>
  <pageSetup paperSize="9" scale="48" orientation="portrait" r:id="rId1"/>
  <colBreaks count="1" manualBreakCount="1">
    <brk id="5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26940-9CAD-6442-93D2-4D7C0319070E}">
  <dimension ref="A1:Y33"/>
  <sheetViews>
    <sheetView tabSelected="1" zoomScaleNormal="70" workbookViewId="0">
      <selection activeCell="K27" sqref="K27"/>
    </sheetView>
  </sheetViews>
  <sheetFormatPr baseColWidth="10" defaultColWidth="11" defaultRowHeight="16" x14ac:dyDescent="0.2"/>
  <cols>
    <col min="1" max="1" width="13.33203125" bestFit="1" customWidth="1"/>
    <col min="13" max="13" width="7" customWidth="1"/>
    <col min="14" max="14" width="16.5" bestFit="1" customWidth="1"/>
    <col min="15" max="15" width="13" customWidth="1"/>
    <col min="16" max="16" width="7.5" bestFit="1" customWidth="1"/>
    <col min="17" max="17" width="8.33203125" customWidth="1"/>
    <col min="18" max="18" width="10" bestFit="1" customWidth="1"/>
    <col min="19" max="21" width="13" bestFit="1" customWidth="1"/>
    <col min="22" max="22" width="12" bestFit="1" customWidth="1"/>
    <col min="24" max="25" width="12" bestFit="1" customWidth="1"/>
  </cols>
  <sheetData>
    <row r="1" spans="1:25" ht="17" thickBot="1" x14ac:dyDescent="0.25">
      <c r="A1" s="294" t="s">
        <v>31</v>
      </c>
      <c r="B1" s="22">
        <v>2022</v>
      </c>
      <c r="C1" s="23" t="s">
        <v>97</v>
      </c>
      <c r="D1" s="23" t="s">
        <v>98</v>
      </c>
      <c r="E1" s="95"/>
      <c r="F1" s="22">
        <v>2021</v>
      </c>
      <c r="G1" s="87" t="s">
        <v>97</v>
      </c>
      <c r="H1" s="16">
        <v>2020</v>
      </c>
      <c r="I1" s="27" t="s">
        <v>97</v>
      </c>
      <c r="J1" s="22">
        <v>2019</v>
      </c>
      <c r="K1" s="23" t="s">
        <v>97</v>
      </c>
      <c r="L1" s="95"/>
      <c r="M1" s="96"/>
      <c r="N1" s="22" t="s">
        <v>92</v>
      </c>
      <c r="O1" s="22">
        <v>2022</v>
      </c>
      <c r="P1" s="23" t="s">
        <v>97</v>
      </c>
      <c r="Q1" s="23" t="s">
        <v>98</v>
      </c>
      <c r="R1" s="95"/>
      <c r="S1" s="22">
        <v>2021</v>
      </c>
      <c r="T1" s="87" t="s">
        <v>97</v>
      </c>
      <c r="U1" s="16">
        <v>2020</v>
      </c>
      <c r="V1" s="27" t="s">
        <v>97</v>
      </c>
      <c r="W1" s="10">
        <v>2019</v>
      </c>
      <c r="X1" s="12" t="s">
        <v>97</v>
      </c>
      <c r="Y1" s="96"/>
    </row>
    <row r="2" spans="1:25" x14ac:dyDescent="0.2">
      <c r="A2" s="17" t="s">
        <v>99</v>
      </c>
      <c r="B2" s="24">
        <f>ITALIE!O98</f>
        <v>124000</v>
      </c>
      <c r="C2" s="13">
        <f>B2/$B$10</f>
        <v>0.77500000000000002</v>
      </c>
      <c r="D2" s="301">
        <f>(B2-F2)/F2</f>
        <v>-0.69570552147239262</v>
      </c>
      <c r="F2" s="119">
        <v>407500</v>
      </c>
      <c r="G2" s="301">
        <f>(F2-H2)/H2</f>
        <v>0.60781219175379764</v>
      </c>
      <c r="H2" s="28">
        <v>253450</v>
      </c>
      <c r="I2" s="309"/>
      <c r="J2" s="181"/>
      <c r="K2" s="301"/>
      <c r="M2" s="97"/>
      <c r="N2" s="17" t="s">
        <v>99</v>
      </c>
      <c r="O2" s="24">
        <f>ESPAGNE!$O$94</f>
        <v>76000</v>
      </c>
      <c r="P2" s="13">
        <f>O2/$O$10</f>
        <v>0.75247524752475248</v>
      </c>
      <c r="Q2" s="301">
        <f>(O2-S2)/S2</f>
        <v>-0.58356164383561648</v>
      </c>
      <c r="S2" s="119">
        <v>182500</v>
      </c>
      <c r="T2" s="301">
        <f>(S2-U2)/U2</f>
        <v>0.61219081272084808</v>
      </c>
      <c r="U2" s="28">
        <v>113200</v>
      </c>
      <c r="V2" s="309"/>
      <c r="W2" s="32"/>
      <c r="X2" s="301"/>
      <c r="Y2" s="97"/>
    </row>
    <row r="3" spans="1:25" x14ac:dyDescent="0.2">
      <c r="A3" s="18" t="s">
        <v>100</v>
      </c>
      <c r="B3" s="25">
        <f>ITALIE!P98</f>
        <v>10000</v>
      </c>
      <c r="C3" s="14">
        <f>B3/$B$10</f>
        <v>6.25E-2</v>
      </c>
      <c r="D3" s="289">
        <f t="shared" ref="D3:D6" si="0">(B3-F3)/F3</f>
        <v>-0.57446808510638303</v>
      </c>
      <c r="F3" s="120">
        <v>23500</v>
      </c>
      <c r="G3" s="289">
        <f t="shared" ref="G3:G13" si="1">(F3-H3)/H3</f>
        <v>-0.88483214898309237</v>
      </c>
      <c r="H3" s="29">
        <v>204050</v>
      </c>
      <c r="I3" s="310"/>
      <c r="J3" s="182"/>
      <c r="K3" s="289"/>
      <c r="M3" s="97"/>
      <c r="N3" s="18" t="s">
        <v>100</v>
      </c>
      <c r="O3" s="25">
        <f>ESPAGNE!$P$94</f>
        <v>7000</v>
      </c>
      <c r="P3" s="14">
        <f>O3/$O$10</f>
        <v>6.9306930693069313E-2</v>
      </c>
      <c r="Q3" s="289">
        <f t="shared" ref="Q3:Q6" si="2">(O3-S3)/S3</f>
        <v>-0.7407407407407407</v>
      </c>
      <c r="S3" s="120">
        <v>27000</v>
      </c>
      <c r="T3" s="289">
        <f t="shared" ref="T3:T6" si="3">(S3-U3)/U3</f>
        <v>-0.75957257346393592</v>
      </c>
      <c r="U3" s="29">
        <v>112300</v>
      </c>
      <c r="V3" s="310"/>
      <c r="W3" s="33"/>
      <c r="X3" s="289"/>
      <c r="Y3" s="97"/>
    </row>
    <row r="4" spans="1:25" x14ac:dyDescent="0.2">
      <c r="A4" s="19" t="s">
        <v>15</v>
      </c>
      <c r="B4" s="25">
        <f>ITALIE!Q98</f>
        <v>5500</v>
      </c>
      <c r="C4" s="14">
        <f>B4/$B$10</f>
        <v>3.4375000000000003E-2</v>
      </c>
      <c r="D4" s="289">
        <f t="shared" si="0"/>
        <v>-0.76086956521739135</v>
      </c>
      <c r="F4" s="120">
        <v>23000</v>
      </c>
      <c r="G4" s="289">
        <f t="shared" si="1"/>
        <v>0</v>
      </c>
      <c r="H4" s="29">
        <v>23000</v>
      </c>
      <c r="I4" s="310"/>
      <c r="J4" s="182"/>
      <c r="K4" s="289"/>
      <c r="M4" s="97"/>
      <c r="N4" s="19" t="s">
        <v>15</v>
      </c>
      <c r="O4" s="25">
        <f>ESPAGNE!$Q$94</f>
        <v>3000</v>
      </c>
      <c r="P4" s="14">
        <f>O4/$O$10</f>
        <v>2.9702970297029702E-2</v>
      </c>
      <c r="Q4" s="289">
        <f t="shared" si="2"/>
        <v>-0.625</v>
      </c>
      <c r="S4" s="120">
        <v>8000</v>
      </c>
      <c r="T4" s="289">
        <f t="shared" si="3"/>
        <v>0</v>
      </c>
      <c r="U4" s="29">
        <v>8000</v>
      </c>
      <c r="V4" s="310"/>
      <c r="W4" s="33"/>
      <c r="X4" s="289"/>
      <c r="Y4" s="97"/>
    </row>
    <row r="5" spans="1:25" x14ac:dyDescent="0.2">
      <c r="A5" s="21" t="s">
        <v>16</v>
      </c>
      <c r="B5" s="26">
        <f>ITALIE!R98</f>
        <v>11000</v>
      </c>
      <c r="C5" s="15">
        <f>B5/$B$10</f>
        <v>6.8750000000000006E-2</v>
      </c>
      <c r="D5" s="302">
        <f t="shared" si="0"/>
        <v>-0.2413793103448276</v>
      </c>
      <c r="F5" s="121">
        <v>14500</v>
      </c>
      <c r="G5" s="302">
        <f t="shared" si="1"/>
        <v>0.70588235294117652</v>
      </c>
      <c r="H5" s="30">
        <v>8500</v>
      </c>
      <c r="I5" s="311"/>
      <c r="J5" s="183"/>
      <c r="K5" s="302"/>
      <c r="M5" s="97"/>
      <c r="N5" s="21" t="s">
        <v>16</v>
      </c>
      <c r="O5" s="26">
        <f>ESPAGNE!$R$94</f>
        <v>6000</v>
      </c>
      <c r="P5" s="15">
        <f>O5/$O$10</f>
        <v>5.9405940594059403E-2</v>
      </c>
      <c r="Q5" s="302">
        <f>(O5-S5)/S5</f>
        <v>0</v>
      </c>
      <c r="S5" s="121">
        <v>6000</v>
      </c>
      <c r="T5" s="302">
        <v>0</v>
      </c>
      <c r="U5" s="30">
        <v>0</v>
      </c>
      <c r="V5" s="311"/>
      <c r="W5" s="34"/>
      <c r="X5" s="302"/>
      <c r="Y5" s="97"/>
    </row>
    <row r="6" spans="1:25" x14ac:dyDescent="0.2">
      <c r="A6" s="20" t="s">
        <v>101</v>
      </c>
      <c r="B6" s="25">
        <f>ITALIE!S98</f>
        <v>9500</v>
      </c>
      <c r="C6" s="14">
        <f>B6/$B$10</f>
        <v>5.9374999999999997E-2</v>
      </c>
      <c r="D6" s="289">
        <f t="shared" si="0"/>
        <v>-0.83186138298437196</v>
      </c>
      <c r="F6" s="120">
        <v>56501</v>
      </c>
      <c r="G6" s="289">
        <f t="shared" si="1"/>
        <v>2.8966206896551725</v>
      </c>
      <c r="H6" s="29">
        <v>14500</v>
      </c>
      <c r="I6" s="310"/>
      <c r="J6" s="182"/>
      <c r="K6" s="289"/>
      <c r="M6" s="97"/>
      <c r="N6" s="20" t="s">
        <v>101</v>
      </c>
      <c r="O6" s="25">
        <f>ESPAGNE!$S$94</f>
        <v>5000</v>
      </c>
      <c r="P6" s="14">
        <f>O6/$O$10</f>
        <v>4.9504950495049507E-2</v>
      </c>
      <c r="Q6" s="289">
        <f t="shared" si="2"/>
        <v>-0.58333333333333337</v>
      </c>
      <c r="S6" s="120">
        <v>12000</v>
      </c>
      <c r="T6" s="289">
        <f t="shared" si="3"/>
        <v>0.7142857142857143</v>
      </c>
      <c r="U6" s="29">
        <v>7000</v>
      </c>
      <c r="V6" s="310"/>
      <c r="W6" s="33"/>
      <c r="X6" s="289"/>
      <c r="Y6" s="97"/>
    </row>
    <row r="7" spans="1:25" x14ac:dyDescent="0.2">
      <c r="A7" s="92" t="s">
        <v>19</v>
      </c>
      <c r="B7" s="25">
        <f>ITALIE!U99</f>
        <v>0</v>
      </c>
      <c r="C7" s="14">
        <f t="shared" ref="C7:C9" si="4">B7/$B$10</f>
        <v>0</v>
      </c>
      <c r="D7" s="289">
        <v>0</v>
      </c>
      <c r="F7" s="120">
        <v>0</v>
      </c>
      <c r="G7" s="289">
        <v>0</v>
      </c>
      <c r="H7" s="29">
        <v>0</v>
      </c>
      <c r="I7" s="310"/>
      <c r="J7" s="182"/>
      <c r="K7" s="289"/>
      <c r="M7" s="97"/>
      <c r="N7" s="92" t="s">
        <v>19</v>
      </c>
      <c r="O7" s="25">
        <f>ESPAGNE!$T$94</f>
        <v>4000</v>
      </c>
      <c r="P7" s="14">
        <f t="shared" ref="P7:P9" si="5">O7/$O$10</f>
        <v>3.9603960396039604E-2</v>
      </c>
      <c r="Q7" s="307">
        <v>0</v>
      </c>
      <c r="S7" s="120">
        <v>0</v>
      </c>
      <c r="T7" s="307">
        <v>0</v>
      </c>
      <c r="U7" s="91">
        <v>0</v>
      </c>
      <c r="V7" s="312"/>
      <c r="W7" s="90"/>
      <c r="X7" s="307"/>
      <c r="Y7" s="97"/>
    </row>
    <row r="8" spans="1:25" x14ac:dyDescent="0.2">
      <c r="A8" s="93" t="s">
        <v>20</v>
      </c>
      <c r="B8" s="25">
        <f>ITALIE!V100</f>
        <v>0.31</v>
      </c>
      <c r="C8" s="14">
        <f t="shared" si="4"/>
        <v>1.9375000000000001E-6</v>
      </c>
      <c r="D8" s="289">
        <v>0</v>
      </c>
      <c r="F8" s="120">
        <v>0</v>
      </c>
      <c r="G8" s="289">
        <v>0</v>
      </c>
      <c r="H8" s="29">
        <v>0</v>
      </c>
      <c r="I8" s="310"/>
      <c r="J8" s="182"/>
      <c r="K8" s="289"/>
      <c r="M8" s="97"/>
      <c r="N8" s="93" t="s">
        <v>20</v>
      </c>
      <c r="O8" s="25">
        <f>ESPAGNE!$U$94</f>
        <v>0</v>
      </c>
      <c r="P8" s="14">
        <f t="shared" si="5"/>
        <v>0</v>
      </c>
      <c r="Q8" s="319">
        <v>0</v>
      </c>
      <c r="S8" s="120">
        <v>0</v>
      </c>
      <c r="T8" s="302">
        <v>0</v>
      </c>
      <c r="U8" s="30">
        <v>0</v>
      </c>
      <c r="V8" s="311"/>
      <c r="W8" s="34"/>
      <c r="X8" s="302"/>
      <c r="Y8" s="97"/>
    </row>
    <row r="9" spans="1:25" ht="17" thickBot="1" x14ac:dyDescent="0.25">
      <c r="A9" s="94" t="s">
        <v>21</v>
      </c>
      <c r="B9" s="25">
        <f>ITALIE!W101</f>
        <v>0</v>
      </c>
      <c r="C9" s="14">
        <f t="shared" si="4"/>
        <v>0</v>
      </c>
      <c r="D9" s="289">
        <v>0</v>
      </c>
      <c r="F9" s="121">
        <v>0</v>
      </c>
      <c r="G9" s="302">
        <v>0</v>
      </c>
      <c r="H9" s="29">
        <v>0</v>
      </c>
      <c r="I9" s="312"/>
      <c r="J9" s="290"/>
      <c r="K9" s="307"/>
      <c r="M9" s="97"/>
      <c r="N9" s="94" t="s">
        <v>21</v>
      </c>
      <c r="O9" s="25">
        <f>ESPAGNE!$V$94</f>
        <v>0</v>
      </c>
      <c r="P9" s="14">
        <f t="shared" si="5"/>
        <v>0</v>
      </c>
      <c r="Q9" s="307">
        <v>0</v>
      </c>
      <c r="S9" s="120">
        <v>0</v>
      </c>
      <c r="T9" s="320">
        <v>0</v>
      </c>
      <c r="U9" s="296">
        <v>0</v>
      </c>
      <c r="V9" s="322"/>
      <c r="W9" s="297"/>
      <c r="X9" s="320"/>
      <c r="Y9" s="97"/>
    </row>
    <row r="10" spans="1:25" ht="17" thickBot="1" x14ac:dyDescent="0.25">
      <c r="A10" s="7" t="s">
        <v>22</v>
      </c>
      <c r="B10" s="11">
        <f>SUM(B2:B6)</f>
        <v>160000</v>
      </c>
      <c r="C10" s="36">
        <f>B10/B15</f>
        <v>0.24060150375939848</v>
      </c>
      <c r="D10" s="303">
        <f>(B10-F10)/F10</f>
        <v>-0.69523867573585574</v>
      </c>
      <c r="F10" s="35">
        <f>SUM(F2:F9)</f>
        <v>525001</v>
      </c>
      <c r="G10" s="306">
        <f>(F10-H10)/H10</f>
        <v>4.270307845084409E-2</v>
      </c>
      <c r="H10" s="31">
        <f>SUM(H2:H9)</f>
        <v>503500</v>
      </c>
      <c r="I10" s="313"/>
      <c r="J10" s="49"/>
      <c r="K10" s="306"/>
      <c r="M10" s="97"/>
      <c r="N10" s="7" t="s">
        <v>22</v>
      </c>
      <c r="O10" s="11">
        <f>SUM(O2:O9)</f>
        <v>101000</v>
      </c>
      <c r="P10" s="36">
        <f>O10/O15</f>
        <v>0.28857142857142859</v>
      </c>
      <c r="Q10" s="303">
        <f>(O10-S10)/S10</f>
        <v>-0.5711252653927813</v>
      </c>
      <c r="S10" s="35">
        <f>SUM(S2:S9)</f>
        <v>235500</v>
      </c>
      <c r="T10" s="306">
        <f>(S10-U10)/U10</f>
        <v>-2.0790020790020791E-2</v>
      </c>
      <c r="U10" s="31">
        <f>SUM(U2:U9)</f>
        <v>240500</v>
      </c>
      <c r="V10" s="313"/>
      <c r="W10" s="35"/>
      <c r="X10" s="306"/>
      <c r="Y10" s="97"/>
    </row>
    <row r="11" spans="1:25" ht="17" thickBot="1" x14ac:dyDescent="0.25">
      <c r="A11" s="98"/>
      <c r="B11" s="99"/>
      <c r="C11" s="99"/>
      <c r="D11" s="304"/>
      <c r="F11" s="100"/>
      <c r="G11" s="307"/>
      <c r="H11" s="100"/>
      <c r="I11" s="314"/>
      <c r="J11" s="100"/>
      <c r="K11" s="318"/>
      <c r="M11" s="97"/>
      <c r="N11" s="98"/>
      <c r="O11" s="99"/>
      <c r="P11" s="99"/>
      <c r="Q11" s="304"/>
      <c r="S11" s="100"/>
      <c r="T11" s="318"/>
      <c r="U11" s="100"/>
      <c r="V11" s="314"/>
      <c r="W11" s="100"/>
      <c r="X11" s="318"/>
      <c r="Y11" s="97"/>
    </row>
    <row r="12" spans="1:25" ht="17" thickBot="1" x14ac:dyDescent="0.25">
      <c r="A12" s="7" t="s">
        <v>29</v>
      </c>
      <c r="B12" s="11">
        <f>G29</f>
        <v>330000</v>
      </c>
      <c r="C12" s="8">
        <f>B12/$B$15</f>
        <v>0.49624060150375937</v>
      </c>
      <c r="D12" s="305">
        <f>(B12-F12)/F12</f>
        <v>3.125E-2</v>
      </c>
      <c r="F12" s="185">
        <v>320000</v>
      </c>
      <c r="G12" s="301">
        <f t="shared" si="1"/>
        <v>6.6666666666666666E-2</v>
      </c>
      <c r="H12" s="291">
        <v>300000</v>
      </c>
      <c r="I12" s="315">
        <f>(H12-J12)/J12</f>
        <v>-0.2125984251968504</v>
      </c>
      <c r="J12" s="185">
        <v>381000</v>
      </c>
      <c r="K12" s="301"/>
      <c r="M12" s="97"/>
      <c r="N12" s="202" t="s">
        <v>29</v>
      </c>
      <c r="O12" s="185">
        <f>T29</f>
        <v>210000</v>
      </c>
      <c r="P12" s="13">
        <f>O12/$O$15</f>
        <v>0.6</v>
      </c>
      <c r="Q12" s="300">
        <f>(O12-S12)/S12</f>
        <v>-0.3</v>
      </c>
      <c r="S12" s="185">
        <v>300000</v>
      </c>
      <c r="T12" s="321">
        <f>(S12-U12)/U12</f>
        <v>0.7441860465116279</v>
      </c>
      <c r="U12" s="207">
        <v>172000</v>
      </c>
      <c r="V12" s="323"/>
      <c r="W12" s="185"/>
      <c r="X12" s="301"/>
      <c r="Y12" s="97"/>
    </row>
    <row r="13" spans="1:25" ht="17" thickBot="1" x14ac:dyDescent="0.25">
      <c r="A13" s="7" t="s">
        <v>44</v>
      </c>
      <c r="B13" s="11">
        <f>H29</f>
        <v>240000</v>
      </c>
      <c r="C13" s="8">
        <f>B13/$B$15</f>
        <v>0.36090225563909772</v>
      </c>
      <c r="D13" s="305">
        <f>(B13-F13)/F13</f>
        <v>0.41176470588235292</v>
      </c>
      <c r="F13" s="200">
        <v>170000</v>
      </c>
      <c r="G13" s="289">
        <f t="shared" si="1"/>
        <v>1.1904761904761904E-2</v>
      </c>
      <c r="H13" s="292">
        <v>168000</v>
      </c>
      <c r="I13" s="316">
        <f t="shared" ref="I13" si="6">(H13-J13)/J13</f>
        <v>-0.67123287671232879</v>
      </c>
      <c r="J13" s="200">
        <v>511000</v>
      </c>
      <c r="K13" s="289"/>
      <c r="M13" s="97"/>
      <c r="N13" s="203" t="s">
        <v>44</v>
      </c>
      <c r="O13" s="204">
        <f>U29</f>
        <v>140000</v>
      </c>
      <c r="P13" s="299">
        <f>O13/$O$15</f>
        <v>0.4</v>
      </c>
      <c r="Q13" s="295">
        <f>(O13-S13)/S13</f>
        <v>0.4</v>
      </c>
      <c r="S13" s="200">
        <v>100000</v>
      </c>
      <c r="T13" s="289">
        <f t="shared" ref="T13" si="7">(S13-U13)/U13</f>
        <v>0.53846153846153844</v>
      </c>
      <c r="U13" s="208">
        <v>65000</v>
      </c>
      <c r="V13" s="310"/>
      <c r="W13" s="200"/>
      <c r="X13" s="289"/>
      <c r="Y13" s="97"/>
    </row>
    <row r="14" spans="1:25" ht="17" thickBot="1" x14ac:dyDescent="0.25">
      <c r="A14" s="201" t="s">
        <v>102</v>
      </c>
      <c r="B14" s="184">
        <f>I29</f>
        <v>95000</v>
      </c>
      <c r="C14" s="180">
        <f>B14/$B$15</f>
        <v>0.14285714285714285</v>
      </c>
      <c r="D14" s="295">
        <f>(B14-F14)/F14</f>
        <v>-0.32142857142857145</v>
      </c>
      <c r="F14" s="184">
        <v>140000</v>
      </c>
      <c r="G14" s="308">
        <v>1</v>
      </c>
      <c r="H14" s="293">
        <v>0</v>
      </c>
      <c r="I14" s="317">
        <v>0</v>
      </c>
      <c r="J14" s="184">
        <v>0</v>
      </c>
      <c r="K14" s="308"/>
      <c r="M14" s="97"/>
      <c r="N14" s="201" t="s">
        <v>102</v>
      </c>
      <c r="O14" s="184">
        <f>V29</f>
        <v>0</v>
      </c>
      <c r="P14" s="180">
        <f>O14/$O$15</f>
        <v>0</v>
      </c>
      <c r="Q14" s="295">
        <v>0</v>
      </c>
      <c r="S14" s="184">
        <v>0</v>
      </c>
      <c r="T14" s="298">
        <v>0</v>
      </c>
      <c r="U14" s="206">
        <v>0</v>
      </c>
      <c r="V14" s="324"/>
      <c r="W14" s="184"/>
      <c r="X14" s="308"/>
      <c r="Y14" s="97"/>
    </row>
    <row r="15" spans="1:25" ht="17" thickBot="1" x14ac:dyDescent="0.25">
      <c r="A15" s="7" t="s">
        <v>103</v>
      </c>
      <c r="B15" s="48">
        <f>SUM(B12:B13)+I29+J29+K29</f>
        <v>665000</v>
      </c>
      <c r="D15" s="305">
        <f>(B15-F15)/F15</f>
        <v>5.5555555555555552E-2</v>
      </c>
      <c r="F15" s="184">
        <f>SUM(F12:F14)</f>
        <v>630000</v>
      </c>
      <c r="G15" s="308">
        <f>(F15-H15)/H15</f>
        <v>0.34615384615384615</v>
      </c>
      <c r="H15" s="293">
        <v>468000</v>
      </c>
      <c r="I15" s="317">
        <f>(H15-J15)/J15</f>
        <v>-0.47533632286995514</v>
      </c>
      <c r="J15" s="184">
        <f>SUM(J12:J14)</f>
        <v>892000</v>
      </c>
      <c r="K15" s="308"/>
      <c r="M15" s="97"/>
      <c r="N15" s="7" t="s">
        <v>103</v>
      </c>
      <c r="O15" s="48">
        <f>SUM(O12:O13)+V29+W29+X29</f>
        <v>350000</v>
      </c>
      <c r="Q15" s="305">
        <f>(O15-S15)/S15</f>
        <v>-0.1822429906542056</v>
      </c>
      <c r="S15" s="11">
        <v>428000</v>
      </c>
      <c r="T15" s="298">
        <f>(S15-U15)/U15</f>
        <v>0.76859504132231404</v>
      </c>
      <c r="U15" s="205">
        <v>242000</v>
      </c>
      <c r="V15" s="324">
        <f t="shared" ref="V15" si="8">(U15-W15)/W15</f>
        <v>-5.0980392156862744E-2</v>
      </c>
      <c r="W15" s="11">
        <v>255000</v>
      </c>
      <c r="X15" s="306"/>
      <c r="Y15" s="97"/>
    </row>
    <row r="16" spans="1:25" x14ac:dyDescent="0.2">
      <c r="A16" s="98"/>
      <c r="B16" s="101"/>
      <c r="D16" s="101"/>
      <c r="F16" s="38"/>
      <c r="G16" s="101"/>
      <c r="H16" s="37"/>
      <c r="M16" s="97"/>
      <c r="N16" s="98"/>
      <c r="O16" s="101"/>
      <c r="Q16" s="101"/>
      <c r="S16" s="38"/>
      <c r="T16" s="101"/>
      <c r="U16" s="37"/>
      <c r="Y16" s="97"/>
    </row>
    <row r="17" spans="1:25" x14ac:dyDescent="0.2">
      <c r="A17" s="102"/>
      <c r="D17" s="103" t="s">
        <v>97</v>
      </c>
      <c r="F17" s="104" t="s">
        <v>104</v>
      </c>
      <c r="G17" s="104" t="s">
        <v>105</v>
      </c>
      <c r="H17" s="104" t="s">
        <v>106</v>
      </c>
      <c r="M17" s="97"/>
      <c r="N17" s="102"/>
      <c r="Q17" s="103" t="s">
        <v>97</v>
      </c>
      <c r="S17" s="104" t="s">
        <v>104</v>
      </c>
      <c r="T17" s="104" t="s">
        <v>105</v>
      </c>
      <c r="U17" s="104" t="s">
        <v>106</v>
      </c>
      <c r="Y17" s="97"/>
    </row>
    <row r="18" spans="1:25" x14ac:dyDescent="0.2">
      <c r="A18" s="98" t="s">
        <v>107</v>
      </c>
      <c r="B18" s="100" t="e">
        <f>SUMIF(ITALIE!#REF!,"WOMEN",ITALIE!M2:M97)-ITALIE!N32-ITALIE!N43-ITALIE!N92-ITALIE!N68-ITALIE!N93</f>
        <v>#REF!</v>
      </c>
      <c r="C18" s="37" t="e">
        <f t="shared" ref="C18:C24" si="9">B18/$B$15</f>
        <v>#REF!</v>
      </c>
      <c r="D18" s="105"/>
      <c r="F18" s="106"/>
      <c r="G18" s="106"/>
      <c r="H18" s="107" t="e">
        <f>B18-G18</f>
        <v>#REF!</v>
      </c>
      <c r="M18" s="97"/>
      <c r="N18" s="98" t="s">
        <v>107</v>
      </c>
      <c r="O18" s="100">
        <f ca="1">SUMIF(ESPAGNE!#REF!,"WOMEN",ESPAGNE!N2:N93)-ESPAGNE!M23-ESPAGNE!M41-ESPAGNE!N48-ESPAGNE!N66-ESPAGNE!N89</f>
        <v>0</v>
      </c>
      <c r="P18" s="37">
        <f t="shared" ref="P18:P23" ca="1" si="10">O18/$O$15</f>
        <v>0</v>
      </c>
      <c r="Q18" s="105"/>
      <c r="S18" s="106"/>
      <c r="T18" s="106"/>
      <c r="U18" s="107">
        <f ca="1">O18-T18</f>
        <v>0</v>
      </c>
      <c r="Y18" s="97"/>
    </row>
    <row r="19" spans="1:25" x14ac:dyDescent="0.2">
      <c r="A19" s="98" t="s">
        <v>108</v>
      </c>
      <c r="B19" s="100" t="e">
        <f>SUMIF(ITALIE!#REF!,"MEN",ITALIE!N2:N97)-ITALIE!N28-ITALIE!N58-ITALIE!N79-ITALIE!N79</f>
        <v>#REF!</v>
      </c>
      <c r="C19" s="37" t="e">
        <f t="shared" si="9"/>
        <v>#REF!</v>
      </c>
      <c r="D19" s="108"/>
      <c r="F19" s="106"/>
      <c r="G19" s="106"/>
      <c r="H19" s="107" t="e">
        <f>B19-G19</f>
        <v>#REF!</v>
      </c>
      <c r="M19" s="97"/>
      <c r="N19" s="98" t="s">
        <v>108</v>
      </c>
      <c r="O19" s="100">
        <f ca="1">SUMIF(ESPAGNE!#REF!,"MEN",ESPAGNE!$N$2:$N$93)-ESPAGNE!$N$26-ESPAGNE!$N$55</f>
        <v>55000</v>
      </c>
      <c r="P19" s="37">
        <f t="shared" ca="1" si="10"/>
        <v>0.26190476190476192</v>
      </c>
      <c r="Q19" s="108"/>
      <c r="S19" s="106"/>
      <c r="T19" s="106"/>
      <c r="U19" s="107">
        <f ca="1">O19-T19</f>
        <v>55000</v>
      </c>
      <c r="Y19" s="97"/>
    </row>
    <row r="20" spans="1:25" x14ac:dyDescent="0.2">
      <c r="A20" s="98" t="s">
        <v>109</v>
      </c>
      <c r="B20" s="100" t="e">
        <f>SUMIF(ITALIE!#REF!,"JEWELRY",ITALIE!N2:N97)</f>
        <v>#REF!</v>
      </c>
      <c r="C20" s="37" t="e">
        <f t="shared" si="9"/>
        <v>#REF!</v>
      </c>
      <c r="D20" s="108"/>
      <c r="F20" s="106"/>
      <c r="G20" s="106"/>
      <c r="H20" s="107" t="e">
        <f>B20-G20</f>
        <v>#REF!</v>
      </c>
      <c r="M20" s="97"/>
      <c r="N20" s="98" t="s">
        <v>109</v>
      </c>
      <c r="O20" s="100" t="e">
        <f>SUMIF(ESPAGNE!#REF!,"JEWELRY",ESPAGNE!$N2:$N$93)</f>
        <v>#REF!</v>
      </c>
      <c r="P20" s="37" t="e">
        <f t="shared" si="10"/>
        <v>#REF!</v>
      </c>
      <c r="Q20" s="108"/>
      <c r="S20" s="106"/>
      <c r="T20" s="106"/>
      <c r="U20" s="107" t="e">
        <f>O20-T20</f>
        <v>#REF!</v>
      </c>
      <c r="Y20" s="97"/>
    </row>
    <row r="21" spans="1:25" x14ac:dyDescent="0.2">
      <c r="A21" s="98" t="s">
        <v>110</v>
      </c>
      <c r="B21" s="100" t="e">
        <f>SUMIF(ITALIE!#REF!,"WATCHES",ITALIE!N2:N97)</f>
        <v>#REF!</v>
      </c>
      <c r="C21" s="37" t="e">
        <f t="shared" si="9"/>
        <v>#REF!</v>
      </c>
      <c r="D21" s="108"/>
      <c r="F21" s="109"/>
      <c r="M21" s="97"/>
      <c r="N21" s="98" t="s">
        <v>110</v>
      </c>
      <c r="O21" s="100" t="e">
        <f>SUMIF(ESPAGNE!#REF!,"WATCHES",ESPAGNE!$N$2:$N$93)</f>
        <v>#REF!</v>
      </c>
      <c r="P21" s="37" t="e">
        <f t="shared" si="10"/>
        <v>#REF!</v>
      </c>
      <c r="Q21" s="108"/>
      <c r="S21" s="109"/>
      <c r="Y21" s="97"/>
    </row>
    <row r="22" spans="1:25" x14ac:dyDescent="0.2">
      <c r="A22" s="98" t="s">
        <v>111</v>
      </c>
      <c r="B22" s="100" t="e">
        <f>SUMIF(ITALIE!#REF!,"EYEWEAR",ITALIE!N2:N97)</f>
        <v>#REF!</v>
      </c>
      <c r="C22" s="37" t="e">
        <f t="shared" si="9"/>
        <v>#REF!</v>
      </c>
      <c r="D22" s="108"/>
      <c r="F22" s="109"/>
      <c r="M22" s="97"/>
      <c r="N22" s="98" t="s">
        <v>111</v>
      </c>
      <c r="O22" s="100">
        <f ca="1">SUMIF(ESPAGNE!$A$2:$A$93,"EYEWEAR",ESPAGNE!$N$2:$N$93)</f>
        <v>0</v>
      </c>
      <c r="P22" s="37">
        <f t="shared" ca="1" si="10"/>
        <v>0</v>
      </c>
      <c r="Q22" s="108"/>
      <c r="S22" s="109"/>
      <c r="Y22" s="97"/>
    </row>
    <row r="23" spans="1:25" x14ac:dyDescent="0.2">
      <c r="A23" s="98" t="s">
        <v>112</v>
      </c>
      <c r="B23" s="325" t="e">
        <f>SUMIF(ITALIE!#REF!,"BABY",ITALIE!N2:N97)</f>
        <v>#REF!</v>
      </c>
      <c r="C23" s="37" t="e">
        <f t="shared" si="9"/>
        <v>#REF!</v>
      </c>
      <c r="D23" s="108"/>
      <c r="F23" s="107"/>
      <c r="M23" s="97"/>
      <c r="N23" s="98" t="s">
        <v>112</v>
      </c>
      <c r="O23" s="100">
        <f>SUMIF(ESPAGNE!$A$2:$A$93,"BABY",ESPAGNE!$N$2:$N$93)</f>
        <v>0</v>
      </c>
      <c r="P23" s="37">
        <f t="shared" si="10"/>
        <v>0</v>
      </c>
      <c r="Q23" s="108"/>
      <c r="S23" s="107"/>
      <c r="Y23" s="97"/>
    </row>
    <row r="24" spans="1:25" x14ac:dyDescent="0.2">
      <c r="A24" s="98" t="s">
        <v>113</v>
      </c>
      <c r="B24" s="100" t="e">
        <f>SUMIF(ITALIE!#REF!,"MAISON",ITALIE!N2:N97)</f>
        <v>#REF!</v>
      </c>
      <c r="C24" s="37" t="e">
        <f t="shared" si="9"/>
        <v>#REF!</v>
      </c>
      <c r="D24" s="108"/>
      <c r="F24" s="109"/>
      <c r="M24" s="97"/>
      <c r="N24" s="98" t="s">
        <v>113</v>
      </c>
      <c r="O24" s="100" t="e">
        <f>SUMIF(ESPAGNE!#REF!,"MAISON",ESPAGNE!$N$2:$N$93)</f>
        <v>#REF!</v>
      </c>
      <c r="P24" s="37" t="e">
        <f t="shared" ref="P24" si="11">O24/$O$15</f>
        <v>#REF!</v>
      </c>
      <c r="Q24" s="108"/>
      <c r="S24" s="109"/>
      <c r="T24" s="348"/>
      <c r="Y24" s="97"/>
    </row>
    <row r="25" spans="1:25" ht="17" thickBot="1" x14ac:dyDescent="0.25">
      <c r="A25" s="98" t="s">
        <v>114</v>
      </c>
      <c r="B25" s="100" t="e">
        <f>SUMIF(ITALIE!#REF!,"CORPORATE",ITALIE!N2:N97)</f>
        <v>#REF!</v>
      </c>
      <c r="C25" s="37" t="e">
        <f>B25/$B$15</f>
        <v>#REF!</v>
      </c>
      <c r="D25" s="108"/>
      <c r="F25" s="109"/>
      <c r="M25" s="97"/>
      <c r="N25" s="98" t="s">
        <v>114</v>
      </c>
      <c r="O25" s="100">
        <f>SUMIF(ESPAGNE!$D$2:$D$93,"CORPORATE",ESPAGNE!$N$2:$N$93)</f>
        <v>0</v>
      </c>
      <c r="P25" s="37">
        <f>O25/$O$15</f>
        <v>0</v>
      </c>
      <c r="Q25" s="108"/>
      <c r="S25" s="109"/>
      <c r="Y25" s="97"/>
    </row>
    <row r="26" spans="1:25" ht="16" customHeight="1" thickBot="1" x14ac:dyDescent="0.25">
      <c r="A26" s="98" t="s">
        <v>90</v>
      </c>
      <c r="B26" s="100" t="e">
        <f>B15-B18-B19-B20-B21-B25-B22-B23-B24</f>
        <v>#REF!</v>
      </c>
      <c r="C26" s="37" t="e">
        <f>B26/$B$15</f>
        <v>#REF!</v>
      </c>
      <c r="D26" s="108"/>
      <c r="G26" s="367" t="s">
        <v>115</v>
      </c>
      <c r="H26" s="368"/>
      <c r="I26" s="368"/>
      <c r="J26" s="368"/>
      <c r="K26" s="369"/>
      <c r="M26" s="97"/>
      <c r="N26" s="98" t="s">
        <v>90</v>
      </c>
      <c r="O26" s="100">
        <f ca="1">O15-O18-O19-O20-O21-O25-O22-O23-O24</f>
        <v>-23000</v>
      </c>
      <c r="P26" s="37">
        <f ca="1">O26/$O$15</f>
        <v>-0.10952380952380952</v>
      </c>
      <c r="Q26" s="108"/>
      <c r="T26" s="367" t="s">
        <v>115</v>
      </c>
      <c r="U26" s="368"/>
      <c r="V26" s="368"/>
      <c r="W26" s="368"/>
      <c r="X26" s="369"/>
      <c r="Y26" s="97"/>
    </row>
    <row r="27" spans="1:25" ht="17" thickBot="1" x14ac:dyDescent="0.25">
      <c r="A27" s="102"/>
      <c r="G27" s="51" t="s">
        <v>105</v>
      </c>
      <c r="H27" s="58" t="s">
        <v>116</v>
      </c>
      <c r="I27" s="58" t="s">
        <v>117</v>
      </c>
      <c r="J27" s="58" t="s">
        <v>110</v>
      </c>
      <c r="K27" s="23" t="s">
        <v>112</v>
      </c>
      <c r="L27" s="23" t="s">
        <v>118</v>
      </c>
      <c r="M27" s="97"/>
      <c r="N27" s="102"/>
      <c r="T27" s="51" t="s">
        <v>105</v>
      </c>
      <c r="U27" s="58" t="s">
        <v>116</v>
      </c>
      <c r="V27" s="58" t="s">
        <v>117</v>
      </c>
      <c r="W27" s="58" t="s">
        <v>110</v>
      </c>
      <c r="X27" s="23" t="s">
        <v>112</v>
      </c>
      <c r="Y27" s="23" t="s">
        <v>118</v>
      </c>
    </row>
    <row r="28" spans="1:25" ht="17" thickBot="1" x14ac:dyDescent="0.25">
      <c r="A28" s="98" t="s">
        <v>39</v>
      </c>
      <c r="B28" s="100">
        <f>SUMIF(ITALIE!D2:D97,"CONVERSION",ITALIE!N2:N97)</f>
        <v>239500</v>
      </c>
      <c r="C28" s="110"/>
      <c r="F28" t="s">
        <v>119</v>
      </c>
      <c r="G28" s="370">
        <f>SUMIF(ITALIE!D2:D97,"BRANDING",ITALIE!N2:N97)+SUMIF(ITALIE!D2:D97,"CONSIDERATION",ITALIE!N2:N97)</f>
        <v>413500</v>
      </c>
      <c r="H28" s="371">
        <f>SUMIF(ITALIE!D2:D97,"CONVERSION",ITALIE!N2:N97)</f>
        <v>239500</v>
      </c>
      <c r="I28" s="50" t="e">
        <f>SUMIF(ITALIE!#REF!,"EYEWEAR",ITALIE!M2:M97)</f>
        <v>#REF!</v>
      </c>
      <c r="J28" s="172">
        <f>SUMIF(ITALIE!A2:A97,"WATCHES",ITALIE!N2:N97)</f>
        <v>0</v>
      </c>
      <c r="K28" s="52">
        <v>0</v>
      </c>
      <c r="L28" s="52" t="e">
        <f>SUM(G28:K28)</f>
        <v>#REF!</v>
      </c>
      <c r="M28" s="97"/>
      <c r="N28" s="98" t="s">
        <v>39</v>
      </c>
      <c r="O28" s="100">
        <f ca="1">SUMIF(ESPAGNE!D6:D178,"CONVERSION",ESPAGNE!N6:N178)</f>
        <v>0</v>
      </c>
      <c r="P28" s="110"/>
      <c r="S28" t="s">
        <v>119</v>
      </c>
      <c r="T28" s="351">
        <f ca="1">SUMIF(ESPAGNE!D2:D93,"BRANDING",ESPAGNE!N2:N93)+SUMIF(ESPAGNE!D2:D93,"CONSIDERATION",ESPAGNE!N2:N93)</f>
        <v>0</v>
      </c>
      <c r="U28" s="352">
        <f ca="1">SUMIF(ESPAGNE!D2:D93,"conversion",ESPAGNE!N2:N93)</f>
        <v>0</v>
      </c>
      <c r="V28" s="50">
        <f ca="1">SUMIF(ESPAGNE!$A$2:$A$93,"EYEWEAR",ESPAGNE!$M$2:$M$93)</f>
        <v>0</v>
      </c>
      <c r="W28" s="172">
        <f>SUMIF(ESPAGNE!$A$2:$A$93,"WATCHES",ESPAGNE!$N$2:$N$93)</f>
        <v>0</v>
      </c>
      <c r="X28" s="174" t="e">
        <f>SUMIF(ESPAGNE!#REF!,"BABY",ESPAGNE!$M$2:$M$93)</f>
        <v>#REF!</v>
      </c>
      <c r="Y28" s="52" t="e">
        <f ca="1">SUM(T28:X28)</f>
        <v>#VALUE!</v>
      </c>
    </row>
    <row r="29" spans="1:25" ht="17" thickBot="1" x14ac:dyDescent="0.25">
      <c r="A29" s="111" t="s">
        <v>120</v>
      </c>
      <c r="B29" s="112">
        <f>H29</f>
        <v>240000</v>
      </c>
      <c r="F29" t="s">
        <v>120</v>
      </c>
      <c r="G29" s="49">
        <v>330000</v>
      </c>
      <c r="H29" s="50">
        <v>240000</v>
      </c>
      <c r="I29" s="66">
        <v>95000</v>
      </c>
      <c r="J29" s="173">
        <v>0</v>
      </c>
      <c r="K29" s="67">
        <v>0</v>
      </c>
      <c r="L29" s="67">
        <f>SUM(G29:K29)</f>
        <v>665000</v>
      </c>
      <c r="M29" s="97"/>
      <c r="N29" s="111" t="s">
        <v>120</v>
      </c>
      <c r="O29" s="112">
        <v>0</v>
      </c>
      <c r="S29" t="s">
        <v>120</v>
      </c>
      <c r="T29" s="336">
        <v>210000</v>
      </c>
      <c r="U29" s="50">
        <v>140000</v>
      </c>
      <c r="V29" s="66">
        <v>0</v>
      </c>
      <c r="W29" s="173">
        <v>0</v>
      </c>
      <c r="X29" s="175">
        <v>0</v>
      </c>
      <c r="Y29" s="67">
        <f>SUM(T29:X29)</f>
        <v>350000</v>
      </c>
    </row>
    <row r="30" spans="1:25" x14ac:dyDescent="0.2">
      <c r="A30" s="111" t="s">
        <v>121</v>
      </c>
      <c r="B30" s="112">
        <f>B29-B28</f>
        <v>500</v>
      </c>
      <c r="F30" s="70" t="s">
        <v>90</v>
      </c>
      <c r="G30" s="107">
        <f t="shared" ref="G30:K30" si="12">G29-G28</f>
        <v>-83500</v>
      </c>
      <c r="H30" s="107">
        <f t="shared" si="12"/>
        <v>500</v>
      </c>
      <c r="I30" s="107" t="e">
        <f t="shared" si="12"/>
        <v>#REF!</v>
      </c>
      <c r="J30" s="107">
        <f t="shared" si="12"/>
        <v>0</v>
      </c>
      <c r="K30" s="107">
        <f t="shared" si="12"/>
        <v>0</v>
      </c>
      <c r="L30" s="107" t="e">
        <f>L29-L28</f>
        <v>#REF!</v>
      </c>
      <c r="M30" s="97"/>
      <c r="N30" s="111" t="s">
        <v>121</v>
      </c>
      <c r="O30" s="350"/>
      <c r="S30" s="70" t="s">
        <v>90</v>
      </c>
      <c r="T30" s="107">
        <f ca="1">T29-T28</f>
        <v>155000</v>
      </c>
      <c r="U30" s="107">
        <f t="shared" ref="U30:Y30" ca="1" si="13">U29-U28</f>
        <v>140000</v>
      </c>
      <c r="V30" s="107">
        <f t="shared" ca="1" si="13"/>
        <v>0</v>
      </c>
      <c r="W30" s="107">
        <f t="shared" si="13"/>
        <v>0</v>
      </c>
      <c r="X30" s="107" t="e">
        <f t="shared" si="13"/>
        <v>#REF!</v>
      </c>
      <c r="Y30" s="113" t="e">
        <f t="shared" ca="1" si="13"/>
        <v>#VALUE!</v>
      </c>
    </row>
    <row r="31" spans="1:25" x14ac:dyDescent="0.2">
      <c r="A31" s="102"/>
      <c r="F31" s="70"/>
      <c r="G31" s="38">
        <f>G30/G29</f>
        <v>-0.25303030303030305</v>
      </c>
      <c r="H31" s="38">
        <f t="shared" ref="H31" si="14">H30/H29</f>
        <v>2.0833333333333333E-3</v>
      </c>
      <c r="I31" s="38">
        <v>0</v>
      </c>
      <c r="J31" s="38">
        <v>0</v>
      </c>
      <c r="K31" s="38">
        <v>0</v>
      </c>
      <c r="L31" s="107"/>
      <c r="M31" s="97"/>
      <c r="N31" s="102"/>
      <c r="S31" s="70"/>
      <c r="T31" s="38">
        <f ca="1">T30/T29</f>
        <v>0.73809523809523814</v>
      </c>
      <c r="U31" s="38">
        <f t="shared" ref="U31" ca="1" si="15">U30/U29</f>
        <v>1</v>
      </c>
      <c r="V31" s="38">
        <v>0</v>
      </c>
      <c r="W31" s="38">
        <v>0</v>
      </c>
      <c r="X31" s="38">
        <v>0</v>
      </c>
      <c r="Y31" s="113"/>
    </row>
    <row r="32" spans="1:25" ht="17" thickBot="1" x14ac:dyDescent="0.25">
      <c r="A32" s="114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6"/>
      <c r="N32" s="114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6"/>
    </row>
    <row r="33" spans="19:19" x14ac:dyDescent="0.2">
      <c r="S33" s="70"/>
    </row>
  </sheetData>
  <mergeCells count="2">
    <mergeCell ref="G26:K26"/>
    <mergeCell ref="T26:X2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ITALIE</vt:lpstr>
      <vt:lpstr>ESPAGNE</vt:lpstr>
      <vt:lpstr>RECAP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cp:revision/>
  <dcterms:created xsi:type="dcterms:W3CDTF">2018-12-06T11:00:53Z</dcterms:created>
  <dcterms:modified xsi:type="dcterms:W3CDTF">2022-02-16T09:19:20Z</dcterms:modified>
  <cp:category/>
  <cp:contentStatus/>
</cp:coreProperties>
</file>