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2950" windowHeight="10785"/>
  </bookViews>
  <sheets>
    <sheet name="Current P to P" sheetId="1" r:id="rId1"/>
  </sheets>
  <definedNames>
    <definedName name="_xlnm._FilterDatabase" localSheetId="0" hidden="1">'Current P to P'!$B$4:$F$51</definedName>
  </definedNames>
  <calcPr calcId="145621"/>
</workbook>
</file>

<file path=xl/calcChain.xml><?xml version="1.0" encoding="utf-8"?>
<calcChain xmlns="http://schemas.openxmlformats.org/spreadsheetml/2006/main">
  <c r="P50" i="1" l="1"/>
  <c r="Q50" i="1" s="1"/>
  <c r="O50" i="1"/>
  <c r="N50" i="1"/>
  <c r="H50" i="1"/>
  <c r="G50" i="1"/>
  <c r="J50" i="1" s="1"/>
  <c r="R50" i="1" s="1"/>
  <c r="S50" i="1" s="1"/>
  <c r="E50" i="1"/>
  <c r="Q49" i="1"/>
  <c r="P49" i="1"/>
  <c r="N49" i="1"/>
  <c r="O49" i="1" s="1"/>
  <c r="L49" i="1"/>
  <c r="K49" i="1"/>
  <c r="J49" i="1"/>
  <c r="R49" i="1" s="1"/>
  <c r="S49" i="1" s="1"/>
  <c r="H49" i="1"/>
  <c r="I49" i="1" s="1"/>
  <c r="G49" i="1"/>
  <c r="E49" i="1"/>
  <c r="Q48" i="1"/>
  <c r="P48" i="1"/>
  <c r="N48" i="1"/>
  <c r="O48" i="1" s="1"/>
  <c r="J48" i="1"/>
  <c r="R48" i="1" s="1"/>
  <c r="S48" i="1" s="1"/>
  <c r="H48" i="1"/>
  <c r="K48" i="1" s="1"/>
  <c r="L48" i="1" s="1"/>
  <c r="G48" i="1"/>
  <c r="E48" i="1"/>
  <c r="P47" i="1"/>
  <c r="Q47" i="1" s="1"/>
  <c r="N47" i="1"/>
  <c r="O47" i="1" s="1"/>
  <c r="H47" i="1"/>
  <c r="K47" i="1" s="1"/>
  <c r="G47" i="1"/>
  <c r="J47" i="1" s="1"/>
  <c r="R47" i="1" s="1"/>
  <c r="S47" i="1" s="1"/>
  <c r="E47" i="1"/>
  <c r="P46" i="1"/>
  <c r="Q46" i="1" s="1"/>
  <c r="N46" i="1"/>
  <c r="O46" i="1" s="1"/>
  <c r="K46" i="1"/>
  <c r="L46" i="1" s="1"/>
  <c r="J46" i="1"/>
  <c r="R46" i="1" s="1"/>
  <c r="S46" i="1" s="1"/>
  <c r="H46" i="1"/>
  <c r="G46" i="1"/>
  <c r="I46" i="1" s="1"/>
  <c r="E46" i="1"/>
  <c r="R45" i="1"/>
  <c r="S45" i="1" s="1"/>
  <c r="Q45" i="1"/>
  <c r="P45" i="1"/>
  <c r="O45" i="1"/>
  <c r="N45" i="1"/>
  <c r="H45" i="1"/>
  <c r="K45" i="1" s="1"/>
  <c r="L45" i="1" s="1"/>
  <c r="G45" i="1"/>
  <c r="J45" i="1" s="1"/>
  <c r="E45" i="1"/>
  <c r="P44" i="1"/>
  <c r="Q44" i="1" s="1"/>
  <c r="N44" i="1"/>
  <c r="O44" i="1" s="1"/>
  <c r="L44" i="1"/>
  <c r="K44" i="1"/>
  <c r="I44" i="1"/>
  <c r="H44" i="1"/>
  <c r="G44" i="1"/>
  <c r="J44" i="1" s="1"/>
  <c r="E44" i="1"/>
  <c r="R43" i="1"/>
  <c r="S43" i="1" s="1"/>
  <c r="Q43" i="1"/>
  <c r="P43" i="1"/>
  <c r="O43" i="1"/>
  <c r="N43" i="1"/>
  <c r="K43" i="1"/>
  <c r="J43" i="1"/>
  <c r="I43" i="1"/>
  <c r="H43" i="1"/>
  <c r="G43" i="1"/>
  <c r="E43" i="1"/>
  <c r="Q42" i="1"/>
  <c r="P42" i="1"/>
  <c r="O42" i="1"/>
  <c r="N42" i="1"/>
  <c r="H42" i="1"/>
  <c r="G42" i="1"/>
  <c r="J42" i="1" s="1"/>
  <c r="R42" i="1" s="1"/>
  <c r="S42" i="1" s="1"/>
  <c r="E42" i="1"/>
  <c r="Q41" i="1"/>
  <c r="P41" i="1"/>
  <c r="N41" i="1"/>
  <c r="O41" i="1" s="1"/>
  <c r="K41" i="1"/>
  <c r="L41" i="1" s="1"/>
  <c r="J41" i="1"/>
  <c r="R41" i="1" s="1"/>
  <c r="S41" i="1" s="1"/>
  <c r="H41" i="1"/>
  <c r="I41" i="1" s="1"/>
  <c r="G41" i="1"/>
  <c r="E41" i="1"/>
  <c r="Q40" i="1"/>
  <c r="P40" i="1"/>
  <c r="N40" i="1"/>
  <c r="O40" i="1" s="1"/>
  <c r="J40" i="1"/>
  <c r="R40" i="1" s="1"/>
  <c r="S40" i="1" s="1"/>
  <c r="H40" i="1"/>
  <c r="K40" i="1" s="1"/>
  <c r="L40" i="1" s="1"/>
  <c r="G40" i="1"/>
  <c r="E40" i="1"/>
  <c r="P39" i="1"/>
  <c r="Q39" i="1" s="1"/>
  <c r="O39" i="1"/>
  <c r="N39" i="1"/>
  <c r="H39" i="1"/>
  <c r="K39" i="1" s="1"/>
  <c r="G39" i="1"/>
  <c r="J39" i="1" s="1"/>
  <c r="R39" i="1" s="1"/>
  <c r="S39" i="1" s="1"/>
  <c r="E39" i="1"/>
  <c r="S38" i="1"/>
  <c r="P38" i="1"/>
  <c r="Q38" i="1" s="1"/>
  <c r="N38" i="1"/>
  <c r="O38" i="1" s="1"/>
  <c r="K38" i="1"/>
  <c r="J38" i="1"/>
  <c r="R38" i="1" s="1"/>
  <c r="H38" i="1"/>
  <c r="G38" i="1"/>
  <c r="I38" i="1" s="1"/>
  <c r="E38" i="1"/>
  <c r="Q37" i="1"/>
  <c r="P37" i="1"/>
  <c r="N37" i="1"/>
  <c r="O37" i="1" s="1"/>
  <c r="J37" i="1"/>
  <c r="R37" i="1" s="1"/>
  <c r="S37" i="1" s="1"/>
  <c r="H37" i="1"/>
  <c r="K37" i="1" s="1"/>
  <c r="G37" i="1"/>
  <c r="E37" i="1"/>
  <c r="Q36" i="1"/>
  <c r="P36" i="1"/>
  <c r="O36" i="1"/>
  <c r="N36" i="1"/>
  <c r="H36" i="1"/>
  <c r="G36" i="1"/>
  <c r="J36" i="1" s="1"/>
  <c r="R36" i="1" s="1"/>
  <c r="S36" i="1" s="1"/>
  <c r="E36" i="1"/>
  <c r="P35" i="1"/>
  <c r="Q35" i="1" s="1"/>
  <c r="O35" i="1"/>
  <c r="N35" i="1"/>
  <c r="L35" i="1"/>
  <c r="K35" i="1"/>
  <c r="I35" i="1"/>
  <c r="H35" i="1"/>
  <c r="G35" i="1"/>
  <c r="J35" i="1" s="1"/>
  <c r="E35" i="1"/>
  <c r="S34" i="1"/>
  <c r="P34" i="1"/>
  <c r="Q34" i="1" s="1"/>
  <c r="N34" i="1"/>
  <c r="O34" i="1" s="1"/>
  <c r="K34" i="1"/>
  <c r="L34" i="1" s="1"/>
  <c r="J34" i="1"/>
  <c r="R34" i="1" s="1"/>
  <c r="H34" i="1"/>
  <c r="G34" i="1"/>
  <c r="I34" i="1" s="1"/>
  <c r="E34" i="1"/>
  <c r="R33" i="1"/>
  <c r="S33" i="1" s="1"/>
  <c r="Q33" i="1"/>
  <c r="P33" i="1"/>
  <c r="N33" i="1"/>
  <c r="O33" i="1" s="1"/>
  <c r="J33" i="1"/>
  <c r="I33" i="1"/>
  <c r="H33" i="1"/>
  <c r="K33" i="1" s="1"/>
  <c r="G33" i="1"/>
  <c r="A33" i="1"/>
  <c r="E33" i="1" s="1"/>
  <c r="R32" i="1"/>
  <c r="S32" i="1" s="1"/>
  <c r="Q32" i="1"/>
  <c r="P32" i="1"/>
  <c r="O32" i="1"/>
  <c r="N32" i="1"/>
  <c r="H32" i="1"/>
  <c r="K32" i="1" s="1"/>
  <c r="G32" i="1"/>
  <c r="J32" i="1" s="1"/>
  <c r="E32" i="1"/>
  <c r="P31" i="1"/>
  <c r="Q31" i="1" s="1"/>
  <c r="N31" i="1"/>
  <c r="O31" i="1" s="1"/>
  <c r="H31" i="1"/>
  <c r="K31" i="1" s="1"/>
  <c r="G31" i="1"/>
  <c r="J31" i="1" s="1"/>
  <c r="A31" i="1"/>
  <c r="E31" i="1" s="1"/>
  <c r="P30" i="1"/>
  <c r="Q30" i="1" s="1"/>
  <c r="O30" i="1"/>
  <c r="N30" i="1"/>
  <c r="K30" i="1"/>
  <c r="I30" i="1"/>
  <c r="H30" i="1"/>
  <c r="G30" i="1"/>
  <c r="J30" i="1" s="1"/>
  <c r="R30" i="1" s="1"/>
  <c r="S30" i="1" s="1"/>
  <c r="A30" i="1"/>
  <c r="E30" i="1" s="1"/>
  <c r="Q29" i="1"/>
  <c r="P29" i="1"/>
  <c r="N29" i="1"/>
  <c r="O29" i="1" s="1"/>
  <c r="K29" i="1"/>
  <c r="T29" i="1" s="1"/>
  <c r="J29" i="1"/>
  <c r="R29" i="1" s="1"/>
  <c r="S29" i="1" s="1"/>
  <c r="H29" i="1"/>
  <c r="I29" i="1" s="1"/>
  <c r="G29" i="1"/>
  <c r="A29" i="1"/>
  <c r="E29" i="1" s="1"/>
  <c r="S28" i="1"/>
  <c r="P28" i="1"/>
  <c r="Q28" i="1" s="1"/>
  <c r="N28" i="1"/>
  <c r="O28" i="1" s="1"/>
  <c r="K28" i="1"/>
  <c r="T28" i="1" s="1"/>
  <c r="J28" i="1"/>
  <c r="R28" i="1" s="1"/>
  <c r="H28" i="1"/>
  <c r="G28" i="1"/>
  <c r="I28" i="1" s="1"/>
  <c r="E28" i="1"/>
  <c r="R27" i="1"/>
  <c r="S27" i="1" s="1"/>
  <c r="Q27" i="1"/>
  <c r="P27" i="1"/>
  <c r="N27" i="1"/>
  <c r="O27" i="1" s="1"/>
  <c r="J27" i="1"/>
  <c r="I27" i="1"/>
  <c r="H27" i="1"/>
  <c r="K27" i="1" s="1"/>
  <c r="G27" i="1"/>
  <c r="E27" i="1"/>
  <c r="P26" i="1"/>
  <c r="Q26" i="1" s="1"/>
  <c r="O26" i="1"/>
  <c r="N26" i="1"/>
  <c r="H26" i="1"/>
  <c r="G26" i="1"/>
  <c r="J26" i="1" s="1"/>
  <c r="E26" i="1"/>
  <c r="P25" i="1"/>
  <c r="Q25" i="1" s="1"/>
  <c r="N25" i="1"/>
  <c r="O25" i="1" s="1"/>
  <c r="K25" i="1"/>
  <c r="I25" i="1"/>
  <c r="H25" i="1"/>
  <c r="G25" i="1"/>
  <c r="J25" i="1" s="1"/>
  <c r="E25" i="1"/>
  <c r="P24" i="1"/>
  <c r="Q24" i="1" s="1"/>
  <c r="N24" i="1"/>
  <c r="O24" i="1" s="1"/>
  <c r="K24" i="1"/>
  <c r="H24" i="1"/>
  <c r="G24" i="1"/>
  <c r="I24" i="1" s="1"/>
  <c r="E24" i="1"/>
  <c r="Q23" i="1"/>
  <c r="P23" i="1"/>
  <c r="N23" i="1"/>
  <c r="O23" i="1" s="1"/>
  <c r="J23" i="1"/>
  <c r="R23" i="1" s="1"/>
  <c r="S23" i="1" s="1"/>
  <c r="H23" i="1"/>
  <c r="K23" i="1" s="1"/>
  <c r="G23" i="1"/>
  <c r="E23" i="1"/>
  <c r="P22" i="1"/>
  <c r="Q22" i="1" s="1"/>
  <c r="O22" i="1"/>
  <c r="N22" i="1"/>
  <c r="H22" i="1"/>
  <c r="K22" i="1" s="1"/>
  <c r="G22" i="1"/>
  <c r="J22" i="1" s="1"/>
  <c r="R22" i="1" s="1"/>
  <c r="S22" i="1" s="1"/>
  <c r="E22" i="1"/>
  <c r="P21" i="1"/>
  <c r="Q21" i="1" s="1"/>
  <c r="O21" i="1"/>
  <c r="N21" i="1"/>
  <c r="K21" i="1"/>
  <c r="H21" i="1"/>
  <c r="G21" i="1"/>
  <c r="J21" i="1" s="1"/>
  <c r="L21" i="1" s="1"/>
  <c r="E21" i="1"/>
  <c r="P20" i="1"/>
  <c r="Q20" i="1" s="1"/>
  <c r="N20" i="1"/>
  <c r="O20" i="1" s="1"/>
  <c r="K20" i="1"/>
  <c r="H20" i="1"/>
  <c r="G20" i="1"/>
  <c r="I20" i="1" s="1"/>
  <c r="E20" i="1"/>
  <c r="Q19" i="1"/>
  <c r="P19" i="1"/>
  <c r="N19" i="1"/>
  <c r="O19" i="1" s="1"/>
  <c r="K19" i="1"/>
  <c r="L19" i="1" s="1"/>
  <c r="J19" i="1"/>
  <c r="H19" i="1"/>
  <c r="I19" i="1" s="1"/>
  <c r="G19" i="1"/>
  <c r="E19" i="1"/>
  <c r="Q18" i="1"/>
  <c r="P18" i="1"/>
  <c r="O18" i="1"/>
  <c r="N18" i="1"/>
  <c r="H18" i="1"/>
  <c r="I18" i="1" s="1"/>
  <c r="G18" i="1"/>
  <c r="J18" i="1" s="1"/>
  <c r="R18" i="1" s="1"/>
  <c r="S18" i="1" s="1"/>
  <c r="E18" i="1"/>
  <c r="P17" i="1"/>
  <c r="Q17" i="1" s="1"/>
  <c r="O17" i="1"/>
  <c r="N17" i="1"/>
  <c r="L17" i="1"/>
  <c r="K17" i="1"/>
  <c r="I17" i="1"/>
  <c r="H17" i="1"/>
  <c r="G17" i="1"/>
  <c r="J17" i="1" s="1"/>
  <c r="R17" i="1" s="1"/>
  <c r="S17" i="1" s="1"/>
  <c r="E17" i="1"/>
  <c r="P16" i="1"/>
  <c r="Q16" i="1" s="1"/>
  <c r="N16" i="1"/>
  <c r="O16" i="1" s="1"/>
  <c r="K16" i="1"/>
  <c r="H16" i="1"/>
  <c r="G16" i="1"/>
  <c r="I16" i="1" s="1"/>
  <c r="E16" i="1"/>
  <c r="R15" i="1"/>
  <c r="S15" i="1" s="1"/>
  <c r="Q15" i="1"/>
  <c r="P15" i="1"/>
  <c r="N15" i="1"/>
  <c r="O15" i="1" s="1"/>
  <c r="J15" i="1"/>
  <c r="H15" i="1"/>
  <c r="K15" i="1" s="1"/>
  <c r="G15" i="1"/>
  <c r="E15" i="1"/>
  <c r="Q14" i="1"/>
  <c r="P14" i="1"/>
  <c r="O14" i="1"/>
  <c r="N14" i="1"/>
  <c r="K14" i="1"/>
  <c r="L14" i="1" s="1"/>
  <c r="I14" i="1"/>
  <c r="H14" i="1"/>
  <c r="G14" i="1"/>
  <c r="J14" i="1" s="1"/>
  <c r="R14" i="1" s="1"/>
  <c r="S14" i="1" s="1"/>
  <c r="E14" i="1"/>
  <c r="P13" i="1"/>
  <c r="Q13" i="1" s="1"/>
  <c r="N13" i="1"/>
  <c r="O13" i="1" s="1"/>
  <c r="L13" i="1"/>
  <c r="K13" i="1"/>
  <c r="I13" i="1"/>
  <c r="H13" i="1"/>
  <c r="G13" i="1"/>
  <c r="J13" i="1" s="1"/>
  <c r="R13" i="1" s="1"/>
  <c r="S13" i="1" s="1"/>
  <c r="E13" i="1"/>
  <c r="P12" i="1"/>
  <c r="Q12" i="1" s="1"/>
  <c r="N12" i="1"/>
  <c r="O12" i="1" s="1"/>
  <c r="K12" i="1"/>
  <c r="H12" i="1"/>
  <c r="G12" i="1"/>
  <c r="I12" i="1" s="1"/>
  <c r="A12" i="1"/>
  <c r="E12" i="1" s="1"/>
  <c r="R11" i="1"/>
  <c r="S11" i="1" s="1"/>
  <c r="Q11" i="1"/>
  <c r="P11" i="1"/>
  <c r="O11" i="1"/>
  <c r="N11" i="1"/>
  <c r="K11" i="1"/>
  <c r="L11" i="1" s="1"/>
  <c r="J11" i="1"/>
  <c r="I11" i="1"/>
  <c r="H11" i="1"/>
  <c r="G11" i="1"/>
  <c r="E11" i="1"/>
  <c r="A11" i="1"/>
  <c r="Q10" i="1"/>
  <c r="P10" i="1"/>
  <c r="N10" i="1"/>
  <c r="O10" i="1" s="1"/>
  <c r="J10" i="1"/>
  <c r="R10" i="1" s="1"/>
  <c r="S10" i="1" s="1"/>
  <c r="H10" i="1"/>
  <c r="K10" i="1" s="1"/>
  <c r="G10" i="1"/>
  <c r="A10" i="1"/>
  <c r="E10" i="1" s="1"/>
  <c r="P9" i="1"/>
  <c r="Q9" i="1" s="1"/>
  <c r="O9" i="1"/>
  <c r="N9" i="1"/>
  <c r="H9" i="1"/>
  <c r="K9" i="1" s="1"/>
  <c r="G9" i="1"/>
  <c r="J9" i="1" s="1"/>
  <c r="R9" i="1" s="1"/>
  <c r="S9" i="1" s="1"/>
  <c r="E9" i="1"/>
  <c r="A9" i="1"/>
  <c r="P8" i="1"/>
  <c r="Q8" i="1" s="1"/>
  <c r="O8" i="1"/>
  <c r="N8" i="1"/>
  <c r="H8" i="1"/>
  <c r="I8" i="1" s="1"/>
  <c r="G8" i="1"/>
  <c r="J8" i="1" s="1"/>
  <c r="R8" i="1" s="1"/>
  <c r="S8" i="1" s="1"/>
  <c r="E8" i="1"/>
  <c r="P7" i="1"/>
  <c r="Q7" i="1" s="1"/>
  <c r="N7" i="1"/>
  <c r="O7" i="1" s="1"/>
  <c r="L7" i="1"/>
  <c r="K7" i="1"/>
  <c r="H7" i="1"/>
  <c r="G7" i="1"/>
  <c r="J7" i="1" s="1"/>
  <c r="R7" i="1" s="1"/>
  <c r="S7" i="1" s="1"/>
  <c r="A7" i="1"/>
  <c r="E7" i="1" s="1"/>
  <c r="Q6" i="1"/>
  <c r="P6" i="1"/>
  <c r="N6" i="1"/>
  <c r="O6" i="1" s="1"/>
  <c r="J6" i="1"/>
  <c r="R6" i="1" s="1"/>
  <c r="S6" i="1" s="1"/>
  <c r="H6" i="1"/>
  <c r="I6" i="1" s="1"/>
  <c r="G6" i="1"/>
  <c r="E6" i="1"/>
  <c r="A6" i="1"/>
  <c r="P5" i="1"/>
  <c r="Q5" i="1" s="1"/>
  <c r="N5" i="1"/>
  <c r="O5" i="1" s="1"/>
  <c r="K5" i="1"/>
  <c r="J5" i="1"/>
  <c r="H5" i="1"/>
  <c r="G5" i="1"/>
  <c r="I5" i="1" s="1"/>
  <c r="A5" i="1"/>
  <c r="E5" i="1" s="1"/>
  <c r="R5" i="1" l="1"/>
  <c r="S5" i="1" s="1"/>
  <c r="T5" i="1" s="1"/>
  <c r="L22" i="1"/>
  <c r="T22" i="1"/>
  <c r="L15" i="1"/>
  <c r="T15" i="1"/>
  <c r="L10" i="1"/>
  <c r="T10" i="1"/>
  <c r="L37" i="1"/>
  <c r="T37" i="1"/>
  <c r="I10" i="1"/>
  <c r="J20" i="1"/>
  <c r="R20" i="1" s="1"/>
  <c r="S20" i="1" s="1"/>
  <c r="T20" i="1" s="1"/>
  <c r="I15" i="1"/>
  <c r="R25" i="1"/>
  <c r="S25" i="1" s="1"/>
  <c r="L32" i="1"/>
  <c r="T32" i="1"/>
  <c r="L39" i="1"/>
  <c r="K6" i="1"/>
  <c r="T9" i="1"/>
  <c r="J12" i="1"/>
  <c r="R12" i="1" s="1"/>
  <c r="S12" i="1" s="1"/>
  <c r="T12" i="1" s="1"/>
  <c r="K18" i="1"/>
  <c r="R19" i="1"/>
  <c r="S19" i="1" s="1"/>
  <c r="T19" i="1" s="1"/>
  <c r="I21" i="1"/>
  <c r="R26" i="1"/>
  <c r="S26" i="1" s="1"/>
  <c r="L27" i="1"/>
  <c r="T27" i="1"/>
  <c r="R31" i="1"/>
  <c r="S31" i="1" s="1"/>
  <c r="T31" i="1" s="1"/>
  <c r="I32" i="1"/>
  <c r="L33" i="1"/>
  <c r="T33" i="1"/>
  <c r="K42" i="1"/>
  <c r="L42" i="1" s="1"/>
  <c r="I42" i="1"/>
  <c r="L23" i="1"/>
  <c r="T23" i="1"/>
  <c r="L28" i="1"/>
  <c r="K36" i="1"/>
  <c r="I36" i="1"/>
  <c r="I45" i="1"/>
  <c r="L5" i="1"/>
  <c r="L47" i="1"/>
  <c r="K26" i="1"/>
  <c r="I26" i="1"/>
  <c r="T30" i="1"/>
  <c r="L31" i="1"/>
  <c r="T34" i="1"/>
  <c r="L38" i="1"/>
  <c r="T7" i="1"/>
  <c r="T11" i="1"/>
  <c r="K8" i="1"/>
  <c r="T17" i="1"/>
  <c r="R21" i="1"/>
  <c r="S21" i="1" s="1"/>
  <c r="T21" i="1" s="1"/>
  <c r="I40" i="1"/>
  <c r="L29" i="1"/>
  <c r="K50" i="1"/>
  <c r="L50" i="1" s="1"/>
  <c r="I50" i="1"/>
  <c r="I9" i="1"/>
  <c r="I22" i="1"/>
  <c r="T25" i="1"/>
  <c r="L30" i="1"/>
  <c r="L43" i="1"/>
  <c r="R44" i="1"/>
  <c r="S44" i="1" s="1"/>
  <c r="I23" i="1"/>
  <c r="I37" i="1"/>
  <c r="I48" i="1"/>
  <c r="J24" i="1"/>
  <c r="E51" i="1"/>
  <c r="G51" i="1" s="1"/>
  <c r="U51" i="1" s="1"/>
  <c r="I7" i="1"/>
  <c r="L9" i="1"/>
  <c r="T13" i="1"/>
  <c r="T14" i="1"/>
  <c r="J16" i="1"/>
  <c r="R16" i="1" s="1"/>
  <c r="S16" i="1" s="1"/>
  <c r="T16" i="1" s="1"/>
  <c r="L25" i="1"/>
  <c r="R35" i="1"/>
  <c r="S35" i="1" s="1"/>
  <c r="T35" i="1" s="1"/>
  <c r="I31" i="1"/>
  <c r="I39" i="1"/>
  <c r="I47" i="1"/>
  <c r="T36" i="1" l="1"/>
  <c r="L36" i="1"/>
  <c r="T26" i="1"/>
  <c r="L26" i="1"/>
  <c r="L6" i="1"/>
  <c r="T6" i="1"/>
  <c r="L12" i="1"/>
  <c r="L20" i="1"/>
  <c r="R24" i="1"/>
  <c r="S24" i="1" s="1"/>
  <c r="T24" i="1" s="1"/>
  <c r="L24" i="1"/>
  <c r="L18" i="1"/>
  <c r="T18" i="1"/>
  <c r="L8" i="1"/>
  <c r="T8" i="1"/>
  <c r="L16" i="1"/>
</calcChain>
</file>

<file path=xl/sharedStrings.xml><?xml version="1.0" encoding="utf-8"?>
<sst xmlns="http://schemas.openxmlformats.org/spreadsheetml/2006/main" count="118" uniqueCount="28">
  <si>
    <t>Calculation (Current timetables)</t>
  </si>
  <si>
    <t>Point to Point Speed</t>
  </si>
  <si>
    <t>Time and distance</t>
  </si>
  <si>
    <t>Point to Point
(daily usage)</t>
  </si>
  <si>
    <t>Point A</t>
  </si>
  <si>
    <t>Point B</t>
  </si>
  <si>
    <t>P to P time</t>
  </si>
  <si>
    <t>P to P time
(daily)</t>
  </si>
  <si>
    <t>P to P metres</t>
  </si>
  <si>
    <t>H</t>
  </si>
  <si>
    <t>KM</t>
  </si>
  <si>
    <t>Km/H</t>
  </si>
  <si>
    <t>S</t>
  </si>
  <si>
    <t>M</t>
  </si>
  <si>
    <t>M/S</t>
  </si>
  <si>
    <t>max speed
 in m/s</t>
  </si>
  <si>
    <t>Acceleration 
time (s)</t>
  </si>
  <si>
    <t>Acceleration 
distance (m)</t>
  </si>
  <si>
    <t>Deceleration 
time (s)</t>
  </si>
  <si>
    <t>Deceleration 
distance (m)</t>
  </si>
  <si>
    <t>Cruise
 time (s)</t>
  </si>
  <si>
    <t>Cruise
distance (m)</t>
  </si>
  <si>
    <t>Control</t>
  </si>
  <si>
    <t>A</t>
  </si>
  <si>
    <t>B</t>
  </si>
  <si>
    <t>Key figures</t>
  </si>
  <si>
    <t>Acceleration rate (m/s)</t>
  </si>
  <si>
    <t>Deceleration rate (m/s)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</si>
</sst>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0.0"/>
  </numFmts>
  <fonts count="12">
    <font>
      <sz val="12"/>
      <color theme="1"/>
      <name val="Arial"/>
      <charset val="134"/>
    </font>
    <font>
      <b/>
      <sz val="12"/>
      <color theme="0"/>
      <name val="Arial"/>
      <family val="2"/>
    </font>
    <font>
      <b/>
      <sz val="12"/>
      <color theme="3" tint="-0.499984740745262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6"/>
      <color indexed="8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i/>
      <sz val="12"/>
      <color theme="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gray0625">
        <bgColor theme="8" tint="0.79992065187536243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00B050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10" fillId="0" borderId="0" applyFont="0" applyFill="0" applyBorder="0" applyAlignment="0" applyProtection="0"/>
    <xf numFmtId="0" fontId="9" fillId="0" borderId="0"/>
    <xf numFmtId="164" fontId="9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Fill="1"/>
    <xf numFmtId="0" fontId="2" fillId="0" borderId="0" xfId="0" applyFont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3" fontId="5" fillId="3" borderId="8" xfId="0" applyNumberFormat="1" applyFont="1" applyFill="1" applyBorder="1" applyAlignment="1">
      <alignment horizontal="center" vertical="center"/>
    </xf>
    <xf numFmtId="3" fontId="5" fillId="3" borderId="9" xfId="0" applyNumberFormat="1" applyFont="1" applyFill="1" applyBorder="1" applyAlignment="1">
      <alignment horizontal="center" vertical="center"/>
    </xf>
    <xf numFmtId="21" fontId="0" fillId="3" borderId="9" xfId="0" applyNumberFormat="1" applyFill="1" applyBorder="1" applyAlignment="1">
      <alignment horizontal="center" vertical="center"/>
    </xf>
    <xf numFmtId="46" fontId="0" fillId="3" borderId="9" xfId="0" applyNumberFormat="1" applyFill="1" applyBorder="1" applyAlignment="1">
      <alignment horizontal="center" vertical="center"/>
    </xf>
    <xf numFmtId="3" fontId="0" fillId="3" borderId="10" xfId="0" applyNumberFormat="1" applyFill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 vertical="center"/>
    </xf>
    <xf numFmtId="2" fontId="0" fillId="3" borderId="12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5" fillId="0" borderId="8" xfId="0" applyNumberFormat="1" applyFont="1" applyFill="1" applyBorder="1" applyAlignment="1">
      <alignment horizontal="center" vertical="center"/>
    </xf>
    <xf numFmtId="3" fontId="5" fillId="0" borderId="9" xfId="0" applyNumberFormat="1" applyFont="1" applyFill="1" applyBorder="1" applyAlignment="1">
      <alignment horizontal="center" vertical="center"/>
    </xf>
    <xf numFmtId="21" fontId="0" fillId="0" borderId="9" xfId="0" applyNumberFormat="1" applyFill="1" applyBorder="1" applyAlignment="1">
      <alignment horizontal="center" vertical="center"/>
    </xf>
    <xf numFmtId="46" fontId="0" fillId="0" borderId="9" xfId="0" applyNumberFormat="1" applyFill="1" applyBorder="1" applyAlignment="1">
      <alignment horizontal="center" vertical="center"/>
    </xf>
    <xf numFmtId="3" fontId="0" fillId="0" borderId="10" xfId="0" applyNumberForma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3" fontId="6" fillId="0" borderId="9" xfId="0" applyNumberFormat="1" applyFont="1" applyFill="1" applyBorder="1" applyAlignment="1">
      <alignment horizontal="center" vertical="center"/>
    </xf>
    <xf numFmtId="3" fontId="6" fillId="3" borderId="8" xfId="0" applyNumberFormat="1" applyFont="1" applyFill="1" applyBorder="1" applyAlignment="1">
      <alignment horizontal="center" vertical="center"/>
    </xf>
    <xf numFmtId="3" fontId="6" fillId="3" borderId="9" xfId="0" applyNumberFormat="1" applyFont="1" applyFill="1" applyBorder="1" applyAlignment="1">
      <alignment horizontal="center" vertical="center"/>
    </xf>
    <xf numFmtId="3" fontId="6" fillId="0" borderId="8" xfId="0" applyNumberFormat="1" applyFont="1" applyFill="1" applyBorder="1" applyAlignment="1">
      <alignment horizontal="center" vertical="center"/>
    </xf>
    <xf numFmtId="3" fontId="6" fillId="0" borderId="13" xfId="0" applyNumberFormat="1" applyFont="1" applyFill="1" applyBorder="1" applyAlignment="1">
      <alignment horizontal="center" vertical="center"/>
    </xf>
    <xf numFmtId="3" fontId="6" fillId="0" borderId="14" xfId="0" applyNumberFormat="1" applyFont="1" applyFill="1" applyBorder="1" applyAlignment="1">
      <alignment horizontal="center" vertical="center"/>
    </xf>
    <xf numFmtId="21" fontId="0" fillId="0" borderId="14" xfId="0" applyNumberFormat="1" applyFill="1" applyBorder="1" applyAlignment="1">
      <alignment horizontal="center" vertical="center"/>
    </xf>
    <xf numFmtId="46" fontId="0" fillId="0" borderId="14" xfId="0" applyNumberFormat="1" applyFill="1" applyBorder="1" applyAlignment="1">
      <alignment horizontal="center" vertical="center"/>
    </xf>
    <xf numFmtId="3" fontId="0" fillId="0" borderId="15" xfId="0" applyNumberForma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46" fontId="0" fillId="4" borderId="0" xfId="0" applyNumberFormat="1" applyFill="1" applyAlignment="1">
      <alignment horizontal="center"/>
    </xf>
    <xf numFmtId="2" fontId="0" fillId="4" borderId="13" xfId="0" applyNumberFormat="1" applyFill="1" applyBorder="1" applyAlignment="1">
      <alignment horizontal="center" vertical="center"/>
    </xf>
    <xf numFmtId="2" fontId="0" fillId="0" borderId="0" xfId="1" applyNumberFormat="1" applyFont="1" applyFill="1"/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165" fontId="0" fillId="3" borderId="22" xfId="0" applyNumberForma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" fontId="0" fillId="3" borderId="12" xfId="0" applyNumberFormat="1" applyFill="1" applyBorder="1" applyAlignment="1">
      <alignment horizontal="center" vertical="center"/>
    </xf>
    <xf numFmtId="165" fontId="0" fillId="3" borderId="23" xfId="0" applyNumberFormat="1" applyFill="1" applyBorder="1" applyAlignment="1">
      <alignment horizontal="center" vertical="center"/>
    </xf>
    <xf numFmtId="165" fontId="0" fillId="3" borderId="11" xfId="0" applyNumberFormat="1" applyFill="1" applyBorder="1" applyAlignment="1">
      <alignment horizontal="center" vertical="center"/>
    </xf>
    <xf numFmtId="165" fontId="0" fillId="7" borderId="12" xfId="0" applyNumberFormat="1" applyFill="1" applyBorder="1" applyAlignment="1">
      <alignment horizontal="center" vertical="center"/>
    </xf>
    <xf numFmtId="165" fontId="0" fillId="0" borderId="24" xfId="0" applyNumberForma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165" fontId="0" fillId="0" borderId="9" xfId="0" applyNumberFormat="1" applyFill="1" applyBorder="1" applyAlignment="1">
      <alignment horizontal="center" vertical="center"/>
    </xf>
    <xf numFmtId="165" fontId="0" fillId="3" borderId="24" xfId="0" applyNumberFormat="1" applyFill="1" applyBorder="1" applyAlignment="1">
      <alignment horizontal="center" vertical="center"/>
    </xf>
    <xf numFmtId="165" fontId="0" fillId="3" borderId="10" xfId="0" applyNumberFormat="1" applyFill="1" applyBorder="1" applyAlignment="1">
      <alignment horizontal="center" vertical="center"/>
    </xf>
    <xf numFmtId="165" fontId="0" fillId="3" borderId="8" xfId="0" applyNumberFormat="1" applyFill="1" applyBorder="1" applyAlignment="1">
      <alignment horizontal="center" vertical="center"/>
    </xf>
    <xf numFmtId="165" fontId="0" fillId="3" borderId="9" xfId="0" applyNumberFormat="1" applyFill="1" applyBorder="1" applyAlignment="1">
      <alignment horizontal="center" vertical="center"/>
    </xf>
    <xf numFmtId="165" fontId="0" fillId="8" borderId="8" xfId="0" applyNumberFormat="1" applyFill="1" applyBorder="1" applyAlignment="1">
      <alignment horizontal="center" vertical="center"/>
    </xf>
    <xf numFmtId="165" fontId="0" fillId="0" borderId="25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5" fontId="0" fillId="0" borderId="15" xfId="0" applyNumberFormat="1" applyFill="1" applyBorder="1" applyAlignment="1">
      <alignment horizontal="center" vertical="center"/>
    </xf>
    <xf numFmtId="165" fontId="0" fillId="0" borderId="13" xfId="0" applyNumberFormat="1" applyFill="1" applyBorder="1" applyAlignment="1">
      <alignment horizontal="center" vertical="center"/>
    </xf>
    <xf numFmtId="165" fontId="0" fillId="0" borderId="14" xfId="0" applyNumberForma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" fontId="0" fillId="0" borderId="9" xfId="0" applyNumberFormat="1" applyFill="1" applyBorder="1" applyAlignment="1">
      <alignment horizontal="center" vertical="center"/>
    </xf>
    <xf numFmtId="0" fontId="0" fillId="0" borderId="0" xfId="0" applyFill="1" applyBorder="1"/>
    <xf numFmtId="1" fontId="0" fillId="3" borderId="9" xfId="0" applyNumberForma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0" fontId="1" fillId="6" borderId="30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1" fontId="0" fillId="0" borderId="24" xfId="0" applyNumberFormat="1" applyFill="1" applyBorder="1" applyAlignment="1">
      <alignment horizontal="center" vertical="center"/>
    </xf>
    <xf numFmtId="1" fontId="0" fillId="3" borderId="24" xfId="0" applyNumberFormat="1" applyFill="1" applyBorder="1" applyAlignment="1">
      <alignment horizontal="center" vertical="center"/>
    </xf>
    <xf numFmtId="1" fontId="0" fillId="0" borderId="14" xfId="0" applyNumberFormat="1" applyFill="1" applyBorder="1" applyAlignment="1">
      <alignment horizontal="center" vertical="center"/>
    </xf>
    <xf numFmtId="1" fontId="0" fillId="0" borderId="25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8" fillId="0" borderId="0" xfId="0" applyFont="1" applyFill="1" applyBorder="1" applyAlignment="1">
      <alignment vertical="center"/>
    </xf>
    <xf numFmtId="0" fontId="4" fillId="0" borderId="20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0" fillId="9" borderId="0" xfId="0" applyFill="1"/>
  </cellXfs>
  <cellStyles count="4">
    <cellStyle name="Comma 2" xfId="3"/>
    <cellStyle name="Normal" xfId="0" builtinId="0"/>
    <cellStyle name="Normal 2" xfId="2"/>
    <cellStyle name="Pourcentage" xfId="1" builtinId="5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514350</xdr:colOff>
          <xdr:row>1</xdr:row>
          <xdr:rowOff>161925</xdr:rowOff>
        </xdr:from>
        <xdr:to>
          <xdr:col>20</xdr:col>
          <xdr:colOff>1838325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GoalSeek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51"/>
  <sheetViews>
    <sheetView tabSelected="1" zoomScale="70" zoomScaleNormal="70" workbookViewId="0">
      <pane xSplit="9" ySplit="4" topLeftCell="M5" activePane="bottomRight" state="frozen"/>
      <selection pane="topRight"/>
      <selection pane="bottomLeft"/>
      <selection pane="bottomRight" activeCell="U2" sqref="U2"/>
    </sheetView>
  </sheetViews>
  <sheetFormatPr baseColWidth="10" defaultColWidth="9" defaultRowHeight="15"/>
  <cols>
    <col min="1" max="1" width="12.44140625" customWidth="1"/>
    <col min="2" max="2" width="12" customWidth="1"/>
    <col min="3" max="3" width="13" customWidth="1"/>
    <col min="4" max="5" width="14.77734375" customWidth="1"/>
    <col min="6" max="6" width="17.21875" customWidth="1"/>
    <col min="7" max="7" width="6.6640625" style="1" customWidth="1"/>
    <col min="8" max="8" width="4.5546875" style="1" customWidth="1"/>
    <col min="9" max="9" width="5.6640625" style="1" customWidth="1"/>
    <col min="10" max="10" width="4" style="1" customWidth="1"/>
    <col min="11" max="11" width="5.109375" style="1" customWidth="1"/>
    <col min="12" max="12" width="4.5546875" style="1" customWidth="1"/>
    <col min="13" max="13" width="13.33203125" style="1" customWidth="1"/>
    <col min="14" max="15" width="12.44140625" style="1" customWidth="1"/>
    <col min="16" max="17" width="12.6640625" style="1" customWidth="1"/>
    <col min="18" max="18" width="8.21875" style="1" customWidth="1"/>
    <col min="19" max="19" width="12.109375" style="1" customWidth="1"/>
    <col min="20" max="20" width="7.6640625" style="1" customWidth="1"/>
    <col min="21" max="21" width="25.6640625" customWidth="1"/>
    <col min="22" max="22" width="6" customWidth="1"/>
    <col min="24" max="24" width="10.33203125" customWidth="1"/>
    <col min="25" max="25" width="13.21875" customWidth="1"/>
    <col min="26" max="27" width="10.5546875" customWidth="1"/>
    <col min="28" max="28" width="2.6640625" customWidth="1"/>
  </cols>
  <sheetData>
    <row r="1" spans="1:28">
      <c r="O1" s="40"/>
      <c r="Q1" s="40"/>
      <c r="S1" s="40"/>
    </row>
    <row r="2" spans="1:28" ht="15.75">
      <c r="N2" s="84" t="s">
        <v>0</v>
      </c>
      <c r="O2" s="85"/>
      <c r="P2" s="85"/>
      <c r="Q2" s="85"/>
      <c r="R2" s="85"/>
      <c r="S2" s="85"/>
      <c r="T2" s="85"/>
      <c r="U2" s="93"/>
    </row>
    <row r="3" spans="1:28" ht="15.75">
      <c r="G3" s="86" t="s">
        <v>1</v>
      </c>
      <c r="H3" s="87"/>
      <c r="I3" s="87"/>
      <c r="J3" s="87"/>
      <c r="K3" s="87"/>
      <c r="L3" s="88"/>
      <c r="M3" s="89" t="s">
        <v>2</v>
      </c>
      <c r="N3" s="90"/>
      <c r="O3" s="90"/>
      <c r="P3" s="90"/>
      <c r="Q3" s="90"/>
      <c r="R3" s="90"/>
      <c r="S3" s="90"/>
      <c r="T3" s="91"/>
      <c r="U3" s="93"/>
    </row>
    <row r="4" spans="1:28" ht="31.5">
      <c r="A4" s="2" t="s">
        <v>3</v>
      </c>
      <c r="B4" s="3" t="s">
        <v>4</v>
      </c>
      <c r="C4" s="4" t="s">
        <v>5</v>
      </c>
      <c r="D4" s="4" t="s">
        <v>6</v>
      </c>
      <c r="E4" s="5" t="s">
        <v>7</v>
      </c>
      <c r="F4" s="6" t="s">
        <v>8</v>
      </c>
      <c r="G4" s="7" t="s">
        <v>9</v>
      </c>
      <c r="H4" s="8" t="s">
        <v>10</v>
      </c>
      <c r="I4" s="41" t="s">
        <v>11</v>
      </c>
      <c r="J4" s="7" t="s">
        <v>12</v>
      </c>
      <c r="K4" s="8" t="s">
        <v>13</v>
      </c>
      <c r="L4" s="42" t="s">
        <v>14</v>
      </c>
      <c r="M4" s="43" t="s">
        <v>15</v>
      </c>
      <c r="N4" s="44" t="s">
        <v>16</v>
      </c>
      <c r="O4" s="44" t="s">
        <v>17</v>
      </c>
      <c r="P4" s="44" t="s">
        <v>18</v>
      </c>
      <c r="Q4" s="44" t="s">
        <v>19</v>
      </c>
      <c r="R4" s="44" t="s">
        <v>20</v>
      </c>
      <c r="S4" s="44" t="s">
        <v>21</v>
      </c>
      <c r="T4" s="68" t="s">
        <v>22</v>
      </c>
      <c r="U4" s="93"/>
    </row>
    <row r="5" spans="1:28" ht="20.25">
      <c r="A5" s="9">
        <f>373*2</f>
        <v>746</v>
      </c>
      <c r="B5" s="10" t="s">
        <v>23</v>
      </c>
      <c r="C5" s="11" t="s">
        <v>24</v>
      </c>
      <c r="D5" s="12">
        <v>2.4421296296295901E-3</v>
      </c>
      <c r="E5" s="13">
        <f>D5*A5</f>
        <v>1.8218287037036742</v>
      </c>
      <c r="F5" s="14">
        <v>2377</v>
      </c>
      <c r="G5" s="15">
        <f>D5*24</f>
        <v>5.8611111111110163E-2</v>
      </c>
      <c r="H5" s="16">
        <f>F5/1000</f>
        <v>2.3769999999999998</v>
      </c>
      <c r="I5" s="45">
        <f>H5/G5</f>
        <v>40.555450236967474</v>
      </c>
      <c r="J5" s="46">
        <f>G5*3600</f>
        <v>210.99999999999659</v>
      </c>
      <c r="K5" s="47">
        <f>H5*1000</f>
        <v>2377</v>
      </c>
      <c r="L5" s="48">
        <f>K5/J5</f>
        <v>11.265402843602077</v>
      </c>
      <c r="M5" s="49">
        <v>12.434331477647358</v>
      </c>
      <c r="N5" s="50">
        <f>(M5-0)/$V$9</f>
        <v>14.802775568627808</v>
      </c>
      <c r="O5" s="50">
        <f>(0*N5)+0.5*$V$9*(N5*N5)</f>
        <v>92.031309104769022</v>
      </c>
      <c r="P5" s="50">
        <f>(M5-0)/$V$10</f>
        <v>24.868662955294717</v>
      </c>
      <c r="Q5" s="50">
        <f>(0*P5)+0.5*$V$10*(P5*P5)</f>
        <v>154.61259929601195</v>
      </c>
      <c r="R5" s="47">
        <f>J5-N5-P5</f>
        <v>171.32856147607407</v>
      </c>
      <c r="S5" s="47">
        <f>(M5*R5)</f>
        <v>2130.3561249819882</v>
      </c>
      <c r="T5" s="45">
        <f>K5-O5-Q5-S5</f>
        <v>-3.3382769288436975E-5</v>
      </c>
      <c r="U5" s="92"/>
      <c r="V5" s="92"/>
      <c r="W5" s="92"/>
      <c r="X5" s="92"/>
      <c r="Y5" s="92"/>
      <c r="Z5" s="81"/>
      <c r="AA5" s="81"/>
      <c r="AB5" s="81"/>
    </row>
    <row r="6" spans="1:28" ht="20.25">
      <c r="A6" s="17">
        <f>128*2</f>
        <v>256</v>
      </c>
      <c r="B6" s="18" t="s">
        <v>23</v>
      </c>
      <c r="C6" s="19" t="s">
        <v>24</v>
      </c>
      <c r="D6" s="20">
        <v>1.58564814814816E-3</v>
      </c>
      <c r="E6" s="21">
        <f t="shared" ref="E6:E50" si="0">D6*A6</f>
        <v>0.40592592592592897</v>
      </c>
      <c r="F6" s="22">
        <v>1273</v>
      </c>
      <c r="G6" s="23">
        <f t="shared" ref="G6:G50" si="1">D6*24</f>
        <v>3.8055555555555842E-2</v>
      </c>
      <c r="H6" s="24">
        <f t="shared" ref="H6:H50" si="2">F6/1000</f>
        <v>1.2729999999999999</v>
      </c>
      <c r="I6" s="51">
        <f t="shared" ref="I6:I50" si="3">H6/G6</f>
        <v>33.451094890510696</v>
      </c>
      <c r="J6" s="52">
        <f t="shared" ref="J6:J50" si="4">G6*3600</f>
        <v>137.00000000000102</v>
      </c>
      <c r="K6" s="53">
        <f t="shared" ref="K6:K50" si="5">H6*1000</f>
        <v>1273</v>
      </c>
      <c r="L6" s="54">
        <f t="shared" ref="L6:L50" si="6">K6/J6</f>
        <v>9.2919708029196393</v>
      </c>
      <c r="M6" s="55">
        <v>10.6</v>
      </c>
      <c r="N6" s="56">
        <f t="shared" ref="N6:N50" si="7">(M6-0)/$V$9</f>
        <v>12.619047619047619</v>
      </c>
      <c r="O6" s="56">
        <f t="shared" ref="O6:O50" si="8">(0*N6)+0.5*$V$9*(N6*N6)</f>
        <v>66.88095238095238</v>
      </c>
      <c r="P6" s="56">
        <f t="shared" ref="P6:P50" si="9">(M6-0)/$V$10</f>
        <v>21.2</v>
      </c>
      <c r="Q6" s="56">
        <f t="shared" ref="Q6:Q50" si="10">(0*P6)+0.5*$V$10*(P6*P6)</f>
        <v>112.36</v>
      </c>
      <c r="R6" s="56">
        <f t="shared" ref="R6:R50" si="11">J6-N6-P6</f>
        <v>103.1809523809534</v>
      </c>
      <c r="S6" s="69">
        <f t="shared" ref="S6:S50" si="12">(M6*R6)</f>
        <v>1093.7180952381061</v>
      </c>
      <c r="T6" s="57">
        <f t="shared" ref="T6:T37" si="13">K6-O6-Q6-S6</f>
        <v>4.0952380941689626E-2</v>
      </c>
      <c r="U6" s="70"/>
      <c r="V6" s="70"/>
      <c r="W6" s="70"/>
      <c r="X6" s="70"/>
      <c r="Y6" s="70"/>
    </row>
    <row r="7" spans="1:28" ht="20.25">
      <c r="A7" s="9">
        <f>502*2</f>
        <v>1004</v>
      </c>
      <c r="B7" s="10" t="s">
        <v>23</v>
      </c>
      <c r="C7" s="11" t="s">
        <v>24</v>
      </c>
      <c r="D7" s="12">
        <v>1.31944444444443E-3</v>
      </c>
      <c r="E7" s="13">
        <f t="shared" si="0"/>
        <v>1.3247222222222077</v>
      </c>
      <c r="F7" s="14">
        <v>1118</v>
      </c>
      <c r="G7" s="25">
        <f t="shared" si="1"/>
        <v>3.1666666666666315E-2</v>
      </c>
      <c r="H7" s="26">
        <f t="shared" si="2"/>
        <v>1.1180000000000001</v>
      </c>
      <c r="I7" s="57">
        <f t="shared" si="3"/>
        <v>35.305263157895133</v>
      </c>
      <c r="J7" s="46">
        <f t="shared" si="4"/>
        <v>113.99999999999874</v>
      </c>
      <c r="K7" s="47">
        <f t="shared" si="5"/>
        <v>1118</v>
      </c>
      <c r="L7" s="58">
        <f t="shared" si="6"/>
        <v>9.8070175438597573</v>
      </c>
      <c r="M7" s="59">
        <v>11.734</v>
      </c>
      <c r="N7" s="60">
        <f t="shared" si="7"/>
        <v>13.96904761904762</v>
      </c>
      <c r="O7" s="60">
        <f t="shared" si="8"/>
        <v>81.956402380952397</v>
      </c>
      <c r="P7" s="60">
        <f t="shared" si="9"/>
        <v>23.468</v>
      </c>
      <c r="Q7" s="60">
        <f t="shared" si="10"/>
        <v>137.686756</v>
      </c>
      <c r="R7" s="60">
        <f t="shared" si="11"/>
        <v>76.562952380951117</v>
      </c>
      <c r="S7" s="71">
        <f t="shared" si="12"/>
        <v>898.38968323808035</v>
      </c>
      <c r="T7" s="57">
        <f t="shared" si="13"/>
        <v>-3.2841619032751623E-2</v>
      </c>
      <c r="U7" s="92"/>
      <c r="V7" s="92"/>
      <c r="W7" s="70"/>
      <c r="X7" s="70"/>
      <c r="Y7" s="70"/>
    </row>
    <row r="8" spans="1:28" ht="20.25">
      <c r="A8" s="17">
        <v>1003</v>
      </c>
      <c r="B8" s="18" t="s">
        <v>23</v>
      </c>
      <c r="C8" s="19" t="s">
        <v>24</v>
      </c>
      <c r="D8" s="20">
        <v>1.13425925925925E-3</v>
      </c>
      <c r="E8" s="21">
        <f t="shared" si="0"/>
        <v>1.1376620370370278</v>
      </c>
      <c r="F8" s="22">
        <v>944</v>
      </c>
      <c r="G8" s="23">
        <f t="shared" si="1"/>
        <v>2.7222222222222002E-2</v>
      </c>
      <c r="H8" s="24">
        <f t="shared" si="2"/>
        <v>0.94399999999999995</v>
      </c>
      <c r="I8" s="51">
        <f t="shared" si="3"/>
        <v>34.677551020408444</v>
      </c>
      <c r="J8" s="52">
        <f t="shared" si="4"/>
        <v>97.999999999999204</v>
      </c>
      <c r="K8" s="53">
        <f t="shared" si="5"/>
        <v>944</v>
      </c>
      <c r="L8" s="54">
        <f t="shared" si="6"/>
        <v>9.632653061224568</v>
      </c>
      <c r="M8" s="55">
        <v>11.961</v>
      </c>
      <c r="N8" s="56">
        <f t="shared" si="7"/>
        <v>14.239285714285716</v>
      </c>
      <c r="O8" s="56">
        <f t="shared" si="8"/>
        <v>85.158048214285728</v>
      </c>
      <c r="P8" s="56">
        <f t="shared" si="9"/>
        <v>23.922000000000001</v>
      </c>
      <c r="Q8" s="56">
        <f t="shared" si="10"/>
        <v>143.06552100000002</v>
      </c>
      <c r="R8" s="56">
        <f t="shared" si="11"/>
        <v>59.838714285713493</v>
      </c>
      <c r="S8" s="69">
        <f t="shared" si="12"/>
        <v>715.73086157141915</v>
      </c>
      <c r="T8" s="57">
        <f t="shared" si="13"/>
        <v>4.5569214295142046E-2</v>
      </c>
      <c r="U8" s="82" t="s">
        <v>25</v>
      </c>
      <c r="V8" s="83"/>
    </row>
    <row r="9" spans="1:28" ht="20.25">
      <c r="A9" s="9">
        <f>237*2</f>
        <v>474</v>
      </c>
      <c r="B9" s="10" t="s">
        <v>23</v>
      </c>
      <c r="C9" s="11" t="s">
        <v>24</v>
      </c>
      <c r="D9" s="12">
        <v>1.7824074074074001E-3</v>
      </c>
      <c r="E9" s="13">
        <f t="shared" si="0"/>
        <v>0.84486111111110762</v>
      </c>
      <c r="F9" s="14">
        <v>792</v>
      </c>
      <c r="G9" s="25">
        <f t="shared" si="1"/>
        <v>4.2777777777777602E-2</v>
      </c>
      <c r="H9" s="26">
        <f t="shared" si="2"/>
        <v>0.79200000000000004</v>
      </c>
      <c r="I9" s="57">
        <f t="shared" si="3"/>
        <v>18.514285714285791</v>
      </c>
      <c r="J9" s="46">
        <f t="shared" si="4"/>
        <v>153.99999999999937</v>
      </c>
      <c r="K9" s="47">
        <f t="shared" si="5"/>
        <v>792</v>
      </c>
      <c r="L9" s="58">
        <f t="shared" si="6"/>
        <v>5.1428571428571637</v>
      </c>
      <c r="M9" s="59">
        <v>5.4504999999999999</v>
      </c>
      <c r="N9" s="60">
        <f t="shared" si="7"/>
        <v>6.4886904761904765</v>
      </c>
      <c r="O9" s="60">
        <f t="shared" si="8"/>
        <v>17.683303720238097</v>
      </c>
      <c r="P9" s="60">
        <f t="shared" si="9"/>
        <v>10.901</v>
      </c>
      <c r="Q9" s="60">
        <f t="shared" si="10"/>
        <v>29.70795025</v>
      </c>
      <c r="R9" s="60">
        <f t="shared" si="11"/>
        <v>136.61030952380889</v>
      </c>
      <c r="S9" s="71">
        <f t="shared" si="12"/>
        <v>744.59449205952035</v>
      </c>
      <c r="T9" s="57">
        <f t="shared" si="13"/>
        <v>1.4253970241611569E-2</v>
      </c>
      <c r="U9" s="72" t="s">
        <v>26</v>
      </c>
      <c r="V9" s="73">
        <v>0.84</v>
      </c>
    </row>
    <row r="10" spans="1:28" ht="20.25">
      <c r="A10" s="17">
        <f>255*2</f>
        <v>510</v>
      </c>
      <c r="B10" s="18" t="s">
        <v>23</v>
      </c>
      <c r="C10" s="19" t="s">
        <v>24</v>
      </c>
      <c r="D10" s="20">
        <v>1.07638888888889E-3</v>
      </c>
      <c r="E10" s="21">
        <f t="shared" si="0"/>
        <v>0.54895833333333388</v>
      </c>
      <c r="F10" s="22">
        <v>736.34</v>
      </c>
      <c r="G10" s="23">
        <f t="shared" si="1"/>
        <v>2.5833333333333361E-2</v>
      </c>
      <c r="H10" s="24">
        <f t="shared" si="2"/>
        <v>0.73633999999999999</v>
      </c>
      <c r="I10" s="51">
        <f t="shared" si="3"/>
        <v>28.50348387096771</v>
      </c>
      <c r="J10" s="52">
        <f t="shared" si="4"/>
        <v>93.000000000000099</v>
      </c>
      <c r="K10" s="53">
        <f t="shared" si="5"/>
        <v>736.34</v>
      </c>
      <c r="L10" s="54">
        <f t="shared" si="6"/>
        <v>7.9176344086021428</v>
      </c>
      <c r="M10" s="61">
        <v>9.4489999999999998</v>
      </c>
      <c r="N10" s="56">
        <f t="shared" si="7"/>
        <v>11.248809523809523</v>
      </c>
      <c r="O10" s="56">
        <f t="shared" si="8"/>
        <v>53.145000595238088</v>
      </c>
      <c r="P10" s="56">
        <f t="shared" si="9"/>
        <v>18.898</v>
      </c>
      <c r="Q10" s="56">
        <f t="shared" si="10"/>
        <v>89.28360099999999</v>
      </c>
      <c r="R10" s="56">
        <f t="shared" si="11"/>
        <v>62.853190476190576</v>
      </c>
      <c r="S10" s="69">
        <f t="shared" si="12"/>
        <v>593.89979680952479</v>
      </c>
      <c r="T10" s="57">
        <f t="shared" si="13"/>
        <v>1.1601595237152651E-2</v>
      </c>
      <c r="U10" s="74" t="s">
        <v>27</v>
      </c>
      <c r="V10" s="75">
        <v>0.5</v>
      </c>
    </row>
    <row r="11" spans="1:28" ht="20.25">
      <c r="A11" s="9">
        <f>240*2</f>
        <v>480</v>
      </c>
      <c r="B11" s="10" t="s">
        <v>23</v>
      </c>
      <c r="C11" s="11" t="s">
        <v>24</v>
      </c>
      <c r="D11" s="12">
        <v>6.59722222222214E-4</v>
      </c>
      <c r="E11" s="13">
        <f t="shared" si="0"/>
        <v>0.31666666666666271</v>
      </c>
      <c r="F11" s="14">
        <v>199</v>
      </c>
      <c r="G11" s="25">
        <f t="shared" si="1"/>
        <v>1.5833333333333137E-2</v>
      </c>
      <c r="H11" s="26">
        <f t="shared" si="2"/>
        <v>0.19900000000000001</v>
      </c>
      <c r="I11" s="57">
        <f t="shared" si="3"/>
        <v>12.568421052631736</v>
      </c>
      <c r="J11" s="46">
        <f t="shared" si="4"/>
        <v>56.999999999999289</v>
      </c>
      <c r="K11" s="47">
        <f t="shared" si="5"/>
        <v>199</v>
      </c>
      <c r="L11" s="58">
        <f t="shared" si="6"/>
        <v>3.4912280701754823</v>
      </c>
      <c r="M11" s="61">
        <v>3.9209999999999998</v>
      </c>
      <c r="N11" s="60">
        <f t="shared" si="7"/>
        <v>4.6678571428571427</v>
      </c>
      <c r="O11" s="60">
        <f t="shared" si="8"/>
        <v>9.151333928571427</v>
      </c>
      <c r="P11" s="60">
        <f t="shared" si="9"/>
        <v>7.8419999999999996</v>
      </c>
      <c r="Q11" s="60">
        <f t="shared" si="10"/>
        <v>15.374240999999998</v>
      </c>
      <c r="R11" s="56">
        <f t="shared" si="11"/>
        <v>44.490142857142146</v>
      </c>
      <c r="S11" s="69">
        <f t="shared" si="12"/>
        <v>174.44585014285434</v>
      </c>
      <c r="T11" s="57">
        <f t="shared" si="13"/>
        <v>2.8574928574244041E-2</v>
      </c>
    </row>
    <row r="12" spans="1:28" ht="20.25">
      <c r="A12" s="17">
        <f>240*2</f>
        <v>480</v>
      </c>
      <c r="B12" s="18" t="s">
        <v>23</v>
      </c>
      <c r="C12" s="19" t="s">
        <v>24</v>
      </c>
      <c r="D12" s="20">
        <v>9.8379629629619103E-4</v>
      </c>
      <c r="E12" s="21">
        <f t="shared" si="0"/>
        <v>0.47222222222217169</v>
      </c>
      <c r="F12" s="22">
        <v>295.08999999999997</v>
      </c>
      <c r="G12" s="23">
        <f t="shared" si="1"/>
        <v>2.3611111111108585E-2</v>
      </c>
      <c r="H12" s="24">
        <f t="shared" si="2"/>
        <v>0.29508999999999996</v>
      </c>
      <c r="I12" s="51">
        <f t="shared" si="3"/>
        <v>12.497929411766041</v>
      </c>
      <c r="J12" s="52">
        <f t="shared" si="4"/>
        <v>84.999999999990905</v>
      </c>
      <c r="K12" s="53">
        <f t="shared" si="5"/>
        <v>295.08999999999997</v>
      </c>
      <c r="L12" s="54">
        <f t="shared" si="6"/>
        <v>3.4716470588239008</v>
      </c>
      <c r="M12" s="61">
        <v>12.1</v>
      </c>
      <c r="N12" s="56">
        <f t="shared" si="7"/>
        <v>14.404761904761905</v>
      </c>
      <c r="O12" s="56">
        <f t="shared" si="8"/>
        <v>87.148809523809518</v>
      </c>
      <c r="P12" s="56">
        <f t="shared" si="9"/>
        <v>24.2</v>
      </c>
      <c r="Q12" s="56">
        <f t="shared" si="10"/>
        <v>146.41</v>
      </c>
      <c r="R12" s="56">
        <f t="shared" si="11"/>
        <v>46.395238095229004</v>
      </c>
      <c r="S12" s="69">
        <f t="shared" si="12"/>
        <v>561.38238095227098</v>
      </c>
      <c r="T12" s="57">
        <f t="shared" si="13"/>
        <v>-499.85119047608055</v>
      </c>
    </row>
    <row r="13" spans="1:28" ht="20.25">
      <c r="A13" s="9">
        <v>539</v>
      </c>
      <c r="B13" s="10" t="s">
        <v>23</v>
      </c>
      <c r="C13" s="11" t="s">
        <v>24</v>
      </c>
      <c r="D13" s="12">
        <v>7.8703703703705797E-4</v>
      </c>
      <c r="E13" s="13">
        <f t="shared" si="0"/>
        <v>0.42421296296297423</v>
      </c>
      <c r="F13" s="14">
        <v>280</v>
      </c>
      <c r="G13" s="25">
        <f t="shared" si="1"/>
        <v>1.8888888888889392E-2</v>
      </c>
      <c r="H13" s="26">
        <f t="shared" si="2"/>
        <v>0.28000000000000003</v>
      </c>
      <c r="I13" s="57">
        <f t="shared" si="3"/>
        <v>14.823529411764312</v>
      </c>
      <c r="J13" s="46">
        <f t="shared" si="4"/>
        <v>68.000000000001805</v>
      </c>
      <c r="K13" s="47">
        <f t="shared" si="5"/>
        <v>280</v>
      </c>
      <c r="L13" s="58">
        <f t="shared" si="6"/>
        <v>4.1176470588234197</v>
      </c>
      <c r="M13" s="61">
        <v>11.8</v>
      </c>
      <c r="N13" s="60">
        <f t="shared" si="7"/>
        <v>14.047619047619049</v>
      </c>
      <c r="O13" s="60">
        <f t="shared" si="8"/>
        <v>82.880952380952394</v>
      </c>
      <c r="P13" s="60">
        <f t="shared" si="9"/>
        <v>23.6</v>
      </c>
      <c r="Q13" s="60">
        <f t="shared" si="10"/>
        <v>139.24</v>
      </c>
      <c r="R13" s="60">
        <f t="shared" si="11"/>
        <v>30.352380952382752</v>
      </c>
      <c r="S13" s="71">
        <f t="shared" si="12"/>
        <v>358.15809523811652</v>
      </c>
      <c r="T13" s="57">
        <f t="shared" si="13"/>
        <v>-300.27904761906893</v>
      </c>
    </row>
    <row r="14" spans="1:28" ht="20.25">
      <c r="A14" s="17">
        <v>539</v>
      </c>
      <c r="B14" s="18" t="s">
        <v>23</v>
      </c>
      <c r="C14" s="19" t="s">
        <v>24</v>
      </c>
      <c r="D14" s="20">
        <v>1.1226851851852101E-3</v>
      </c>
      <c r="E14" s="21">
        <f t="shared" si="0"/>
        <v>0.60512731481482818</v>
      </c>
      <c r="F14" s="22">
        <v>574</v>
      </c>
      <c r="G14" s="23">
        <f t="shared" si="1"/>
        <v>2.6944444444445041E-2</v>
      </c>
      <c r="H14" s="24">
        <f t="shared" si="2"/>
        <v>0.57399999999999995</v>
      </c>
      <c r="I14" s="51">
        <f t="shared" si="3"/>
        <v>21.303092783504681</v>
      </c>
      <c r="J14" s="52">
        <f t="shared" si="4"/>
        <v>97.000000000002146</v>
      </c>
      <c r="K14" s="53">
        <f t="shared" si="5"/>
        <v>574</v>
      </c>
      <c r="L14" s="54">
        <f t="shared" si="6"/>
        <v>5.9175257731957451</v>
      </c>
      <c r="M14" s="61">
        <v>16.89</v>
      </c>
      <c r="N14" s="56">
        <f t="shared" si="7"/>
        <v>20.107142857142858</v>
      </c>
      <c r="O14" s="56">
        <f t="shared" si="8"/>
        <v>169.80482142857142</v>
      </c>
      <c r="P14" s="56">
        <f t="shared" si="9"/>
        <v>33.78</v>
      </c>
      <c r="Q14" s="56">
        <f t="shared" si="10"/>
        <v>285.27210000000002</v>
      </c>
      <c r="R14" s="56">
        <f t="shared" si="11"/>
        <v>43.112857142859283</v>
      </c>
      <c r="S14" s="69">
        <f t="shared" si="12"/>
        <v>728.17615714289332</v>
      </c>
      <c r="T14" s="57">
        <f t="shared" si="13"/>
        <v>-609.25307857146481</v>
      </c>
    </row>
    <row r="15" spans="1:28" ht="20.25">
      <c r="A15" s="9">
        <v>539</v>
      </c>
      <c r="B15" s="10" t="s">
        <v>23</v>
      </c>
      <c r="C15" s="11" t="s">
        <v>24</v>
      </c>
      <c r="D15" s="12">
        <v>1.00694444444446E-3</v>
      </c>
      <c r="E15" s="13">
        <f t="shared" si="0"/>
        <v>0.54274305555556401</v>
      </c>
      <c r="F15" s="14">
        <v>595</v>
      </c>
      <c r="G15" s="25">
        <f t="shared" si="1"/>
        <v>2.4166666666667041E-2</v>
      </c>
      <c r="H15" s="26">
        <f t="shared" si="2"/>
        <v>0.59499999999999997</v>
      </c>
      <c r="I15" s="57">
        <f t="shared" si="3"/>
        <v>24.620689655172033</v>
      </c>
      <c r="J15" s="46">
        <f t="shared" si="4"/>
        <v>87.00000000000135</v>
      </c>
      <c r="K15" s="47">
        <f t="shared" si="5"/>
        <v>595</v>
      </c>
      <c r="L15" s="58">
        <f t="shared" si="6"/>
        <v>6.8390804597700088</v>
      </c>
      <c r="M15" s="61">
        <v>17.2</v>
      </c>
      <c r="N15" s="60">
        <f t="shared" si="7"/>
        <v>20.476190476190474</v>
      </c>
      <c r="O15" s="60">
        <f t="shared" si="8"/>
        <v>176.09523809523807</v>
      </c>
      <c r="P15" s="60">
        <f t="shared" si="9"/>
        <v>34.4</v>
      </c>
      <c r="Q15" s="60">
        <f t="shared" si="10"/>
        <v>295.83999999999997</v>
      </c>
      <c r="R15" s="60">
        <f t="shared" si="11"/>
        <v>32.123809523810884</v>
      </c>
      <c r="S15" s="71">
        <f t="shared" si="12"/>
        <v>552.52952380954719</v>
      </c>
      <c r="T15" s="57">
        <f t="shared" si="13"/>
        <v>-429.46476190478523</v>
      </c>
    </row>
    <row r="16" spans="1:28" ht="20.25">
      <c r="A16" s="17">
        <v>539</v>
      </c>
      <c r="B16" s="18" t="s">
        <v>23</v>
      </c>
      <c r="C16" s="19" t="s">
        <v>24</v>
      </c>
      <c r="D16" s="20">
        <v>8.5648148148145798E-4</v>
      </c>
      <c r="E16" s="21">
        <f t="shared" si="0"/>
        <v>0.46164351851850582</v>
      </c>
      <c r="F16" s="22">
        <v>489</v>
      </c>
      <c r="G16" s="23">
        <f t="shared" si="1"/>
        <v>2.0555555555554991E-2</v>
      </c>
      <c r="H16" s="24">
        <f t="shared" si="2"/>
        <v>0.48899999999999999</v>
      </c>
      <c r="I16" s="51">
        <f t="shared" si="3"/>
        <v>23.789189189189841</v>
      </c>
      <c r="J16" s="52">
        <f t="shared" si="4"/>
        <v>73.999999999997968</v>
      </c>
      <c r="K16" s="53">
        <f t="shared" si="5"/>
        <v>489</v>
      </c>
      <c r="L16" s="54">
        <f t="shared" si="6"/>
        <v>6.60810810810829</v>
      </c>
      <c r="M16" s="61">
        <v>15.58</v>
      </c>
      <c r="N16" s="56">
        <f t="shared" si="7"/>
        <v>18.547619047619047</v>
      </c>
      <c r="O16" s="56">
        <f t="shared" si="8"/>
        <v>144.48595238095237</v>
      </c>
      <c r="P16" s="56">
        <f t="shared" si="9"/>
        <v>31.16</v>
      </c>
      <c r="Q16" s="56">
        <f t="shared" si="10"/>
        <v>242.7364</v>
      </c>
      <c r="R16" s="56">
        <f t="shared" si="11"/>
        <v>24.292380952378917</v>
      </c>
      <c r="S16" s="69">
        <f t="shared" si="12"/>
        <v>378.47529523806355</v>
      </c>
      <c r="T16" s="57">
        <f t="shared" si="13"/>
        <v>-276.69764761901592</v>
      </c>
    </row>
    <row r="17" spans="1:20" ht="20.25">
      <c r="A17" s="9">
        <v>539</v>
      </c>
      <c r="B17" s="10" t="s">
        <v>23</v>
      </c>
      <c r="C17" s="11" t="s">
        <v>24</v>
      </c>
      <c r="D17" s="12">
        <v>7.7546296296293604E-4</v>
      </c>
      <c r="E17" s="13">
        <f t="shared" si="0"/>
        <v>0.41797453703702253</v>
      </c>
      <c r="F17" s="14">
        <v>447</v>
      </c>
      <c r="G17" s="25">
        <f t="shared" si="1"/>
        <v>1.8611111111110464E-2</v>
      </c>
      <c r="H17" s="26">
        <f t="shared" si="2"/>
        <v>0.44700000000000001</v>
      </c>
      <c r="I17" s="57">
        <f t="shared" si="3"/>
        <v>24.017910447762031</v>
      </c>
      <c r="J17" s="46">
        <f t="shared" si="4"/>
        <v>66.999999999997669</v>
      </c>
      <c r="K17" s="47">
        <f t="shared" si="5"/>
        <v>447</v>
      </c>
      <c r="L17" s="58">
        <f t="shared" si="6"/>
        <v>6.6716417910450083</v>
      </c>
      <c r="M17" s="61">
        <v>14.9</v>
      </c>
      <c r="N17" s="60">
        <f t="shared" si="7"/>
        <v>17.738095238095241</v>
      </c>
      <c r="O17" s="60">
        <f t="shared" si="8"/>
        <v>132.14880952380955</v>
      </c>
      <c r="P17" s="60">
        <f t="shared" si="9"/>
        <v>29.8</v>
      </c>
      <c r="Q17" s="60">
        <f t="shared" si="10"/>
        <v>222.01000000000002</v>
      </c>
      <c r="R17" s="60">
        <f t="shared" si="11"/>
        <v>19.461904761902428</v>
      </c>
      <c r="S17" s="71">
        <f t="shared" si="12"/>
        <v>289.9823809523462</v>
      </c>
      <c r="T17" s="57">
        <f t="shared" si="13"/>
        <v>-197.14119047615574</v>
      </c>
    </row>
    <row r="18" spans="1:20" ht="20.25">
      <c r="A18" s="17">
        <v>539</v>
      </c>
      <c r="B18" s="18" t="s">
        <v>23</v>
      </c>
      <c r="C18" s="27" t="s">
        <v>24</v>
      </c>
      <c r="D18" s="20">
        <v>1.0185185185185E-3</v>
      </c>
      <c r="E18" s="21">
        <f t="shared" si="0"/>
        <v>0.54898148148147152</v>
      </c>
      <c r="F18" s="22">
        <v>775</v>
      </c>
      <c r="G18" s="23">
        <f t="shared" si="1"/>
        <v>2.4444444444443998E-2</v>
      </c>
      <c r="H18" s="24">
        <f t="shared" si="2"/>
        <v>0.77500000000000002</v>
      </c>
      <c r="I18" s="51">
        <f t="shared" si="3"/>
        <v>31.704545454546036</v>
      </c>
      <c r="J18" s="52">
        <f t="shared" si="4"/>
        <v>87.999999999998394</v>
      </c>
      <c r="K18" s="53">
        <f t="shared" si="5"/>
        <v>775</v>
      </c>
      <c r="L18" s="54">
        <f t="shared" si="6"/>
        <v>8.8068181818183433</v>
      </c>
      <c r="M18" s="55">
        <v>19.440000000000001</v>
      </c>
      <c r="N18" s="56">
        <f t="shared" si="7"/>
        <v>23.142857142857146</v>
      </c>
      <c r="O18" s="56">
        <f t="shared" si="8"/>
        <v>224.94857142857146</v>
      </c>
      <c r="P18" s="56">
        <f t="shared" si="9"/>
        <v>38.880000000000003</v>
      </c>
      <c r="Q18" s="56">
        <f t="shared" si="10"/>
        <v>377.91360000000003</v>
      </c>
      <c r="R18" s="56">
        <f t="shared" si="11"/>
        <v>25.977142857141239</v>
      </c>
      <c r="S18" s="69">
        <f t="shared" si="12"/>
        <v>504.99565714282573</v>
      </c>
      <c r="T18" s="57">
        <f t="shared" si="13"/>
        <v>-332.85782857139719</v>
      </c>
    </row>
    <row r="19" spans="1:20" ht="20.25">
      <c r="A19" s="9">
        <v>539</v>
      </c>
      <c r="B19" s="28" t="s">
        <v>23</v>
      </c>
      <c r="C19" s="29" t="s">
        <v>24</v>
      </c>
      <c r="D19" s="12">
        <v>1.12268518518516E-3</v>
      </c>
      <c r="E19" s="13">
        <f t="shared" si="0"/>
        <v>0.6051273148148012</v>
      </c>
      <c r="F19" s="14">
        <v>661</v>
      </c>
      <c r="G19" s="25">
        <f t="shared" si="1"/>
        <v>2.6944444444443841E-2</v>
      </c>
      <c r="H19" s="26">
        <f t="shared" si="2"/>
        <v>0.66100000000000003</v>
      </c>
      <c r="I19" s="57">
        <f t="shared" si="3"/>
        <v>24.53195876288715</v>
      </c>
      <c r="J19" s="46">
        <f t="shared" si="4"/>
        <v>96.999999999997826</v>
      </c>
      <c r="K19" s="47">
        <f t="shared" si="5"/>
        <v>661</v>
      </c>
      <c r="L19" s="58">
        <f t="shared" si="6"/>
        <v>6.8144329896908742</v>
      </c>
      <c r="M19" s="61">
        <v>18.12</v>
      </c>
      <c r="N19" s="60">
        <f t="shared" si="7"/>
        <v>21.571428571428573</v>
      </c>
      <c r="O19" s="60">
        <f t="shared" si="8"/>
        <v>195.43714285714287</v>
      </c>
      <c r="P19" s="60">
        <f t="shared" si="9"/>
        <v>36.24</v>
      </c>
      <c r="Q19" s="60">
        <f t="shared" si="10"/>
        <v>328.33440000000002</v>
      </c>
      <c r="R19" s="60">
        <f t="shared" si="11"/>
        <v>39.188571428569254</v>
      </c>
      <c r="S19" s="71">
        <f t="shared" si="12"/>
        <v>710.09691428567498</v>
      </c>
      <c r="T19" s="57">
        <f t="shared" si="13"/>
        <v>-572.86845714281787</v>
      </c>
    </row>
    <row r="20" spans="1:20" ht="20.25">
      <c r="A20" s="17">
        <v>539</v>
      </c>
      <c r="B20" s="30" t="s">
        <v>23</v>
      </c>
      <c r="C20" s="27" t="s">
        <v>24</v>
      </c>
      <c r="D20" s="20">
        <v>1.0763888888888401E-3</v>
      </c>
      <c r="E20" s="21">
        <f t="shared" si="0"/>
        <v>0.58017361111108479</v>
      </c>
      <c r="F20" s="22">
        <v>744</v>
      </c>
      <c r="G20" s="23">
        <f t="shared" si="1"/>
        <v>2.583333333333216E-2</v>
      </c>
      <c r="H20" s="24">
        <f t="shared" si="2"/>
        <v>0.74399999999999999</v>
      </c>
      <c r="I20" s="51">
        <f t="shared" si="3"/>
        <v>28.800000000001308</v>
      </c>
      <c r="J20" s="52">
        <f t="shared" si="4"/>
        <v>92.999999999995779</v>
      </c>
      <c r="K20" s="53">
        <f t="shared" si="5"/>
        <v>744</v>
      </c>
      <c r="L20" s="54">
        <f t="shared" si="6"/>
        <v>8.0000000000003624</v>
      </c>
      <c r="M20" s="61">
        <v>19.23</v>
      </c>
      <c r="N20" s="56">
        <f t="shared" si="7"/>
        <v>22.892857142857146</v>
      </c>
      <c r="O20" s="56">
        <f t="shared" si="8"/>
        <v>220.11482142857147</v>
      </c>
      <c r="P20" s="56">
        <f t="shared" si="9"/>
        <v>38.46</v>
      </c>
      <c r="Q20" s="56">
        <f t="shared" si="10"/>
        <v>369.79290000000003</v>
      </c>
      <c r="R20" s="56">
        <f t="shared" si="11"/>
        <v>31.647142857138626</v>
      </c>
      <c r="S20" s="69">
        <f t="shared" si="12"/>
        <v>608.5745571427758</v>
      </c>
      <c r="T20" s="57">
        <f t="shared" si="13"/>
        <v>-454.48227857134736</v>
      </c>
    </row>
    <row r="21" spans="1:20" ht="20.25">
      <c r="A21" s="9">
        <v>539</v>
      </c>
      <c r="B21" s="28" t="s">
        <v>23</v>
      </c>
      <c r="C21" s="29" t="s">
        <v>24</v>
      </c>
      <c r="D21" s="12">
        <v>1.16898148148148E-3</v>
      </c>
      <c r="E21" s="13">
        <f t="shared" si="0"/>
        <v>0.63008101851851772</v>
      </c>
      <c r="F21" s="14">
        <v>817</v>
      </c>
      <c r="G21" s="25">
        <f t="shared" si="1"/>
        <v>2.8055555555555521E-2</v>
      </c>
      <c r="H21" s="26">
        <f t="shared" si="2"/>
        <v>0.81699999999999995</v>
      </c>
      <c r="I21" s="57">
        <f t="shared" si="3"/>
        <v>29.120792079207956</v>
      </c>
      <c r="J21" s="46">
        <f t="shared" si="4"/>
        <v>100.99999999999987</v>
      </c>
      <c r="K21" s="47">
        <f t="shared" si="5"/>
        <v>817</v>
      </c>
      <c r="L21" s="58">
        <f t="shared" si="6"/>
        <v>8.089108910891099</v>
      </c>
      <c r="M21" s="59">
        <v>19.440000000000001</v>
      </c>
      <c r="N21" s="60">
        <f t="shared" si="7"/>
        <v>23.142857142857146</v>
      </c>
      <c r="O21" s="60">
        <f t="shared" si="8"/>
        <v>224.94857142857146</v>
      </c>
      <c r="P21" s="60">
        <f t="shared" si="9"/>
        <v>38.880000000000003</v>
      </c>
      <c r="Q21" s="60">
        <f t="shared" si="10"/>
        <v>377.91360000000003</v>
      </c>
      <c r="R21" s="60">
        <f t="shared" si="11"/>
        <v>38.977142857142717</v>
      </c>
      <c r="S21" s="71">
        <f t="shared" si="12"/>
        <v>757.71565714285441</v>
      </c>
      <c r="T21" s="57">
        <f t="shared" si="13"/>
        <v>-543.57782857142593</v>
      </c>
    </row>
    <row r="22" spans="1:20" ht="20.25">
      <c r="A22" s="17">
        <v>539</v>
      </c>
      <c r="B22" s="30" t="s">
        <v>23</v>
      </c>
      <c r="C22" s="27" t="s">
        <v>24</v>
      </c>
      <c r="D22" s="20">
        <v>9.2592592592599698E-4</v>
      </c>
      <c r="E22" s="21">
        <f t="shared" si="0"/>
        <v>0.49907407407411236</v>
      </c>
      <c r="F22" s="22">
        <v>446</v>
      </c>
      <c r="G22" s="23">
        <f t="shared" si="1"/>
        <v>2.2222222222223927E-2</v>
      </c>
      <c r="H22" s="24">
        <f t="shared" si="2"/>
        <v>0.44600000000000001</v>
      </c>
      <c r="I22" s="51">
        <f t="shared" si="3"/>
        <v>20.069999999998462</v>
      </c>
      <c r="J22" s="52">
        <f t="shared" si="4"/>
        <v>80.000000000006139</v>
      </c>
      <c r="K22" s="53">
        <f t="shared" si="5"/>
        <v>446</v>
      </c>
      <c r="L22" s="54">
        <f t="shared" si="6"/>
        <v>5.5749999999995721</v>
      </c>
      <c r="M22" s="61">
        <v>14.89</v>
      </c>
      <c r="N22" s="56">
        <f t="shared" si="7"/>
        <v>17.726190476190478</v>
      </c>
      <c r="O22" s="56">
        <f t="shared" si="8"/>
        <v>131.97148809523813</v>
      </c>
      <c r="P22" s="56">
        <f t="shared" si="9"/>
        <v>29.78</v>
      </c>
      <c r="Q22" s="56">
        <f t="shared" si="10"/>
        <v>221.71210000000002</v>
      </c>
      <c r="R22" s="56">
        <f t="shared" si="11"/>
        <v>32.493809523815656</v>
      </c>
      <c r="S22" s="69">
        <f t="shared" si="12"/>
        <v>483.83282380961515</v>
      </c>
      <c r="T22" s="57">
        <f t="shared" si="13"/>
        <v>-391.51641190485327</v>
      </c>
    </row>
    <row r="23" spans="1:20" ht="20.25">
      <c r="A23" s="9">
        <v>476</v>
      </c>
      <c r="B23" s="28" t="s">
        <v>23</v>
      </c>
      <c r="C23" s="29" t="s">
        <v>24</v>
      </c>
      <c r="D23" s="12">
        <v>1.18055555555552E-3</v>
      </c>
      <c r="E23" s="13">
        <f t="shared" si="0"/>
        <v>0.56194444444442748</v>
      </c>
      <c r="F23" s="14">
        <v>714</v>
      </c>
      <c r="G23" s="25">
        <f t="shared" si="1"/>
        <v>2.8333333333332482E-2</v>
      </c>
      <c r="H23" s="26">
        <f t="shared" si="2"/>
        <v>0.71399999999999997</v>
      </c>
      <c r="I23" s="57">
        <f t="shared" si="3"/>
        <v>25.200000000000756</v>
      </c>
      <c r="J23" s="46">
        <f t="shared" si="4"/>
        <v>101.99999999999693</v>
      </c>
      <c r="K23" s="47">
        <f t="shared" si="5"/>
        <v>714</v>
      </c>
      <c r="L23" s="58">
        <f t="shared" si="6"/>
        <v>7.0000000000002105</v>
      </c>
      <c r="M23" s="61">
        <v>18.84</v>
      </c>
      <c r="N23" s="60">
        <f t="shared" si="7"/>
        <v>22.428571428571431</v>
      </c>
      <c r="O23" s="60">
        <f t="shared" si="8"/>
        <v>211.27714285714291</v>
      </c>
      <c r="P23" s="60">
        <f t="shared" si="9"/>
        <v>37.68</v>
      </c>
      <c r="Q23" s="60">
        <f t="shared" si="10"/>
        <v>354.94560000000001</v>
      </c>
      <c r="R23" s="60">
        <f t="shared" si="11"/>
        <v>41.8914285714255</v>
      </c>
      <c r="S23" s="71">
        <f t="shared" si="12"/>
        <v>789.23451428565636</v>
      </c>
      <c r="T23" s="57">
        <f t="shared" si="13"/>
        <v>-641.45725714279934</v>
      </c>
    </row>
    <row r="24" spans="1:20" ht="20.25">
      <c r="A24" s="17">
        <v>476</v>
      </c>
      <c r="B24" s="30" t="s">
        <v>23</v>
      </c>
      <c r="C24" s="27" t="s">
        <v>24</v>
      </c>
      <c r="D24" s="20">
        <v>8.4490740740739102E-4</v>
      </c>
      <c r="E24" s="21">
        <f t="shared" si="0"/>
        <v>0.40217592592591811</v>
      </c>
      <c r="F24" s="22">
        <v>526</v>
      </c>
      <c r="G24" s="23">
        <f t="shared" si="1"/>
        <v>2.0277777777777384E-2</v>
      </c>
      <c r="H24" s="24">
        <f t="shared" si="2"/>
        <v>0.52600000000000002</v>
      </c>
      <c r="I24" s="51">
        <f t="shared" si="3"/>
        <v>25.939726027397764</v>
      </c>
      <c r="J24" s="52">
        <f t="shared" si="4"/>
        <v>72.999999999998579</v>
      </c>
      <c r="K24" s="53">
        <f t="shared" si="5"/>
        <v>526</v>
      </c>
      <c r="L24" s="54">
        <f t="shared" si="6"/>
        <v>7.2054794520549352</v>
      </c>
      <c r="M24" s="61">
        <v>16.16</v>
      </c>
      <c r="N24" s="56">
        <f t="shared" si="7"/>
        <v>19.238095238095237</v>
      </c>
      <c r="O24" s="56">
        <f t="shared" si="8"/>
        <v>155.44380952380951</v>
      </c>
      <c r="P24" s="56">
        <f t="shared" si="9"/>
        <v>32.32</v>
      </c>
      <c r="Q24" s="56">
        <f t="shared" si="10"/>
        <v>261.1456</v>
      </c>
      <c r="R24" s="56">
        <f t="shared" si="11"/>
        <v>21.441904761903338</v>
      </c>
      <c r="S24" s="69">
        <f t="shared" si="12"/>
        <v>346.50118095235797</v>
      </c>
      <c r="T24" s="57">
        <f t="shared" si="13"/>
        <v>-237.09059047616745</v>
      </c>
    </row>
    <row r="25" spans="1:20" ht="20.25">
      <c r="A25" s="9">
        <v>476</v>
      </c>
      <c r="B25" s="28" t="s">
        <v>23</v>
      </c>
      <c r="C25" s="29" t="s">
        <v>24</v>
      </c>
      <c r="D25" s="12">
        <v>1.0416666666666101E-3</v>
      </c>
      <c r="E25" s="13">
        <f t="shared" si="0"/>
        <v>0.49583333333330637</v>
      </c>
      <c r="F25" s="14">
        <v>821</v>
      </c>
      <c r="G25" s="25">
        <f t="shared" si="1"/>
        <v>2.4999999999998641E-2</v>
      </c>
      <c r="H25" s="26">
        <f t="shared" si="2"/>
        <v>0.82099999999999995</v>
      </c>
      <c r="I25" s="57">
        <f t="shared" si="3"/>
        <v>32.84000000000178</v>
      </c>
      <c r="J25" s="46">
        <f t="shared" si="4"/>
        <v>89.999999999995111</v>
      </c>
      <c r="K25" s="47">
        <f t="shared" si="5"/>
        <v>821</v>
      </c>
      <c r="L25" s="58">
        <f t="shared" si="6"/>
        <v>9.1222222222227174</v>
      </c>
      <c r="M25" s="59">
        <v>19.440000000000001</v>
      </c>
      <c r="N25" s="60">
        <f t="shared" si="7"/>
        <v>23.142857142857146</v>
      </c>
      <c r="O25" s="60">
        <f t="shared" si="8"/>
        <v>224.94857142857146</v>
      </c>
      <c r="P25" s="60">
        <f t="shared" si="9"/>
        <v>38.880000000000003</v>
      </c>
      <c r="Q25" s="60">
        <f t="shared" si="10"/>
        <v>377.91360000000003</v>
      </c>
      <c r="R25" s="60">
        <f t="shared" si="11"/>
        <v>27.97714285713797</v>
      </c>
      <c r="S25" s="71">
        <f t="shared" si="12"/>
        <v>543.87565714276218</v>
      </c>
      <c r="T25" s="57">
        <f t="shared" si="13"/>
        <v>-325.73782857133364</v>
      </c>
    </row>
    <row r="26" spans="1:20" ht="20.25">
      <c r="A26" s="17">
        <v>476</v>
      </c>
      <c r="B26" s="30" t="s">
        <v>23</v>
      </c>
      <c r="C26" s="27" t="s">
        <v>24</v>
      </c>
      <c r="D26" s="20">
        <v>8.9120370370365798E-4</v>
      </c>
      <c r="E26" s="21">
        <f t="shared" si="0"/>
        <v>0.4242129629629412</v>
      </c>
      <c r="F26" s="22">
        <v>623</v>
      </c>
      <c r="G26" s="23">
        <f t="shared" si="1"/>
        <v>2.1388888888887791E-2</v>
      </c>
      <c r="H26" s="24">
        <f t="shared" si="2"/>
        <v>0.623</v>
      </c>
      <c r="I26" s="51">
        <f t="shared" si="3"/>
        <v>29.127272727274221</v>
      </c>
      <c r="J26" s="52">
        <f t="shared" si="4"/>
        <v>76.999999999996049</v>
      </c>
      <c r="K26" s="53">
        <f t="shared" si="5"/>
        <v>623</v>
      </c>
      <c r="L26" s="54">
        <f t="shared" si="6"/>
        <v>8.0909090909095056</v>
      </c>
      <c r="M26" s="61">
        <v>17.600000000000001</v>
      </c>
      <c r="N26" s="56">
        <f t="shared" si="7"/>
        <v>20.952380952380956</v>
      </c>
      <c r="O26" s="56">
        <f t="shared" si="8"/>
        <v>184.38095238095244</v>
      </c>
      <c r="P26" s="56">
        <f t="shared" si="9"/>
        <v>35.200000000000003</v>
      </c>
      <c r="Q26" s="56">
        <f t="shared" si="10"/>
        <v>309.76000000000005</v>
      </c>
      <c r="R26" s="56">
        <f t="shared" si="11"/>
        <v>20.84761904761509</v>
      </c>
      <c r="S26" s="69">
        <f t="shared" si="12"/>
        <v>366.91809523802561</v>
      </c>
      <c r="T26" s="57">
        <f t="shared" si="13"/>
        <v>-238.05904761897807</v>
      </c>
    </row>
    <row r="27" spans="1:20" ht="20.25">
      <c r="A27" s="9">
        <v>476</v>
      </c>
      <c r="B27" s="28" t="s">
        <v>23</v>
      </c>
      <c r="C27" s="29" t="s">
        <v>24</v>
      </c>
      <c r="D27" s="12">
        <v>1.1921296296296699E-3</v>
      </c>
      <c r="E27" s="13">
        <f t="shared" si="0"/>
        <v>0.56745370370372283</v>
      </c>
      <c r="F27" s="14">
        <v>996</v>
      </c>
      <c r="G27" s="25">
        <f t="shared" si="1"/>
        <v>2.8611111111112079E-2</v>
      </c>
      <c r="H27" s="26">
        <f t="shared" si="2"/>
        <v>0.996</v>
      </c>
      <c r="I27" s="57">
        <f t="shared" si="3"/>
        <v>34.811650485435713</v>
      </c>
      <c r="J27" s="46">
        <f t="shared" si="4"/>
        <v>103.00000000000348</v>
      </c>
      <c r="K27" s="47">
        <f t="shared" si="5"/>
        <v>996</v>
      </c>
      <c r="L27" s="58">
        <f t="shared" si="6"/>
        <v>9.6699029126210316</v>
      </c>
      <c r="M27" s="59">
        <v>19.440000000000001</v>
      </c>
      <c r="N27" s="60">
        <f t="shared" si="7"/>
        <v>23.142857142857146</v>
      </c>
      <c r="O27" s="60">
        <f t="shared" si="8"/>
        <v>224.94857142857146</v>
      </c>
      <c r="P27" s="60">
        <f t="shared" si="9"/>
        <v>38.880000000000003</v>
      </c>
      <c r="Q27" s="60">
        <f t="shared" si="10"/>
        <v>377.91360000000003</v>
      </c>
      <c r="R27" s="60">
        <f t="shared" si="11"/>
        <v>40.977142857146326</v>
      </c>
      <c r="S27" s="71">
        <f t="shared" si="12"/>
        <v>796.59565714292467</v>
      </c>
      <c r="T27" s="57">
        <f t="shared" si="13"/>
        <v>-403.45782857149612</v>
      </c>
    </row>
    <row r="28" spans="1:20" ht="20.25">
      <c r="A28" s="17">
        <v>476</v>
      </c>
      <c r="B28" s="30" t="s">
        <v>23</v>
      </c>
      <c r="C28" s="27" t="s">
        <v>24</v>
      </c>
      <c r="D28" s="20">
        <v>1.18055555555552E-3</v>
      </c>
      <c r="E28" s="21">
        <f t="shared" si="0"/>
        <v>0.56194444444442748</v>
      </c>
      <c r="F28" s="22">
        <v>1010</v>
      </c>
      <c r="G28" s="23">
        <f t="shared" si="1"/>
        <v>2.8333333333332482E-2</v>
      </c>
      <c r="H28" s="24">
        <f t="shared" si="2"/>
        <v>1.01</v>
      </c>
      <c r="I28" s="51">
        <f t="shared" si="3"/>
        <v>35.647058823530486</v>
      </c>
      <c r="J28" s="52">
        <f t="shared" si="4"/>
        <v>101.99999999999693</v>
      </c>
      <c r="K28" s="53">
        <f t="shared" si="5"/>
        <v>1010</v>
      </c>
      <c r="L28" s="54">
        <f t="shared" si="6"/>
        <v>9.9019607843140243</v>
      </c>
      <c r="M28" s="55">
        <v>19.440000000000001</v>
      </c>
      <c r="N28" s="56">
        <f t="shared" si="7"/>
        <v>23.142857142857146</v>
      </c>
      <c r="O28" s="56">
        <f t="shared" si="8"/>
        <v>224.94857142857146</v>
      </c>
      <c r="P28" s="56">
        <f t="shared" si="9"/>
        <v>38.880000000000003</v>
      </c>
      <c r="Q28" s="56">
        <f t="shared" si="10"/>
        <v>377.91360000000003</v>
      </c>
      <c r="R28" s="56">
        <f t="shared" si="11"/>
        <v>39.977142857139789</v>
      </c>
      <c r="S28" s="69">
        <f t="shared" si="12"/>
        <v>777.15565714279751</v>
      </c>
      <c r="T28" s="57">
        <f t="shared" si="13"/>
        <v>-370.01782857136897</v>
      </c>
    </row>
    <row r="29" spans="1:20" ht="20.25">
      <c r="A29" s="9">
        <f t="shared" ref="A29:A31" si="14">541</f>
        <v>541</v>
      </c>
      <c r="B29" s="28" t="s">
        <v>23</v>
      </c>
      <c r="C29" s="29" t="s">
        <v>24</v>
      </c>
      <c r="D29" s="12">
        <v>1.18055555555552E-3</v>
      </c>
      <c r="E29" s="13">
        <f t="shared" si="0"/>
        <v>0.63868055555553638</v>
      </c>
      <c r="F29" s="14">
        <v>676.86</v>
      </c>
      <c r="G29" s="25">
        <f t="shared" si="1"/>
        <v>2.8333333333332482E-2</v>
      </c>
      <c r="H29" s="26">
        <f t="shared" si="2"/>
        <v>0.67686000000000002</v>
      </c>
      <c r="I29" s="57">
        <f t="shared" si="3"/>
        <v>23.889176470588954</v>
      </c>
      <c r="J29" s="46">
        <f t="shared" si="4"/>
        <v>101.99999999999693</v>
      </c>
      <c r="K29" s="47">
        <f t="shared" si="5"/>
        <v>676.86</v>
      </c>
      <c r="L29" s="58">
        <f t="shared" si="6"/>
        <v>6.6358823529413762</v>
      </c>
      <c r="M29" s="61">
        <v>18.34</v>
      </c>
      <c r="N29" s="60">
        <f t="shared" si="7"/>
        <v>21.833333333333336</v>
      </c>
      <c r="O29" s="60">
        <f t="shared" si="8"/>
        <v>200.2116666666667</v>
      </c>
      <c r="P29" s="60">
        <f t="shared" si="9"/>
        <v>36.68</v>
      </c>
      <c r="Q29" s="60">
        <f t="shared" si="10"/>
        <v>336.35559999999998</v>
      </c>
      <c r="R29" s="60">
        <f t="shared" si="11"/>
        <v>43.486666666663588</v>
      </c>
      <c r="S29" s="71">
        <f t="shared" si="12"/>
        <v>797.5454666666102</v>
      </c>
      <c r="T29" s="57">
        <f t="shared" si="13"/>
        <v>-657.25273333327686</v>
      </c>
    </row>
    <row r="30" spans="1:20" ht="20.25">
      <c r="A30" s="17">
        <f t="shared" si="14"/>
        <v>541</v>
      </c>
      <c r="B30" s="30" t="s">
        <v>23</v>
      </c>
      <c r="C30" s="27" t="s">
        <v>24</v>
      </c>
      <c r="D30" s="20">
        <v>7.1759259259257502E-4</v>
      </c>
      <c r="E30" s="21">
        <f t="shared" si="0"/>
        <v>0.38821759259258309</v>
      </c>
      <c r="F30" s="22">
        <v>391</v>
      </c>
      <c r="G30" s="23">
        <f t="shared" si="1"/>
        <v>1.7222222222221799E-2</v>
      </c>
      <c r="H30" s="24">
        <f t="shared" si="2"/>
        <v>0.39100000000000001</v>
      </c>
      <c r="I30" s="51">
        <f t="shared" si="3"/>
        <v>22.703225806452171</v>
      </c>
      <c r="J30" s="52">
        <f t="shared" si="4"/>
        <v>61.999999999998472</v>
      </c>
      <c r="K30" s="53">
        <f t="shared" si="5"/>
        <v>391</v>
      </c>
      <c r="L30" s="54">
        <f t="shared" si="6"/>
        <v>6.3064516129033814</v>
      </c>
      <c r="M30" s="61">
        <v>13.94</v>
      </c>
      <c r="N30" s="56">
        <f t="shared" si="7"/>
        <v>16.595238095238095</v>
      </c>
      <c r="O30" s="56">
        <f t="shared" si="8"/>
        <v>115.6688095238095</v>
      </c>
      <c r="P30" s="56">
        <f t="shared" si="9"/>
        <v>27.88</v>
      </c>
      <c r="Q30" s="56">
        <f t="shared" si="10"/>
        <v>194.3236</v>
      </c>
      <c r="R30" s="56">
        <f t="shared" si="11"/>
        <v>17.524761904760378</v>
      </c>
      <c r="S30" s="69">
        <f t="shared" si="12"/>
        <v>244.29518095235966</v>
      </c>
      <c r="T30" s="57">
        <f t="shared" si="13"/>
        <v>-163.28759047616916</v>
      </c>
    </row>
    <row r="31" spans="1:20" ht="20.25">
      <c r="A31" s="9">
        <f t="shared" si="14"/>
        <v>541</v>
      </c>
      <c r="B31" s="28" t="s">
        <v>23</v>
      </c>
      <c r="C31" s="29" t="s">
        <v>24</v>
      </c>
      <c r="D31" s="12">
        <v>1.34259259259256E-3</v>
      </c>
      <c r="E31" s="13">
        <f t="shared" si="0"/>
        <v>0.72634259259257494</v>
      </c>
      <c r="F31" s="14">
        <v>1102</v>
      </c>
      <c r="G31" s="25">
        <f t="shared" si="1"/>
        <v>3.2222222222221437E-2</v>
      </c>
      <c r="H31" s="26">
        <f t="shared" si="2"/>
        <v>1.1020000000000001</v>
      </c>
      <c r="I31" s="57">
        <f t="shared" si="3"/>
        <v>34.200000000000834</v>
      </c>
      <c r="J31" s="46">
        <f t="shared" si="4"/>
        <v>115.99999999999717</v>
      </c>
      <c r="K31" s="47">
        <f t="shared" si="5"/>
        <v>1102</v>
      </c>
      <c r="L31" s="58">
        <f t="shared" si="6"/>
        <v>9.5000000000002309</v>
      </c>
      <c r="M31" s="59">
        <v>19.440000000000001</v>
      </c>
      <c r="N31" s="60">
        <f t="shared" si="7"/>
        <v>23.142857142857146</v>
      </c>
      <c r="O31" s="60">
        <f t="shared" si="8"/>
        <v>224.94857142857146</v>
      </c>
      <c r="P31" s="60">
        <f t="shared" si="9"/>
        <v>38.880000000000003</v>
      </c>
      <c r="Q31" s="60">
        <f t="shared" si="10"/>
        <v>377.91360000000003</v>
      </c>
      <c r="R31" s="60">
        <f t="shared" si="11"/>
        <v>53.977142857140016</v>
      </c>
      <c r="S31" s="71">
        <f t="shared" si="12"/>
        <v>1049.3156571428019</v>
      </c>
      <c r="T31" s="57">
        <f t="shared" si="13"/>
        <v>-550.17782857137331</v>
      </c>
    </row>
    <row r="32" spans="1:20" ht="20.25">
      <c r="A32" s="17">
        <v>380</v>
      </c>
      <c r="B32" s="30" t="s">
        <v>23</v>
      </c>
      <c r="C32" s="27" t="s">
        <v>24</v>
      </c>
      <c r="D32" s="20">
        <v>1.31944444444443E-3</v>
      </c>
      <c r="E32" s="21">
        <f t="shared" si="0"/>
        <v>0.50138888888888333</v>
      </c>
      <c r="F32" s="22">
        <v>921</v>
      </c>
      <c r="G32" s="23">
        <f t="shared" si="1"/>
        <v>3.1666666666666315E-2</v>
      </c>
      <c r="H32" s="24">
        <f t="shared" si="2"/>
        <v>0.92100000000000004</v>
      </c>
      <c r="I32" s="51">
        <f t="shared" si="3"/>
        <v>29.084210526316113</v>
      </c>
      <c r="J32" s="52">
        <f t="shared" si="4"/>
        <v>113.99999999999874</v>
      </c>
      <c r="K32" s="53">
        <f t="shared" si="5"/>
        <v>921</v>
      </c>
      <c r="L32" s="54">
        <f t="shared" si="6"/>
        <v>8.0789473684211419</v>
      </c>
      <c r="M32" s="55">
        <v>19.440000000000001</v>
      </c>
      <c r="N32" s="56">
        <f t="shared" si="7"/>
        <v>23.142857142857146</v>
      </c>
      <c r="O32" s="56">
        <f t="shared" si="8"/>
        <v>224.94857142857146</v>
      </c>
      <c r="P32" s="56">
        <f t="shared" si="9"/>
        <v>38.880000000000003</v>
      </c>
      <c r="Q32" s="56">
        <f t="shared" si="10"/>
        <v>377.91360000000003</v>
      </c>
      <c r="R32" s="56">
        <f t="shared" si="11"/>
        <v>51.97714285714158</v>
      </c>
      <c r="S32" s="69">
        <f t="shared" si="12"/>
        <v>1010.4356571428324</v>
      </c>
      <c r="T32" s="57">
        <f t="shared" si="13"/>
        <v>-692.2978285714039</v>
      </c>
    </row>
    <row r="33" spans="1:20" ht="20.25">
      <c r="A33" s="9">
        <f>380</f>
        <v>380</v>
      </c>
      <c r="B33" s="28" t="s">
        <v>23</v>
      </c>
      <c r="C33" s="29" t="s">
        <v>24</v>
      </c>
      <c r="D33" s="12">
        <v>9.2592592592594103E-4</v>
      </c>
      <c r="E33" s="13">
        <f t="shared" si="0"/>
        <v>0.35185185185185758</v>
      </c>
      <c r="F33" s="14">
        <v>565</v>
      </c>
      <c r="G33" s="25">
        <f t="shared" si="1"/>
        <v>2.2222222222222584E-2</v>
      </c>
      <c r="H33" s="26">
        <f t="shared" si="2"/>
        <v>0.56499999999999995</v>
      </c>
      <c r="I33" s="57">
        <f t="shared" si="3"/>
        <v>25.424999999999585</v>
      </c>
      <c r="J33" s="46">
        <f t="shared" si="4"/>
        <v>80.000000000001307</v>
      </c>
      <c r="K33" s="47">
        <f t="shared" si="5"/>
        <v>565</v>
      </c>
      <c r="L33" s="58">
        <f t="shared" si="6"/>
        <v>7.0624999999998845</v>
      </c>
      <c r="M33" s="61">
        <v>16.75</v>
      </c>
      <c r="N33" s="60">
        <f t="shared" si="7"/>
        <v>19.94047619047619</v>
      </c>
      <c r="O33" s="60">
        <f t="shared" si="8"/>
        <v>167.00148809523807</v>
      </c>
      <c r="P33" s="60">
        <f t="shared" si="9"/>
        <v>33.5</v>
      </c>
      <c r="Q33" s="60">
        <f t="shared" si="10"/>
        <v>280.5625</v>
      </c>
      <c r="R33" s="60">
        <f t="shared" si="11"/>
        <v>26.559523809525118</v>
      </c>
      <c r="S33" s="71">
        <f t="shared" si="12"/>
        <v>444.87202380954574</v>
      </c>
      <c r="T33" s="57">
        <f t="shared" si="13"/>
        <v>-327.43601190478381</v>
      </c>
    </row>
    <row r="34" spans="1:20" ht="20.25">
      <c r="A34" s="17">
        <v>380</v>
      </c>
      <c r="B34" s="30" t="s">
        <v>23</v>
      </c>
      <c r="C34" s="27" t="s">
        <v>24</v>
      </c>
      <c r="D34" s="20">
        <v>7.8703703703703097E-4</v>
      </c>
      <c r="E34" s="21">
        <f t="shared" si="0"/>
        <v>0.29907407407407177</v>
      </c>
      <c r="F34" s="22">
        <v>519</v>
      </c>
      <c r="G34" s="23">
        <f t="shared" si="1"/>
        <v>1.8888888888888743E-2</v>
      </c>
      <c r="H34" s="24">
        <f t="shared" si="2"/>
        <v>0.51900000000000002</v>
      </c>
      <c r="I34" s="51">
        <f t="shared" si="3"/>
        <v>27.476470588235507</v>
      </c>
      <c r="J34" s="52">
        <f t="shared" si="4"/>
        <v>67.999999999999474</v>
      </c>
      <c r="K34" s="53">
        <f t="shared" si="5"/>
        <v>519</v>
      </c>
      <c r="L34" s="54">
        <f t="shared" si="6"/>
        <v>7.6323529411765296</v>
      </c>
      <c r="M34" s="61">
        <v>16.059999999999999</v>
      </c>
      <c r="N34" s="56">
        <f t="shared" si="7"/>
        <v>19.119047619047617</v>
      </c>
      <c r="O34" s="56">
        <f t="shared" si="8"/>
        <v>153.52595238095236</v>
      </c>
      <c r="P34" s="56">
        <f t="shared" si="9"/>
        <v>32.119999999999997</v>
      </c>
      <c r="Q34" s="56">
        <f t="shared" si="10"/>
        <v>257.92359999999996</v>
      </c>
      <c r="R34" s="56">
        <f t="shared" si="11"/>
        <v>16.760952380951856</v>
      </c>
      <c r="S34" s="69">
        <f t="shared" si="12"/>
        <v>269.1808952380868</v>
      </c>
      <c r="T34" s="57">
        <f t="shared" si="13"/>
        <v>-161.63044761903916</v>
      </c>
    </row>
    <row r="35" spans="1:20" ht="20.25">
      <c r="A35" s="9">
        <v>380</v>
      </c>
      <c r="B35" s="28" t="s">
        <v>23</v>
      </c>
      <c r="C35" s="29" t="s">
        <v>24</v>
      </c>
      <c r="D35" s="12">
        <v>1.1805555555555701E-3</v>
      </c>
      <c r="E35" s="13">
        <f t="shared" si="0"/>
        <v>0.44861111111111662</v>
      </c>
      <c r="F35" s="14">
        <v>917</v>
      </c>
      <c r="G35" s="25">
        <f t="shared" si="1"/>
        <v>2.8333333333333682E-2</v>
      </c>
      <c r="H35" s="26">
        <f t="shared" si="2"/>
        <v>0.91700000000000004</v>
      </c>
      <c r="I35" s="57">
        <f t="shared" si="3"/>
        <v>32.364705882352546</v>
      </c>
      <c r="J35" s="46">
        <f t="shared" si="4"/>
        <v>102.00000000000125</v>
      </c>
      <c r="K35" s="47">
        <f t="shared" si="5"/>
        <v>917</v>
      </c>
      <c r="L35" s="58">
        <f t="shared" si="6"/>
        <v>8.9901960784312624</v>
      </c>
      <c r="M35" s="59">
        <v>19.440000000000001</v>
      </c>
      <c r="N35" s="60">
        <f t="shared" si="7"/>
        <v>23.142857142857146</v>
      </c>
      <c r="O35" s="60">
        <f t="shared" si="8"/>
        <v>224.94857142857146</v>
      </c>
      <c r="P35" s="60">
        <f t="shared" si="9"/>
        <v>38.880000000000003</v>
      </c>
      <c r="Q35" s="60">
        <f t="shared" si="10"/>
        <v>377.91360000000003</v>
      </c>
      <c r="R35" s="60">
        <f t="shared" si="11"/>
        <v>39.977142857144109</v>
      </c>
      <c r="S35" s="71">
        <f t="shared" si="12"/>
        <v>777.15565714288152</v>
      </c>
      <c r="T35" s="57">
        <f t="shared" si="13"/>
        <v>-463.01782857145298</v>
      </c>
    </row>
    <row r="36" spans="1:20" ht="20.25">
      <c r="A36" s="17">
        <v>380</v>
      </c>
      <c r="B36" s="30" t="s">
        <v>23</v>
      </c>
      <c r="C36" s="27" t="s">
        <v>24</v>
      </c>
      <c r="D36" s="20">
        <v>9.2592592592594103E-4</v>
      </c>
      <c r="E36" s="21">
        <f t="shared" si="0"/>
        <v>0.35185185185185758</v>
      </c>
      <c r="F36" s="22">
        <v>649</v>
      </c>
      <c r="G36" s="23">
        <f t="shared" si="1"/>
        <v>2.2222222222222584E-2</v>
      </c>
      <c r="H36" s="24">
        <f t="shared" si="2"/>
        <v>0.64900000000000002</v>
      </c>
      <c r="I36" s="51">
        <f t="shared" si="3"/>
        <v>29.204999999999526</v>
      </c>
      <c r="J36" s="52">
        <f t="shared" si="4"/>
        <v>80.000000000001307</v>
      </c>
      <c r="K36" s="53">
        <f t="shared" si="5"/>
        <v>649</v>
      </c>
      <c r="L36" s="54">
        <f t="shared" si="6"/>
        <v>8.1124999999998675</v>
      </c>
      <c r="M36" s="61">
        <v>17.96</v>
      </c>
      <c r="N36" s="56">
        <f t="shared" si="7"/>
        <v>21.380952380952383</v>
      </c>
      <c r="O36" s="56">
        <f t="shared" si="8"/>
        <v>192.00095238095241</v>
      </c>
      <c r="P36" s="56">
        <f t="shared" si="9"/>
        <v>35.92</v>
      </c>
      <c r="Q36" s="56">
        <f t="shared" si="10"/>
        <v>322.56160000000006</v>
      </c>
      <c r="R36" s="56">
        <f t="shared" si="11"/>
        <v>22.699047619048926</v>
      </c>
      <c r="S36" s="69">
        <f t="shared" si="12"/>
        <v>407.67489523811872</v>
      </c>
      <c r="T36" s="57">
        <f t="shared" si="13"/>
        <v>-273.23744761907119</v>
      </c>
    </row>
    <row r="37" spans="1:20" ht="20.25">
      <c r="A37" s="9">
        <v>380</v>
      </c>
      <c r="B37" s="28" t="s">
        <v>23</v>
      </c>
      <c r="C37" s="29" t="s">
        <v>24</v>
      </c>
      <c r="D37" s="12">
        <v>9.1435185185190205E-4</v>
      </c>
      <c r="E37" s="13">
        <f t="shared" si="0"/>
        <v>0.3474537037037228</v>
      </c>
      <c r="F37" s="14">
        <v>627</v>
      </c>
      <c r="G37" s="25">
        <f t="shared" si="1"/>
        <v>2.1944444444445647E-2</v>
      </c>
      <c r="H37" s="26">
        <f t="shared" si="2"/>
        <v>0.627</v>
      </c>
      <c r="I37" s="57">
        <f t="shared" si="3"/>
        <v>28.57215189873261</v>
      </c>
      <c r="J37" s="46">
        <f t="shared" si="4"/>
        <v>79.000000000004334</v>
      </c>
      <c r="K37" s="47">
        <f t="shared" si="5"/>
        <v>627</v>
      </c>
      <c r="L37" s="58">
        <f t="shared" si="6"/>
        <v>7.9367088607590581</v>
      </c>
      <c r="M37" s="61">
        <v>17.649999999999999</v>
      </c>
      <c r="N37" s="60">
        <f t="shared" si="7"/>
        <v>21.011904761904763</v>
      </c>
      <c r="O37" s="60">
        <f t="shared" si="8"/>
        <v>185.43005952380952</v>
      </c>
      <c r="P37" s="60">
        <f t="shared" si="9"/>
        <v>35.299999999999997</v>
      </c>
      <c r="Q37" s="60">
        <f t="shared" si="10"/>
        <v>311.52249999999992</v>
      </c>
      <c r="R37" s="60">
        <f t="shared" si="11"/>
        <v>22.688095238099578</v>
      </c>
      <c r="S37" s="71">
        <f t="shared" si="12"/>
        <v>400.44488095245754</v>
      </c>
      <c r="T37" s="57">
        <f t="shared" si="13"/>
        <v>-270.39744047626698</v>
      </c>
    </row>
    <row r="38" spans="1:20" ht="20.25">
      <c r="A38" s="17">
        <v>380</v>
      </c>
      <c r="B38" s="30" t="s">
        <v>23</v>
      </c>
      <c r="C38" s="27" t="s">
        <v>24</v>
      </c>
      <c r="D38" s="20">
        <v>1.08796296296299E-3</v>
      </c>
      <c r="E38" s="21">
        <f t="shared" si="0"/>
        <v>0.41342592592593619</v>
      </c>
      <c r="F38" s="22">
        <v>738</v>
      </c>
      <c r="G38" s="23">
        <f t="shared" si="1"/>
        <v>2.6111111111111758E-2</v>
      </c>
      <c r="H38" s="24">
        <f t="shared" si="2"/>
        <v>0.73799999999999999</v>
      </c>
      <c r="I38" s="51">
        <f t="shared" si="3"/>
        <v>28.263829787233341</v>
      </c>
      <c r="J38" s="52">
        <f t="shared" si="4"/>
        <v>94.000000000002331</v>
      </c>
      <c r="K38" s="53">
        <f t="shared" si="5"/>
        <v>738</v>
      </c>
      <c r="L38" s="54">
        <f t="shared" si="6"/>
        <v>7.851063829787039</v>
      </c>
      <c r="M38" s="61">
        <v>19.149999999999999</v>
      </c>
      <c r="N38" s="56">
        <f t="shared" si="7"/>
        <v>22.797619047619047</v>
      </c>
      <c r="O38" s="56">
        <f t="shared" si="8"/>
        <v>218.28720238095235</v>
      </c>
      <c r="P38" s="56">
        <f t="shared" si="9"/>
        <v>38.299999999999997</v>
      </c>
      <c r="Q38" s="56">
        <f t="shared" si="10"/>
        <v>366.72249999999997</v>
      </c>
      <c r="R38" s="56">
        <f t="shared" si="11"/>
        <v>32.902380952383282</v>
      </c>
      <c r="S38" s="69">
        <f t="shared" si="12"/>
        <v>630.08059523813984</v>
      </c>
      <c r="T38" s="76"/>
    </row>
    <row r="39" spans="1:20" ht="20.25">
      <c r="A39" s="9">
        <v>380</v>
      </c>
      <c r="B39" s="28" t="s">
        <v>23</v>
      </c>
      <c r="C39" s="29" t="s">
        <v>24</v>
      </c>
      <c r="D39" s="12">
        <v>1.6782407407407399E-3</v>
      </c>
      <c r="E39" s="13">
        <f t="shared" si="0"/>
        <v>0.63773148148148118</v>
      </c>
      <c r="F39" s="14">
        <v>1197</v>
      </c>
      <c r="G39" s="25">
        <f t="shared" si="1"/>
        <v>4.027777777777776E-2</v>
      </c>
      <c r="H39" s="26">
        <f t="shared" si="2"/>
        <v>1.1970000000000001</v>
      </c>
      <c r="I39" s="57">
        <f t="shared" si="3"/>
        <v>29.718620689655186</v>
      </c>
      <c r="J39" s="46">
        <f t="shared" si="4"/>
        <v>144.99999999999994</v>
      </c>
      <c r="K39" s="47">
        <f t="shared" si="5"/>
        <v>1197</v>
      </c>
      <c r="L39" s="58">
        <f t="shared" si="6"/>
        <v>8.2551724137931064</v>
      </c>
      <c r="M39" s="59">
        <v>19.440000000000001</v>
      </c>
      <c r="N39" s="60">
        <f t="shared" si="7"/>
        <v>23.142857142857146</v>
      </c>
      <c r="O39" s="60">
        <f t="shared" si="8"/>
        <v>224.94857142857146</v>
      </c>
      <c r="P39" s="60">
        <f t="shared" si="9"/>
        <v>38.880000000000003</v>
      </c>
      <c r="Q39" s="60">
        <f t="shared" si="10"/>
        <v>377.91360000000003</v>
      </c>
      <c r="R39" s="60">
        <f t="shared" si="11"/>
        <v>82.977142857142809</v>
      </c>
      <c r="S39" s="71">
        <f t="shared" si="12"/>
        <v>1613.0756571428562</v>
      </c>
      <c r="T39" s="77"/>
    </row>
    <row r="40" spans="1:20" ht="20.25">
      <c r="A40" s="17">
        <v>504</v>
      </c>
      <c r="B40" s="30" t="s">
        <v>23</v>
      </c>
      <c r="C40" s="27" t="s">
        <v>24</v>
      </c>
      <c r="D40" s="20">
        <v>1.04166666666672E-3</v>
      </c>
      <c r="E40" s="21">
        <f t="shared" si="0"/>
        <v>0.52500000000002689</v>
      </c>
      <c r="F40" s="22">
        <v>772</v>
      </c>
      <c r="G40" s="23">
        <f t="shared" si="1"/>
        <v>2.5000000000001278E-2</v>
      </c>
      <c r="H40" s="24">
        <f t="shared" si="2"/>
        <v>0.77200000000000002</v>
      </c>
      <c r="I40" s="51">
        <f t="shared" si="3"/>
        <v>30.879999999998422</v>
      </c>
      <c r="J40" s="52">
        <f t="shared" si="4"/>
        <v>90.000000000004604</v>
      </c>
      <c r="K40" s="53">
        <f t="shared" si="5"/>
        <v>772</v>
      </c>
      <c r="L40" s="54">
        <f t="shared" si="6"/>
        <v>8.5777777777773387</v>
      </c>
      <c r="M40" s="55">
        <v>19.440000000000001</v>
      </c>
      <c r="N40" s="56">
        <f t="shared" si="7"/>
        <v>23.142857142857146</v>
      </c>
      <c r="O40" s="56">
        <f t="shared" si="8"/>
        <v>224.94857142857146</v>
      </c>
      <c r="P40" s="56">
        <f t="shared" si="9"/>
        <v>38.880000000000003</v>
      </c>
      <c r="Q40" s="56">
        <f t="shared" si="10"/>
        <v>377.91360000000003</v>
      </c>
      <c r="R40" s="56">
        <f t="shared" si="11"/>
        <v>27.977142857147463</v>
      </c>
      <c r="S40" s="69">
        <f t="shared" si="12"/>
        <v>543.87565714294669</v>
      </c>
      <c r="T40" s="76"/>
    </row>
    <row r="41" spans="1:20" ht="20.25">
      <c r="A41" s="9">
        <v>504</v>
      </c>
      <c r="B41" s="28" t="s">
        <v>23</v>
      </c>
      <c r="C41" s="29" t="s">
        <v>24</v>
      </c>
      <c r="D41" s="12">
        <v>2.0833333333333298E-3</v>
      </c>
      <c r="E41" s="13">
        <f t="shared" si="0"/>
        <v>1.0499999999999983</v>
      </c>
      <c r="F41" s="14">
        <v>1668.422</v>
      </c>
      <c r="G41" s="25">
        <f t="shared" si="1"/>
        <v>4.999999999999992E-2</v>
      </c>
      <c r="H41" s="26">
        <f t="shared" si="2"/>
        <v>1.6684220000000001</v>
      </c>
      <c r="I41" s="57">
        <f t="shared" si="3"/>
        <v>33.368440000000057</v>
      </c>
      <c r="J41" s="46">
        <f t="shared" si="4"/>
        <v>179.99999999999972</v>
      </c>
      <c r="K41" s="47">
        <f t="shared" si="5"/>
        <v>1668.422</v>
      </c>
      <c r="L41" s="58">
        <f t="shared" si="6"/>
        <v>9.2690111111111264</v>
      </c>
      <c r="M41" s="59">
        <v>19.440000000000001</v>
      </c>
      <c r="N41" s="60">
        <f t="shared" si="7"/>
        <v>23.142857142857146</v>
      </c>
      <c r="O41" s="60">
        <f t="shared" si="8"/>
        <v>224.94857142857146</v>
      </c>
      <c r="P41" s="60">
        <f t="shared" si="9"/>
        <v>38.880000000000003</v>
      </c>
      <c r="Q41" s="60">
        <f t="shared" si="10"/>
        <v>377.91360000000003</v>
      </c>
      <c r="R41" s="60">
        <f t="shared" si="11"/>
        <v>117.97714285714258</v>
      </c>
      <c r="S41" s="71">
        <f t="shared" si="12"/>
        <v>2293.475657142852</v>
      </c>
      <c r="T41" s="77"/>
    </row>
    <row r="42" spans="1:20" ht="20.25">
      <c r="A42" s="17">
        <v>504</v>
      </c>
      <c r="B42" s="30" t="s">
        <v>23</v>
      </c>
      <c r="C42" s="27" t="s">
        <v>24</v>
      </c>
      <c r="D42" s="20">
        <v>1.4467592592592401E-3</v>
      </c>
      <c r="E42" s="21">
        <f t="shared" si="0"/>
        <v>0.72916666666665697</v>
      </c>
      <c r="F42" s="22">
        <v>1104</v>
      </c>
      <c r="G42" s="23">
        <f t="shared" si="1"/>
        <v>3.4722222222221766E-2</v>
      </c>
      <c r="H42" s="24">
        <f t="shared" si="2"/>
        <v>1.1040000000000001</v>
      </c>
      <c r="I42" s="51">
        <f t="shared" si="3"/>
        <v>31.79520000000042</v>
      </c>
      <c r="J42" s="52">
        <f t="shared" si="4"/>
        <v>124.99999999999835</v>
      </c>
      <c r="K42" s="53">
        <f t="shared" si="5"/>
        <v>1104</v>
      </c>
      <c r="L42" s="54">
        <f t="shared" si="6"/>
        <v>8.8320000000001162</v>
      </c>
      <c r="M42" s="55">
        <v>19.440000000000001</v>
      </c>
      <c r="N42" s="56">
        <f t="shared" si="7"/>
        <v>23.142857142857146</v>
      </c>
      <c r="O42" s="56">
        <f t="shared" si="8"/>
        <v>224.94857142857146</v>
      </c>
      <c r="P42" s="56">
        <f t="shared" si="9"/>
        <v>38.880000000000003</v>
      </c>
      <c r="Q42" s="56">
        <f t="shared" si="10"/>
        <v>377.91360000000003</v>
      </c>
      <c r="R42" s="56">
        <f t="shared" si="11"/>
        <v>62.97714285714121</v>
      </c>
      <c r="S42" s="69">
        <f t="shared" si="12"/>
        <v>1224.2756571428251</v>
      </c>
      <c r="T42" s="76"/>
    </row>
    <row r="43" spans="1:20" ht="20.25">
      <c r="A43" s="9">
        <v>504</v>
      </c>
      <c r="B43" s="28" t="s">
        <v>23</v>
      </c>
      <c r="C43" s="29" t="s">
        <v>24</v>
      </c>
      <c r="D43" s="12">
        <v>1.31944444444443E-3</v>
      </c>
      <c r="E43" s="13">
        <f t="shared" si="0"/>
        <v>0.66499999999999271</v>
      </c>
      <c r="F43" s="14">
        <v>1040</v>
      </c>
      <c r="G43" s="25">
        <f t="shared" si="1"/>
        <v>3.1666666666666315E-2</v>
      </c>
      <c r="H43" s="26">
        <f t="shared" si="2"/>
        <v>1.04</v>
      </c>
      <c r="I43" s="57">
        <f t="shared" si="3"/>
        <v>32.84210526315826</v>
      </c>
      <c r="J43" s="46">
        <f t="shared" si="4"/>
        <v>113.99999999999874</v>
      </c>
      <c r="K43" s="47">
        <f t="shared" si="5"/>
        <v>1040</v>
      </c>
      <c r="L43" s="58">
        <f t="shared" si="6"/>
        <v>9.1228070175439608</v>
      </c>
      <c r="M43" s="59">
        <v>19.440000000000001</v>
      </c>
      <c r="N43" s="60">
        <f t="shared" si="7"/>
        <v>23.142857142857146</v>
      </c>
      <c r="O43" s="60">
        <f t="shared" si="8"/>
        <v>224.94857142857146</v>
      </c>
      <c r="P43" s="60">
        <f t="shared" si="9"/>
        <v>38.880000000000003</v>
      </c>
      <c r="Q43" s="60">
        <f t="shared" si="10"/>
        <v>377.91360000000003</v>
      </c>
      <c r="R43" s="60">
        <f t="shared" si="11"/>
        <v>51.97714285714158</v>
      </c>
      <c r="S43" s="71">
        <f t="shared" si="12"/>
        <v>1010.4356571428324</v>
      </c>
      <c r="T43" s="77"/>
    </row>
    <row r="44" spans="1:20" ht="20.25">
      <c r="A44" s="17">
        <v>504</v>
      </c>
      <c r="B44" s="30" t="s">
        <v>23</v>
      </c>
      <c r="C44" s="27" t="s">
        <v>24</v>
      </c>
      <c r="D44" s="20">
        <v>2.3726851851851899E-3</v>
      </c>
      <c r="E44" s="21">
        <f t="shared" si="0"/>
        <v>1.1958333333333357</v>
      </c>
      <c r="F44" s="22">
        <v>2450</v>
      </c>
      <c r="G44" s="23">
        <f t="shared" si="1"/>
        <v>5.6944444444444561E-2</v>
      </c>
      <c r="H44" s="24">
        <f t="shared" si="2"/>
        <v>2.4500000000000002</v>
      </c>
      <c r="I44" s="51">
        <f t="shared" si="3"/>
        <v>43.024390243902353</v>
      </c>
      <c r="J44" s="52">
        <f t="shared" si="4"/>
        <v>205.00000000000043</v>
      </c>
      <c r="K44" s="53">
        <f t="shared" si="5"/>
        <v>2450</v>
      </c>
      <c r="L44" s="54">
        <f t="shared" si="6"/>
        <v>11.951219512195097</v>
      </c>
      <c r="M44" s="55">
        <v>19.440000000000001</v>
      </c>
      <c r="N44" s="56">
        <f t="shared" si="7"/>
        <v>23.142857142857146</v>
      </c>
      <c r="O44" s="56">
        <f t="shared" si="8"/>
        <v>224.94857142857146</v>
      </c>
      <c r="P44" s="56">
        <f t="shared" si="9"/>
        <v>38.880000000000003</v>
      </c>
      <c r="Q44" s="56">
        <f t="shared" si="10"/>
        <v>377.91360000000003</v>
      </c>
      <c r="R44" s="56">
        <f t="shared" si="11"/>
        <v>142.97714285714329</v>
      </c>
      <c r="S44" s="69">
        <f t="shared" si="12"/>
        <v>2779.4756571428657</v>
      </c>
      <c r="T44" s="76"/>
    </row>
    <row r="45" spans="1:20" ht="20.25">
      <c r="A45" s="9">
        <v>252</v>
      </c>
      <c r="B45" s="28" t="s">
        <v>23</v>
      </c>
      <c r="C45" s="29" t="s">
        <v>24</v>
      </c>
      <c r="D45" s="12">
        <v>1.8750000000000201E-3</v>
      </c>
      <c r="E45" s="13">
        <f t="shared" si="0"/>
        <v>0.47250000000000508</v>
      </c>
      <c r="F45" s="14">
        <v>437</v>
      </c>
      <c r="G45" s="25">
        <f t="shared" si="1"/>
        <v>4.5000000000000484E-2</v>
      </c>
      <c r="H45" s="26">
        <f t="shared" si="2"/>
        <v>0.437</v>
      </c>
      <c r="I45" s="57">
        <f t="shared" si="3"/>
        <v>9.7111111111110073</v>
      </c>
      <c r="J45" s="46">
        <f t="shared" si="4"/>
        <v>162.00000000000173</v>
      </c>
      <c r="K45" s="47">
        <f t="shared" si="5"/>
        <v>437</v>
      </c>
      <c r="L45" s="58">
        <f t="shared" si="6"/>
        <v>2.697530864197502</v>
      </c>
      <c r="M45" s="61">
        <v>14.74</v>
      </c>
      <c r="N45" s="60">
        <f t="shared" si="7"/>
        <v>17.547619047619047</v>
      </c>
      <c r="O45" s="60">
        <f t="shared" si="8"/>
        <v>129.32595238095237</v>
      </c>
      <c r="P45" s="60">
        <f t="shared" si="9"/>
        <v>29.48</v>
      </c>
      <c r="Q45" s="60">
        <f t="shared" si="10"/>
        <v>217.26760000000002</v>
      </c>
      <c r="R45" s="60">
        <f t="shared" si="11"/>
        <v>114.97238095238269</v>
      </c>
      <c r="S45" s="71">
        <f t="shared" si="12"/>
        <v>1694.6928952381209</v>
      </c>
      <c r="T45" s="77"/>
    </row>
    <row r="46" spans="1:20" ht="20.25">
      <c r="A46" s="17">
        <v>252</v>
      </c>
      <c r="B46" s="30" t="s">
        <v>23</v>
      </c>
      <c r="C46" s="27" t="s">
        <v>24</v>
      </c>
      <c r="D46" s="20">
        <v>8.2175925925925797E-4</v>
      </c>
      <c r="E46" s="21">
        <f t="shared" si="0"/>
        <v>0.20708333333333301</v>
      </c>
      <c r="F46" s="22">
        <v>1324</v>
      </c>
      <c r="G46" s="23">
        <f t="shared" si="1"/>
        <v>1.972222222222219E-2</v>
      </c>
      <c r="H46" s="24">
        <f t="shared" si="2"/>
        <v>1.3240000000000001</v>
      </c>
      <c r="I46" s="51">
        <f t="shared" si="3"/>
        <v>67.132394366197303</v>
      </c>
      <c r="J46" s="52">
        <f t="shared" si="4"/>
        <v>70.999999999999886</v>
      </c>
      <c r="K46" s="53">
        <f t="shared" si="5"/>
        <v>1324</v>
      </c>
      <c r="L46" s="54">
        <f t="shared" si="6"/>
        <v>18.647887323943692</v>
      </c>
      <c r="M46" s="55">
        <v>19.440000000000001</v>
      </c>
      <c r="N46" s="56">
        <f t="shared" si="7"/>
        <v>23.142857142857146</v>
      </c>
      <c r="O46" s="56">
        <f t="shared" si="8"/>
        <v>224.94857142857146</v>
      </c>
      <c r="P46" s="56">
        <f t="shared" si="9"/>
        <v>38.880000000000003</v>
      </c>
      <c r="Q46" s="56">
        <f t="shared" si="10"/>
        <v>377.91360000000003</v>
      </c>
      <c r="R46" s="56">
        <f t="shared" si="11"/>
        <v>8.9771428571427379</v>
      </c>
      <c r="S46" s="69">
        <f t="shared" si="12"/>
        <v>174.51565714285485</v>
      </c>
      <c r="T46" s="76"/>
    </row>
    <row r="47" spans="1:20" ht="20.25">
      <c r="A47" s="9">
        <v>252</v>
      </c>
      <c r="B47" s="28" t="s">
        <v>23</v>
      </c>
      <c r="C47" s="29" t="s">
        <v>24</v>
      </c>
      <c r="D47" s="12">
        <v>1.05324074074076E-3</v>
      </c>
      <c r="E47" s="13">
        <f t="shared" si="0"/>
        <v>0.26541666666667152</v>
      </c>
      <c r="F47" s="14">
        <v>621</v>
      </c>
      <c r="G47" s="25">
        <f t="shared" si="1"/>
        <v>2.5277777777778239E-2</v>
      </c>
      <c r="H47" s="26">
        <f t="shared" si="2"/>
        <v>0.621</v>
      </c>
      <c r="I47" s="57">
        <f t="shared" si="3"/>
        <v>24.567032967032517</v>
      </c>
      <c r="J47" s="46">
        <f t="shared" si="4"/>
        <v>91.000000000001663</v>
      </c>
      <c r="K47" s="47">
        <f t="shared" si="5"/>
        <v>621</v>
      </c>
      <c r="L47" s="58">
        <f t="shared" si="6"/>
        <v>6.8241758241756996</v>
      </c>
      <c r="M47" s="61">
        <v>17.57</v>
      </c>
      <c r="N47" s="60">
        <f t="shared" si="7"/>
        <v>20.916666666666668</v>
      </c>
      <c r="O47" s="60">
        <f t="shared" si="8"/>
        <v>183.75291666666669</v>
      </c>
      <c r="P47" s="60">
        <f t="shared" si="9"/>
        <v>35.14</v>
      </c>
      <c r="Q47" s="60">
        <f t="shared" si="10"/>
        <v>308.70490000000001</v>
      </c>
      <c r="R47" s="60">
        <f t="shared" si="11"/>
        <v>34.943333333334991</v>
      </c>
      <c r="S47" s="71">
        <f t="shared" si="12"/>
        <v>613.95436666669582</v>
      </c>
      <c r="T47" s="77"/>
    </row>
    <row r="48" spans="1:20" ht="20.25">
      <c r="A48" s="17">
        <v>252</v>
      </c>
      <c r="B48" s="30" t="s">
        <v>23</v>
      </c>
      <c r="C48" s="27" t="s">
        <v>24</v>
      </c>
      <c r="D48" s="20">
        <v>8.3333333333335301E-4</v>
      </c>
      <c r="E48" s="21">
        <f t="shared" si="0"/>
        <v>0.21000000000000496</v>
      </c>
      <c r="F48" s="22">
        <v>587</v>
      </c>
      <c r="G48" s="23">
        <f t="shared" si="1"/>
        <v>2.0000000000000472E-2</v>
      </c>
      <c r="H48" s="24">
        <f t="shared" si="2"/>
        <v>0.58699999999999997</v>
      </c>
      <c r="I48" s="51">
        <f t="shared" si="3"/>
        <v>29.349999999999305</v>
      </c>
      <c r="J48" s="52">
        <f t="shared" si="4"/>
        <v>72.000000000001705</v>
      </c>
      <c r="K48" s="53">
        <f t="shared" si="5"/>
        <v>587</v>
      </c>
      <c r="L48" s="54">
        <f t="shared" si="6"/>
        <v>8.1527777777775849</v>
      </c>
      <c r="M48" s="61">
        <v>17.079999999999998</v>
      </c>
      <c r="N48" s="56">
        <f t="shared" si="7"/>
        <v>20.333333333333332</v>
      </c>
      <c r="O48" s="56">
        <f t="shared" si="8"/>
        <v>173.64666666666665</v>
      </c>
      <c r="P48" s="56">
        <f t="shared" si="9"/>
        <v>34.159999999999997</v>
      </c>
      <c r="Q48" s="56">
        <f t="shared" si="10"/>
        <v>291.72639999999996</v>
      </c>
      <c r="R48" s="56">
        <f t="shared" si="11"/>
        <v>17.50666666666838</v>
      </c>
      <c r="S48" s="69">
        <f t="shared" si="12"/>
        <v>299.01386666669589</v>
      </c>
      <c r="T48" s="76"/>
    </row>
    <row r="49" spans="1:21" ht="20.25">
      <c r="A49" s="9">
        <v>252</v>
      </c>
      <c r="B49" s="28" t="s">
        <v>23</v>
      </c>
      <c r="C49" s="29" t="s">
        <v>24</v>
      </c>
      <c r="D49" s="12">
        <v>1.00694444444449E-3</v>
      </c>
      <c r="E49" s="13">
        <f t="shared" si="0"/>
        <v>0.25375000000001147</v>
      </c>
      <c r="F49" s="14">
        <v>774</v>
      </c>
      <c r="G49" s="25">
        <f t="shared" si="1"/>
        <v>2.4166666666667759E-2</v>
      </c>
      <c r="H49" s="26">
        <f t="shared" si="2"/>
        <v>0.77400000000000002</v>
      </c>
      <c r="I49" s="57">
        <f t="shared" si="3"/>
        <v>32.027586206895101</v>
      </c>
      <c r="J49" s="46">
        <f t="shared" si="4"/>
        <v>87.000000000003936</v>
      </c>
      <c r="K49" s="47">
        <f t="shared" si="5"/>
        <v>774</v>
      </c>
      <c r="L49" s="58">
        <f t="shared" si="6"/>
        <v>8.8965517241375291</v>
      </c>
      <c r="M49" s="59">
        <v>19.440000000000001</v>
      </c>
      <c r="N49" s="60">
        <f t="shared" si="7"/>
        <v>23.142857142857146</v>
      </c>
      <c r="O49" s="60">
        <f t="shared" si="8"/>
        <v>224.94857142857146</v>
      </c>
      <c r="P49" s="60">
        <f t="shared" si="9"/>
        <v>38.880000000000003</v>
      </c>
      <c r="Q49" s="60">
        <f t="shared" si="10"/>
        <v>377.91360000000003</v>
      </c>
      <c r="R49" s="60">
        <f t="shared" si="11"/>
        <v>24.977142857146788</v>
      </c>
      <c r="S49" s="71">
        <f t="shared" si="12"/>
        <v>485.55565714293357</v>
      </c>
      <c r="T49" s="77"/>
    </row>
    <row r="50" spans="1:21" ht="20.25">
      <c r="A50" s="17">
        <v>252</v>
      </c>
      <c r="B50" s="31" t="s">
        <v>23</v>
      </c>
      <c r="C50" s="32" t="s">
        <v>24</v>
      </c>
      <c r="D50" s="33">
        <v>1.0069444444444401E-3</v>
      </c>
      <c r="E50" s="34">
        <f t="shared" si="0"/>
        <v>0.25374999999999892</v>
      </c>
      <c r="F50" s="35">
        <v>783</v>
      </c>
      <c r="G50" s="36">
        <f t="shared" si="1"/>
        <v>2.4166666666666562E-2</v>
      </c>
      <c r="H50" s="37">
        <f t="shared" si="2"/>
        <v>0.78300000000000003</v>
      </c>
      <c r="I50" s="62">
        <f t="shared" si="3"/>
        <v>32.400000000000141</v>
      </c>
      <c r="J50" s="63">
        <f t="shared" si="4"/>
        <v>86.999999999999631</v>
      </c>
      <c r="K50" s="64">
        <f t="shared" si="5"/>
        <v>783</v>
      </c>
      <c r="L50" s="65">
        <f t="shared" si="6"/>
        <v>9.0000000000000391</v>
      </c>
      <c r="M50" s="66">
        <v>19.440000000000001</v>
      </c>
      <c r="N50" s="67">
        <f t="shared" si="7"/>
        <v>23.142857142857146</v>
      </c>
      <c r="O50" s="67">
        <f t="shared" si="8"/>
        <v>224.94857142857146</v>
      </c>
      <c r="P50" s="67">
        <f t="shared" si="9"/>
        <v>38.880000000000003</v>
      </c>
      <c r="Q50" s="67">
        <f t="shared" si="10"/>
        <v>377.91360000000003</v>
      </c>
      <c r="R50" s="67">
        <f t="shared" si="11"/>
        <v>24.977142857142482</v>
      </c>
      <c r="S50" s="78">
        <f t="shared" si="12"/>
        <v>485.5556571428499</v>
      </c>
      <c r="T50" s="79"/>
    </row>
    <row r="51" spans="1:21">
      <c r="E51" s="38">
        <f>SUM(E5:E50)</f>
        <v>26.133680555555397</v>
      </c>
      <c r="G51" s="39">
        <f>E51*24</f>
        <v>627.20833333332951</v>
      </c>
      <c r="U51" s="80" t="e">
        <f>#REF!/G51</f>
        <v>#REF!</v>
      </c>
    </row>
  </sheetData>
  <autoFilter ref="B4:F51"/>
  <mergeCells count="6">
    <mergeCell ref="U8:V8"/>
    <mergeCell ref="N2:T2"/>
    <mergeCell ref="G3:L3"/>
    <mergeCell ref="M3:T3"/>
    <mergeCell ref="U5:Y5"/>
    <mergeCell ref="U7:V7"/>
  </mergeCells>
  <pageMargins left="0.69930555555555596" right="0.69930555555555596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Macro1">
                <anchor moveWithCells="1">
                  <from>
                    <xdr:col>20</xdr:col>
                    <xdr:colOff>514350</xdr:colOff>
                    <xdr:row>1</xdr:row>
                    <xdr:rowOff>161925</xdr:rowOff>
                  </from>
                  <to>
                    <xdr:col>20</xdr:col>
                    <xdr:colOff>1838325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Current P to 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2013-12-13T12:56:00Z</dcterms:created>
  <dcterms:modified xsi:type="dcterms:W3CDTF">2016-11-05T11:59:25Z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fa9ece91-b2ca-46ac-88a9-dd913d9cc856</vt:lpwstr>
  </property>
  <property fmtid="{D5CDD505-2E9C-101B-9397-08002B2CF9AE}" pid="3" name="SercoClassification">
    <vt:lpwstr>Serco Internal</vt:lpwstr>
  </property>
  <property fmtid="{D5CDD505-2E9C-101B-9397-08002B2CF9AE}" pid="4" name="aliashDocumentMarking">
    <vt:lpwstr>Serco Internal</vt:lpwstr>
  </property>
  <property fmtid="{D5CDD505-2E9C-101B-9397-08002B2CF9AE}" pid="5" name="KSOProductBuildVer">
    <vt:lpwstr>1036-10.1.0.5654</vt:lpwstr>
  </property>
</Properties>
</file>