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pivotTables/pivotTable1.xml" ContentType="application/vnd.openxmlformats-officedocument.spreadsheetml.pivotTable+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xl/charts/colors1.xml" ContentType="application/vnd.ms-office.chartcolorstyle+xml"/>
  <Override PartName="/xl/charts/style1.xml" ContentType="application/vnd.ms-office.chartstyle+xml"/>
  <Override PartName="/xl/charts/colors2.xml" ContentType="application/vnd.ms-office.chartcolorstyle+xml"/>
  <Override PartName="/xl/charts/style2.xml" ContentType="application/vnd.ms-office.chartstyl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0" yWindow="0" windowWidth="19200" windowHeight="7830" activeTab="6"/>
  </bookViews>
  <sheets>
    <sheet name="Donnée" sheetId="1" r:id="rId1"/>
    <sheet name="CT1" sheetId="2" r:id="rId2"/>
    <sheet name="Feuil1" sheetId="6" r:id="rId3"/>
    <sheet name="xxxx" sheetId="4" r:id="rId4"/>
    <sheet name="Feuil3" sheetId="5" r:id="rId5"/>
    <sheet name="Feuil2" sheetId="10" r:id="rId6"/>
    <sheet name="Machine A" sheetId="7" r:id="rId7"/>
    <sheet name="Machine B" sheetId="8" r:id="rId8"/>
    <sheet name="Feuil5" sheetId="9" r:id="rId9"/>
  </sheets>
  <functionGroups builtInGroupCount="17"/>
  <definedNames>
    <definedName name="_xlnm._FilterDatabase" localSheetId="1" hidden="1">'CT1'!$B$3:$B$26</definedName>
    <definedName name="_xlnm._FilterDatabase" localSheetId="6" hidden="1">'Machine A'!$A$8:$J$29</definedName>
    <definedName name="_xlnm._FilterDatabase" localSheetId="3" hidden="1">xxxx!$B$3:$I$27</definedName>
  </definedNames>
  <calcPr calcId="145621"/>
  <pivotCaches>
    <pivotCache cacheId="0" r:id="rId10"/>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I29" i="7" l="1"/>
  <c r="I23" i="7"/>
  <c r="I18" i="7"/>
  <c r="H33" i="7" l="1"/>
  <c r="H32" i="7"/>
  <c r="H31" i="7"/>
  <c r="L18" i="7" l="1"/>
  <c r="M18" i="7" s="1"/>
  <c r="J29" i="7" l="1"/>
  <c r="J23" i="7"/>
  <c r="K23" i="7"/>
  <c r="L23" i="7"/>
  <c r="K22" i="7"/>
  <c r="K21" i="7"/>
  <c r="K20" i="7"/>
  <c r="L29" i="7"/>
  <c r="K18" i="7"/>
  <c r="K25" i="7"/>
  <c r="K26" i="7"/>
  <c r="K27" i="7"/>
  <c r="K28" i="7"/>
  <c r="K29" i="7"/>
  <c r="K11" i="7"/>
  <c r="K12" i="7"/>
  <c r="K13" i="7"/>
  <c r="K14" i="7"/>
  <c r="K15" i="7"/>
  <c r="K16" i="7"/>
  <c r="K17" i="7"/>
  <c r="K10" i="7"/>
  <c r="J18" i="7"/>
  <c r="M23" i="7" l="1"/>
  <c r="M29" i="7"/>
  <c r="F9" i="7"/>
  <c r="F29" i="7"/>
  <c r="F28" i="7"/>
  <c r="F27" i="7"/>
  <c r="F26" i="7"/>
  <c r="F25" i="7"/>
  <c r="F24" i="7"/>
  <c r="F19" i="7"/>
  <c r="F20" i="7"/>
  <c r="F21" i="7"/>
  <c r="F22" i="7"/>
  <c r="F23" i="7"/>
  <c r="F18" i="7"/>
  <c r="F13" i="7"/>
  <c r="F17" i="7"/>
  <c r="F12" i="7"/>
  <c r="F11" i="7"/>
  <c r="F15" i="7"/>
  <c r="F16" i="7"/>
  <c r="F14" i="7"/>
  <c r="F10" i="7"/>
  <c r="C5" i="9" l="1"/>
  <c r="C6" i="9"/>
  <c r="C7" i="9"/>
  <c r="C8" i="9"/>
  <c r="C9" i="9"/>
  <c r="C10" i="9"/>
  <c r="C11" i="9"/>
  <c r="C12" i="9"/>
  <c r="C13" i="9"/>
  <c r="C14" i="9"/>
  <c r="C15" i="9"/>
  <c r="C16" i="9"/>
  <c r="C17" i="9"/>
  <c r="C18" i="9"/>
  <c r="C19" i="9"/>
  <c r="C20" i="9"/>
  <c r="C21" i="9"/>
  <c r="C22" i="9"/>
  <c r="C23" i="9"/>
  <c r="C24" i="9"/>
  <c r="C25" i="9"/>
  <c r="C26" i="9"/>
  <c r="D18" i="9"/>
  <c r="D19" i="9"/>
  <c r="D20" i="9"/>
  <c r="D21" i="9"/>
  <c r="D22" i="9"/>
  <c r="D23" i="9"/>
  <c r="D24" i="9"/>
  <c r="D25" i="9"/>
  <c r="D26" i="9"/>
  <c r="D6" i="9"/>
  <c r="D7" i="9"/>
  <c r="D8" i="9"/>
  <c r="D9" i="9"/>
  <c r="D10" i="9"/>
  <c r="D11" i="9"/>
  <c r="D12" i="9"/>
  <c r="D13" i="9"/>
  <c r="D14" i="9"/>
  <c r="D15" i="9"/>
  <c r="D16" i="9"/>
  <c r="D17" i="9"/>
  <c r="D5" i="9"/>
  <c r="D4" i="9"/>
  <c r="H15" i="8"/>
  <c r="J15" i="8" s="1"/>
  <c r="L16" i="8" s="1"/>
  <c r="C4" i="9"/>
  <c r="L16" i="5"/>
  <c r="H19" i="5" l="1"/>
  <c r="H15" i="5"/>
  <c r="J15" i="5" s="1"/>
  <c r="J12" i="4"/>
  <c r="J11" i="4"/>
  <c r="J10" i="4"/>
  <c r="J13" i="4"/>
  <c r="G34" i="4" l="1"/>
  <c r="I26" i="4"/>
  <c r="I27" i="4"/>
  <c r="I5" i="4"/>
  <c r="I6" i="4"/>
  <c r="I7" i="4"/>
  <c r="I8" i="4"/>
  <c r="I9" i="4"/>
  <c r="I10" i="4"/>
  <c r="I11" i="4"/>
  <c r="I12" i="4"/>
  <c r="I13" i="4"/>
  <c r="I14" i="4"/>
  <c r="I15" i="4"/>
  <c r="I16" i="4"/>
  <c r="I17" i="4"/>
  <c r="I18" i="4"/>
  <c r="I19" i="4"/>
  <c r="I20" i="4"/>
  <c r="I21" i="4"/>
  <c r="I22" i="4"/>
  <c r="I23" i="4"/>
  <c r="I24" i="4"/>
  <c r="I25" i="4"/>
  <c r="I4" i="4"/>
  <c r="G5" i="4"/>
  <c r="G6" i="4"/>
  <c r="G7" i="4"/>
  <c r="G8" i="4"/>
  <c r="G9" i="4"/>
  <c r="G10" i="4"/>
  <c r="G11" i="4"/>
  <c r="G14" i="4"/>
  <c r="G15" i="4"/>
  <c r="G16" i="4"/>
  <c r="G17" i="4"/>
  <c r="G18" i="4"/>
  <c r="G19" i="4"/>
  <c r="G20" i="4"/>
  <c r="G23" i="4"/>
  <c r="G24" i="4"/>
  <c r="G27" i="4"/>
  <c r="G4" i="4"/>
  <c r="H16" i="2"/>
  <c r="G5" i="2"/>
  <c r="G6" i="2"/>
  <c r="G23" i="2"/>
  <c r="G17" i="2"/>
  <c r="G18" i="2"/>
  <c r="G12" i="2"/>
  <c r="G13" i="2"/>
  <c r="G24" i="2"/>
  <c r="G7" i="2"/>
  <c r="G14" i="2"/>
  <c r="G19" i="2"/>
  <c r="G20" i="2"/>
  <c r="G11" i="2"/>
  <c r="G25" i="2"/>
  <c r="G8" i="2"/>
  <c r="G10" i="2"/>
  <c r="G15" i="2"/>
  <c r="G16" i="2"/>
  <c r="G4" i="2"/>
  <c r="G21" i="2"/>
  <c r="G22" i="2"/>
  <c r="G26" i="2"/>
  <c r="G9" i="2"/>
  <c r="K3" i="1" l="1"/>
  <c r="I5" i="1"/>
  <c r="I6" i="1"/>
  <c r="I4" i="1"/>
</calcChain>
</file>

<file path=xl/sharedStrings.xml><?xml version="1.0" encoding="utf-8"?>
<sst xmlns="http://schemas.openxmlformats.org/spreadsheetml/2006/main" count="50" uniqueCount="37">
  <si>
    <t>Machine A</t>
  </si>
  <si>
    <t>Machine B</t>
  </si>
  <si>
    <t>Machine C</t>
  </si>
  <si>
    <t>Etc.</t>
  </si>
  <si>
    <t>Nb charge</t>
  </si>
  <si>
    <t>Nb ok</t>
  </si>
  <si>
    <t>Nb rebus</t>
  </si>
  <si>
    <t>Nb retouche</t>
  </si>
  <si>
    <t>Temps de fonctionnement</t>
  </si>
  <si>
    <t>En %</t>
  </si>
  <si>
    <t>Charge</t>
  </si>
  <si>
    <t>Temps de cycle</t>
  </si>
  <si>
    <t>Date</t>
  </si>
  <si>
    <t>Start</t>
  </si>
  <si>
    <t>Stop</t>
  </si>
  <si>
    <t>Total</t>
  </si>
  <si>
    <t>Tonneau</t>
  </si>
  <si>
    <t>temps entre debut et fin</t>
  </si>
  <si>
    <t>La machine a fonctionné de 6h22 a 13h20 mais aussi de 12h27 a 14h02</t>
  </si>
  <si>
    <t>Comment savoir pendant combien de temps elle n'a pas fonctionné entre 6h et 17h ?</t>
  </si>
  <si>
    <t>Start +Temps de cycle</t>
  </si>
  <si>
    <t>TRS</t>
  </si>
  <si>
    <t>N° article</t>
  </si>
  <si>
    <t>N° OF</t>
  </si>
  <si>
    <t>Nombre de pièces</t>
  </si>
  <si>
    <t>Heure de start</t>
  </si>
  <si>
    <t>Heure de fin</t>
  </si>
  <si>
    <t xml:space="preserve">Temps de réglage </t>
  </si>
  <si>
    <t>Temps de panne</t>
  </si>
  <si>
    <t>Temps de travail</t>
  </si>
  <si>
    <t>Étiquettes de lignes</t>
  </si>
  <si>
    <t>Total général</t>
  </si>
  <si>
    <t>août</t>
  </si>
  <si>
    <t>16.août</t>
  </si>
  <si>
    <t>17.août</t>
  </si>
  <si>
    <t>sept</t>
  </si>
  <si>
    <t>Nombre de Heure de start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</si>
</sst>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1" x14ac:knownFonts="1">
    <font>
      <sz val="11"/>
      <color theme="1"/>
      <name val="Calibri"/>
      <family val="2"/>
      <scheme val="minor"/>
    </font>
  </fonts>
  <fills count="2">
    <fill>
      <patternFill patternType="none"/>
    </fill>
    <fill>
      <patternFill patternType="gray125"/>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7">
    <xf numFmtId="0" fontId="0" fillId="0" borderId="0" xfId="0"/>
    <xf numFmtId="9" fontId="0" fillId="0" borderId="0" xfId="0" applyNumberFormat="1"/>
    <xf numFmtId="10" fontId="0" fillId="0" borderId="0" xfId="0" applyNumberFormat="1"/>
    <xf numFmtId="14" fontId="0" fillId="0" borderId="0" xfId="0" applyNumberFormat="1"/>
    <xf numFmtId="164" fontId="0" fillId="0" borderId="0" xfId="0" applyNumberFormat="1"/>
    <xf numFmtId="20" fontId="0" fillId="0" borderId="0" xfId="0" applyNumberFormat="1"/>
    <xf numFmtId="0" fontId="0" fillId="0" borderId="0" xfId="0" applyAlignment="1">
      <alignment horizontal="left"/>
    </xf>
    <xf numFmtId="2" fontId="0" fillId="0" borderId="0" xfId="0" applyNumberFormat="1"/>
    <xf numFmtId="45" fontId="0" fillId="0" borderId="0" xfId="0" applyNumberFormat="1"/>
    <xf numFmtId="21" fontId="0" fillId="0" borderId="0" xfId="0" applyNumberFormat="1"/>
    <xf numFmtId="0" fontId="0" fillId="0" borderId="0" xfId="0" applyAlignment="1">
      <alignment horizontal="center" vertical="center"/>
    </xf>
    <xf numFmtId="164" fontId="0" fillId="0" borderId="0" xfId="0" applyNumberFormat="1"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applyAlignment="1">
      <alignment horizontal="left" vertical="center"/>
    </xf>
    <xf numFmtId="0" fontId="0" fillId="0" borderId="0" xfId="0" pivotButton="1"/>
    <xf numFmtId="14" fontId="0" fillId="0" borderId="0" xfId="0" applyNumberFormat="1" applyAlignment="1">
      <alignment horizontal="left" indent="1"/>
    </xf>
    <xf numFmtId="0" fontId="0" fillId="0" borderId="0" xfId="0" applyNumberFormat="1"/>
    <xf numFmtId="164" fontId="0" fillId="0" borderId="1" xfId="0" applyNumberFormat="1" applyBorder="1" applyAlignment="1">
      <alignment horizontal="center" vertical="center"/>
    </xf>
    <xf numFmtId="164" fontId="0" fillId="0" borderId="2" xfId="0" applyNumberFormat="1" applyBorder="1" applyAlignment="1">
      <alignment horizontal="center" vertical="center"/>
    </xf>
    <xf numFmtId="164" fontId="0" fillId="0" borderId="3" xfId="0" applyNumberFormat="1" applyBorder="1" applyAlignment="1">
      <alignment horizontal="center" vertical="center"/>
    </xf>
    <xf numFmtId="164" fontId="0" fillId="0" borderId="4" xfId="0" applyNumberFormat="1" applyBorder="1" applyAlignment="1">
      <alignment horizontal="center" vertical="center"/>
    </xf>
    <xf numFmtId="164" fontId="0" fillId="0" borderId="0" xfId="0" applyNumberFormat="1" applyBorder="1" applyAlignment="1">
      <alignment horizontal="center" vertical="center"/>
    </xf>
    <xf numFmtId="164" fontId="0" fillId="0" borderId="5" xfId="0" applyNumberFormat="1" applyBorder="1" applyAlignment="1">
      <alignment horizontal="center" vertical="center"/>
    </xf>
    <xf numFmtId="164" fontId="0" fillId="0" borderId="6" xfId="0" applyNumberFormat="1" applyBorder="1" applyAlignment="1">
      <alignment horizontal="center" vertical="center"/>
    </xf>
    <xf numFmtId="164" fontId="0" fillId="0" borderId="7" xfId="0" applyNumberFormat="1" applyBorder="1" applyAlignment="1">
      <alignment horizontal="center" vertical="center"/>
    </xf>
    <xf numFmtId="164" fontId="0" fillId="0" borderId="8" xfId="0" applyNumberFormat="1" applyBorder="1" applyAlignment="1">
      <alignment horizontal="center" vertical="center"/>
    </xf>
  </cellXfs>
  <cellStyles count="1">
    <cellStyle name="Normal" xfId="0" builtinId="0"/>
  </cellStyles>
  <dxfs count="0"/>
  <tableStyles count="1" defaultTableStyle="TableStyleMedium2" defaultPivotStyle="PivotStyleLight16">
    <tableStyle name="Style de tableau croisé dynamique 1" table="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H"/>
              <a:t>TRS/Machine</a:t>
            </a:r>
          </a:p>
        </c:rich>
      </c:tx>
      <c:overlay val="0"/>
      <c:spPr>
        <a:noFill/>
        <a:ln>
          <a:noFill/>
        </a:ln>
        <a:effectLst/>
      </c:spPr>
    </c:title>
    <c:autoTitleDeleted val="0"/>
    <c:plotArea>
      <c:layout/>
      <c:barChart>
        <c:barDir val="col"/>
        <c:grouping val="clustered"/>
        <c:varyColors val="0"/>
        <c:ser>
          <c:idx val="0"/>
          <c:order val="0"/>
          <c:spPr>
            <a:solidFill>
              <a:schemeClr val="accent1"/>
            </a:solidFill>
            <a:ln>
              <a:noFill/>
            </a:ln>
            <a:effectLst/>
          </c:spPr>
          <c:invertIfNegative val="0"/>
          <c:cat>
            <c:strRef>
              <c:f>Donnée!$C$4:$C$6</c:f>
              <c:strCache>
                <c:ptCount val="3"/>
                <c:pt idx="0">
                  <c:v>Machine A</c:v>
                </c:pt>
                <c:pt idx="1">
                  <c:v>Machine B</c:v>
                </c:pt>
                <c:pt idx="2">
                  <c:v>Machine C</c:v>
                </c:pt>
              </c:strCache>
            </c:strRef>
          </c:cat>
          <c:val>
            <c:numRef>
              <c:f>Donnée!$I$4:$I$6</c:f>
              <c:numCache>
                <c:formatCode>0.00%</c:formatCode>
                <c:ptCount val="3"/>
                <c:pt idx="0">
                  <c:v>0.84951456310679607</c:v>
                </c:pt>
                <c:pt idx="1">
                  <c:v>0.72815533980582525</c:v>
                </c:pt>
                <c:pt idx="2">
                  <c:v>0.60679611650485432</c:v>
                </c:pt>
              </c:numCache>
            </c:numRef>
          </c:val>
          <c:extLst xmlns:c16r2="http://schemas.microsoft.com/office/drawing/2015/06/chart">
            <c:ext xmlns:c16="http://schemas.microsoft.com/office/drawing/2014/chart" uri="{C3380CC4-5D6E-409C-BE32-E72D297353CC}">
              <c16:uniqueId val="{00000000-56C6-4F2D-BBF6-C60F3993B785}"/>
            </c:ext>
          </c:extLst>
        </c:ser>
        <c:dLbls>
          <c:showLegendKey val="0"/>
          <c:showVal val="0"/>
          <c:showCatName val="0"/>
          <c:showSerName val="0"/>
          <c:showPercent val="0"/>
          <c:showBubbleSize val="0"/>
        </c:dLbls>
        <c:gapWidth val="219"/>
        <c:overlap val="-27"/>
        <c:axId val="653087488"/>
        <c:axId val="653090176"/>
      </c:barChart>
      <c:catAx>
        <c:axId val="6530874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53090176"/>
        <c:crosses val="autoZero"/>
        <c:auto val="1"/>
        <c:lblAlgn val="ctr"/>
        <c:lblOffset val="100"/>
        <c:noMultiLvlLbl val="0"/>
      </c:catAx>
      <c:valAx>
        <c:axId val="653090176"/>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65308748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r>
              <a:rPr lang="fr-CH"/>
              <a:t>TRS</a:t>
            </a:r>
            <a:r>
              <a:rPr lang="fr-CH" baseline="0"/>
              <a:t> moyen</a:t>
            </a:r>
            <a:endParaRPr lang="fr-CH"/>
          </a:p>
        </c:rich>
      </c:tx>
      <c:overlay val="0"/>
      <c:spPr>
        <a:noFill/>
        <a:ln>
          <a:noFill/>
        </a:ln>
        <a:effectLst/>
      </c:spPr>
    </c:title>
    <c:autoTitleDeleted val="0"/>
    <c:plotArea>
      <c:layout/>
      <c:barChart>
        <c:barDir val="col"/>
        <c:grouping val="clustered"/>
        <c:varyColors val="0"/>
        <c:ser>
          <c:idx val="0"/>
          <c:order val="0"/>
          <c:spPr>
            <a:solidFill>
              <a:schemeClr val="accent1"/>
            </a:solidFill>
            <a:ln>
              <a:noFill/>
            </a:ln>
            <a:effectLst/>
          </c:spPr>
          <c:invertIfNegative val="0"/>
          <c:val>
            <c:numRef>
              <c:f>Donnée!$K$3</c:f>
              <c:numCache>
                <c:formatCode>0.00%</c:formatCode>
                <c:ptCount val="1"/>
                <c:pt idx="0">
                  <c:v>0.72815533980582525</c:v>
                </c:pt>
              </c:numCache>
            </c:numRef>
          </c:val>
          <c:extLst xmlns:c16r2="http://schemas.microsoft.com/office/drawing/2015/06/chart">
            <c:ext xmlns:c16="http://schemas.microsoft.com/office/drawing/2014/chart" uri="{C3380CC4-5D6E-409C-BE32-E72D297353CC}">
              <c16:uniqueId val="{00000000-56D8-4866-9CB0-6B14AAD3AE6F}"/>
            </c:ext>
          </c:extLst>
        </c:ser>
        <c:dLbls>
          <c:showLegendKey val="0"/>
          <c:showVal val="0"/>
          <c:showCatName val="0"/>
          <c:showSerName val="0"/>
          <c:showPercent val="0"/>
          <c:showBubbleSize val="0"/>
        </c:dLbls>
        <c:gapWidth val="219"/>
        <c:overlap val="-27"/>
        <c:axId val="150115456"/>
        <c:axId val="150116992"/>
      </c:barChart>
      <c:catAx>
        <c:axId val="1501154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0116992"/>
        <c:crosses val="autoZero"/>
        <c:auto val="1"/>
        <c:lblAlgn val="ctr"/>
        <c:lblOffset val="100"/>
        <c:noMultiLvlLbl val="0"/>
      </c:catAx>
      <c:valAx>
        <c:axId val="150116992"/>
        <c:scaling>
          <c:orientation val="minMax"/>
        </c:scaling>
        <c:delete val="0"/>
        <c:axPos val="l"/>
        <c:majorGridlines>
          <c:spPr>
            <a:ln w="9525" cap="flat" cmpd="sng" algn="ctr">
              <a:solidFill>
                <a:schemeClr val="tx1">
                  <a:lumMod val="15000"/>
                  <a:lumOff val="85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50115456"/>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2" Type="http://schemas.openxmlformats.org/officeDocument/2006/relationships/chart" Target="../charts/chart2.xml"/><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449355</xdr:colOff>
      <xdr:row>11</xdr:row>
      <xdr:rowOff>112620</xdr:rowOff>
    </xdr:from>
    <xdr:to>
      <xdr:col>5</xdr:col>
      <xdr:colOff>18863</xdr:colOff>
      <xdr:row>22</xdr:row>
      <xdr:rowOff>78442</xdr:rowOff>
    </xdr:to>
    <xdr:graphicFrame macro="">
      <xdr:nvGraphicFramePr>
        <xdr:cNvPr id="4" name="Graphique 3">
          <a:extLst>
            <a:ext uri="{FF2B5EF4-FFF2-40B4-BE49-F238E27FC236}">
              <a16:creationId xmlns:a16="http://schemas.microsoft.com/office/drawing/2014/main" xmlns="" id="{A3D7E49D-77EC-48CD-8C3C-BA261004FFF5}"/>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196103</xdr:colOff>
      <xdr:row>11</xdr:row>
      <xdr:rowOff>141192</xdr:rowOff>
    </xdr:from>
    <xdr:to>
      <xdr:col>7</xdr:col>
      <xdr:colOff>1815353</xdr:colOff>
      <xdr:row>21</xdr:row>
      <xdr:rowOff>169207</xdr:rowOff>
    </xdr:to>
    <xdr:graphicFrame macro="">
      <xdr:nvGraphicFramePr>
        <xdr:cNvPr id="5" name="Graphique 4">
          <a:extLst>
            <a:ext uri="{FF2B5EF4-FFF2-40B4-BE49-F238E27FC236}">
              <a16:creationId xmlns:a16="http://schemas.microsoft.com/office/drawing/2014/main" xmlns="" id="{09CCE8EB-2329-4257-9D2B-F4B64F7933D9}"/>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2</xdr:col>
      <xdr:colOff>18409</xdr:colOff>
      <xdr:row>34</xdr:row>
      <xdr:rowOff>2399</xdr:rowOff>
    </xdr:from>
    <xdr:to>
      <xdr:col>9</xdr:col>
      <xdr:colOff>453838</xdr:colOff>
      <xdr:row>47</xdr:row>
      <xdr:rowOff>124865</xdr:rowOff>
    </xdr:to>
    <xdr:sp macro="" textlink="">
      <xdr:nvSpPr>
        <xdr:cNvPr id="2" name="Rectangle à coins arrondis 1"/>
        <xdr:cNvSpPr/>
      </xdr:nvSpPr>
      <xdr:spPr>
        <a:xfrm>
          <a:off x="1576027" y="6479399"/>
          <a:ext cx="7719252" cy="2598966"/>
        </a:xfrm>
        <a:prstGeom prst="wedgeRoundRectCallou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b="0" i="0">
              <a:solidFill>
                <a:schemeClr val="lt1"/>
              </a:solidFill>
              <a:effectLst/>
              <a:latin typeface="+mn-lt"/>
              <a:ea typeface="+mn-ea"/>
              <a:cs typeface="+mn-cs"/>
            </a:rPr>
            <a:t>J'ai comme information, la date, l'heure de start de la pièce, le temps de cycle et l'heure de fin. Certains temps de pièce se chevauchent. Exemple: </a:t>
          </a:r>
          <a:r>
            <a:rPr lang="fr-FR"/>
            <a:t/>
          </a:r>
          <a:br>
            <a:rPr lang="fr-FR"/>
          </a:br>
          <a:r>
            <a:rPr lang="fr-FR" sz="1100" b="0" i="0">
              <a:solidFill>
                <a:schemeClr val="lt1"/>
              </a:solidFill>
              <a:effectLst/>
              <a:latin typeface="+mn-lt"/>
              <a:ea typeface="+mn-ea"/>
              <a:cs typeface="+mn-cs"/>
            </a:rPr>
            <a:t>pièce 1) Start a 08h23, fin a 11h12</a:t>
          </a:r>
          <a:r>
            <a:rPr lang="fr-FR"/>
            <a:t/>
          </a:r>
          <a:br>
            <a:rPr lang="fr-FR"/>
          </a:br>
          <a:r>
            <a:rPr lang="fr-FR" sz="1100" b="0" i="0">
              <a:solidFill>
                <a:schemeClr val="lt1"/>
              </a:solidFill>
              <a:effectLst/>
              <a:latin typeface="+mn-lt"/>
              <a:ea typeface="+mn-ea"/>
              <a:cs typeface="+mn-cs"/>
            </a:rPr>
            <a:t>pièces 2) Start a 09h00, fin a 13h</a:t>
          </a:r>
          <a:r>
            <a:rPr lang="fr-FR"/>
            <a:t/>
          </a:r>
          <a:br>
            <a:rPr lang="fr-FR"/>
          </a:br>
          <a:r>
            <a:rPr lang="fr-FR" sz="1100" b="0" i="0">
              <a:solidFill>
                <a:schemeClr val="lt1"/>
              </a:solidFill>
              <a:effectLst/>
              <a:latin typeface="+mn-lt"/>
              <a:ea typeface="+mn-ea"/>
              <a:cs typeface="+mn-cs"/>
            </a:rPr>
            <a:t>Etc.</a:t>
          </a:r>
          <a:r>
            <a:rPr lang="fr-FR"/>
            <a:t/>
          </a:r>
          <a:br>
            <a:rPr lang="fr-FR"/>
          </a:br>
          <a:r>
            <a:rPr lang="fr-FR"/>
            <a:t/>
          </a:r>
          <a:br>
            <a:rPr lang="fr-FR"/>
          </a:br>
          <a:r>
            <a:rPr lang="fr-FR" sz="1100" b="0" i="0">
              <a:solidFill>
                <a:schemeClr val="lt1"/>
              </a:solidFill>
              <a:effectLst/>
              <a:latin typeface="+mn-lt"/>
              <a:ea typeface="+mn-ea"/>
              <a:cs typeface="+mn-cs"/>
            </a:rPr>
            <a:t>Mon objectif est de savoir pendant combien d'heure la machine fonctionne durant la journée.</a:t>
          </a:r>
          <a:r>
            <a:rPr lang="fr-FR"/>
            <a:t/>
          </a:r>
          <a:br>
            <a:rPr lang="fr-FR"/>
          </a:br>
          <a:r>
            <a:rPr lang="fr-FR" sz="1100" b="0" i="0">
              <a:solidFill>
                <a:schemeClr val="lt1"/>
              </a:solidFill>
              <a:effectLst/>
              <a:latin typeface="+mn-lt"/>
              <a:ea typeface="+mn-ea"/>
              <a:cs typeface="+mn-cs"/>
            </a:rPr>
            <a:t>Dans mon fichier, j'ai réussi a calculé ce temps de fonctionnement. Cependant, si on rajoute une pièce de plus ou de moins dans la journée, la formule de fonctionne pas. Elle fonctionne seulement pour un nombre de cellule précis. </a:t>
          </a:r>
          <a:r>
            <a:rPr lang="fr-FR"/>
            <a:t/>
          </a:r>
          <a:br>
            <a:rPr lang="fr-FR"/>
          </a:br>
          <a:r>
            <a:rPr lang="fr-FR" sz="1100" b="0" i="0">
              <a:solidFill>
                <a:schemeClr val="lt1"/>
              </a:solidFill>
              <a:effectLst/>
              <a:latin typeface="+mn-lt"/>
              <a:ea typeface="+mn-ea"/>
              <a:cs typeface="+mn-cs"/>
            </a:rPr>
            <a:t>Mais dans l'entreprise, chaque jour il y aura des quantités différentes.</a:t>
          </a:r>
          <a:r>
            <a:rPr lang="fr-FR"/>
            <a:t/>
          </a:r>
          <a:br>
            <a:rPr lang="fr-FR"/>
          </a:br>
          <a:r>
            <a:rPr lang="fr-FR" sz="1100" b="0" i="0">
              <a:solidFill>
                <a:schemeClr val="lt1"/>
              </a:solidFill>
              <a:effectLst/>
              <a:latin typeface="+mn-lt"/>
              <a:ea typeface="+mn-ea"/>
              <a:cs typeface="+mn-cs"/>
            </a:rPr>
            <a:t>Il faudrait donc faire que cette formule fonctionne peut-importe le nombre de cellules.</a:t>
          </a:r>
          <a:r>
            <a:rPr lang="fr-FR"/>
            <a:t/>
          </a:r>
          <a:br>
            <a:rPr lang="fr-FR"/>
          </a:br>
          <a:endParaRPr lang="fr-FR" sz="1100"/>
        </a:p>
      </xdr:txBody>
    </xdr:sp>
    <xdr:clientData/>
  </xdr:twoCellAnchor>
  <xdr:twoCellAnchor>
    <xdr:from>
      <xdr:col>7</xdr:col>
      <xdr:colOff>930089</xdr:colOff>
      <xdr:row>29</xdr:row>
      <xdr:rowOff>44824</xdr:rowOff>
    </xdr:from>
    <xdr:to>
      <xdr:col>8</xdr:col>
      <xdr:colOff>493058</xdr:colOff>
      <xdr:row>32</xdr:row>
      <xdr:rowOff>67235</xdr:rowOff>
    </xdr:to>
    <xdr:cxnSp macro="">
      <xdr:nvCxnSpPr>
        <xdr:cNvPr id="4" name="Connecteur droit avec flèche 3"/>
        <xdr:cNvCxnSpPr/>
      </xdr:nvCxnSpPr>
      <xdr:spPr>
        <a:xfrm flipH="1">
          <a:off x="7373471" y="5569324"/>
          <a:ext cx="784411" cy="593911"/>
        </a:xfrm>
        <a:prstGeom prst="straightConnector1">
          <a:avLst/>
        </a:prstGeom>
        <a:ln>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deline" refreshedDate="42968.421036574073" createdVersion="6" refreshedVersion="6" minRefreshableVersion="3" recordCount="21">
  <cacheSource type="worksheet">
    <worksheetSource ref="A8:J29" sheet="Machine A"/>
  </cacheSource>
  <cacheFields count="11">
    <cacheField name="Date" numFmtId="14">
      <sharedItems containsSemiMixedTypes="0" containsNonDate="0" containsDate="1" containsString="0" minDate="2017-08-16T00:00:00" maxDate="2017-09-09T00:00:00" count="3">
        <d v="2017-08-16T00:00:00"/>
        <d v="2017-08-17T00:00:00"/>
        <d v="2017-09-08T00:00:00"/>
      </sharedItems>
      <fieldGroup par="10" base="0">
        <rangePr groupBy="days" startDate="2017-08-16T00:00:00" endDate="2017-09-09T00:00:00"/>
        <groupItems count="368">
          <s v="&lt;16.08.2017"/>
          <s v="01.janv"/>
          <s v="02.janv"/>
          <s v="03.janv"/>
          <s v="04.janv"/>
          <s v="05.janv"/>
          <s v="06.janv"/>
          <s v="07.janv"/>
          <s v="08.janv"/>
          <s v="09.janv"/>
          <s v="10.janv"/>
          <s v="11.janv"/>
          <s v="12.janv"/>
          <s v="13.janv"/>
          <s v="14.janv"/>
          <s v="15.janv"/>
          <s v="16.janv"/>
          <s v="17.janv"/>
          <s v="18.janv"/>
          <s v="19.janv"/>
          <s v="20.janv"/>
          <s v="21.janv"/>
          <s v="22.janv"/>
          <s v="23.janv"/>
          <s v="24.janv"/>
          <s v="25.janv"/>
          <s v="26.janv"/>
          <s v="27.janv"/>
          <s v="28.janv"/>
          <s v="29.janv"/>
          <s v="30.janv"/>
          <s v="31.janv"/>
          <s v="01.févr"/>
          <s v="02.févr"/>
          <s v="03.févr"/>
          <s v="04.févr"/>
          <s v="05.févr"/>
          <s v="06.févr"/>
          <s v="07.févr"/>
          <s v="08.févr"/>
          <s v="09.févr"/>
          <s v="10.févr"/>
          <s v="11.févr"/>
          <s v="12.févr"/>
          <s v="13.févr"/>
          <s v="14.févr"/>
          <s v="15.févr"/>
          <s v="16.févr"/>
          <s v="17.févr"/>
          <s v="18.févr"/>
          <s v="19.févr"/>
          <s v="20.févr"/>
          <s v="21.févr"/>
          <s v="22.févr"/>
          <s v="23.févr"/>
          <s v="24.févr"/>
          <s v="25.févr"/>
          <s v="26.févr"/>
          <s v="27.févr"/>
          <s v="28.févr"/>
          <s v="29.févr"/>
          <s v="01.mars"/>
          <s v="02.mars"/>
          <s v="03.mars"/>
          <s v="04.mars"/>
          <s v="05.mars"/>
          <s v="06.mars"/>
          <s v="07.mars"/>
          <s v="08.mars"/>
          <s v="09.mars"/>
          <s v="10.mars"/>
          <s v="11.mars"/>
          <s v="12.mars"/>
          <s v="13.mars"/>
          <s v="14.mars"/>
          <s v="15.mars"/>
          <s v="16.mars"/>
          <s v="17.mars"/>
          <s v="18.mars"/>
          <s v="19.mars"/>
          <s v="20.mars"/>
          <s v="21.mars"/>
          <s v="22.mars"/>
          <s v="23.mars"/>
          <s v="24.mars"/>
          <s v="25.mars"/>
          <s v="26.mars"/>
          <s v="27.mars"/>
          <s v="28.mars"/>
          <s v="29.mars"/>
          <s v="30.mars"/>
          <s v="31.mars"/>
          <s v="01.avr"/>
          <s v="02.avr"/>
          <s v="03.avr"/>
          <s v="04.avr"/>
          <s v="05.avr"/>
          <s v="06.avr"/>
          <s v="07.avr"/>
          <s v="08.avr"/>
          <s v="09.avr"/>
          <s v="10.avr"/>
          <s v="11.avr"/>
          <s v="12.avr"/>
          <s v="13.avr"/>
          <s v="14.avr"/>
          <s v="15.avr"/>
          <s v="16.avr"/>
          <s v="17.avr"/>
          <s v="18.avr"/>
          <s v="19.avr"/>
          <s v="20.avr"/>
          <s v="21.avr"/>
          <s v="22.avr"/>
          <s v="23.avr"/>
          <s v="24.avr"/>
          <s v="25.avr"/>
          <s v="26.avr"/>
          <s v="27.avr"/>
          <s v="28.avr"/>
          <s v="29.avr"/>
          <s v="30.avr"/>
          <s v="01.mai"/>
          <s v="02.mai"/>
          <s v="03.mai"/>
          <s v="04.mai"/>
          <s v="05.mai"/>
          <s v="06.mai"/>
          <s v="07.mai"/>
          <s v="08.mai"/>
          <s v="09.mai"/>
          <s v="10.mai"/>
          <s v="11.mai"/>
          <s v="12.mai"/>
          <s v="13.mai"/>
          <s v="14.mai"/>
          <s v="15.mai"/>
          <s v="16.mai"/>
          <s v="17.mai"/>
          <s v="18.mai"/>
          <s v="19.mai"/>
          <s v="20.mai"/>
          <s v="21.mai"/>
          <s v="22.mai"/>
          <s v="23.mai"/>
          <s v="24.mai"/>
          <s v="25.mai"/>
          <s v="26.mai"/>
          <s v="27.mai"/>
          <s v="28.mai"/>
          <s v="29.mai"/>
          <s v="30.mai"/>
          <s v="31.mai"/>
          <s v="01.juin"/>
          <s v="02.juin"/>
          <s v="03.juin"/>
          <s v="04.juin"/>
          <s v="05.juin"/>
          <s v="06.juin"/>
          <s v="07.juin"/>
          <s v="08.juin"/>
          <s v="09.juin"/>
          <s v="10.juin"/>
          <s v="11.juin"/>
          <s v="12.juin"/>
          <s v="13.juin"/>
          <s v="14.juin"/>
          <s v="15.juin"/>
          <s v="16.juin"/>
          <s v="17.juin"/>
          <s v="18.juin"/>
          <s v="19.juin"/>
          <s v="20.juin"/>
          <s v="21.juin"/>
          <s v="22.juin"/>
          <s v="23.juin"/>
          <s v="24.juin"/>
          <s v="25.juin"/>
          <s v="26.juin"/>
          <s v="27.juin"/>
          <s v="28.juin"/>
          <s v="29.juin"/>
          <s v="30.juin"/>
          <s v="01.juil"/>
          <s v="02.juil"/>
          <s v="03.juil"/>
          <s v="04.juil"/>
          <s v="05.juil"/>
          <s v="06.juil"/>
          <s v="07.juil"/>
          <s v="08.juil"/>
          <s v="09.juil"/>
          <s v="10.juil"/>
          <s v="11.juil"/>
          <s v="12.juil"/>
          <s v="13.juil"/>
          <s v="14.juil"/>
          <s v="15.juil"/>
          <s v="16.juil"/>
          <s v="17.juil"/>
          <s v="18.juil"/>
          <s v="19.juil"/>
          <s v="20.juil"/>
          <s v="21.juil"/>
          <s v="22.juil"/>
          <s v="23.juil"/>
          <s v="24.juil"/>
          <s v="25.juil"/>
          <s v="26.juil"/>
          <s v="27.juil"/>
          <s v="28.juil"/>
          <s v="29.juil"/>
          <s v="30.juil"/>
          <s v="31.juil"/>
          <s v="01.août"/>
          <s v="02.août"/>
          <s v="03.août"/>
          <s v="04.août"/>
          <s v="05.août"/>
          <s v="06.août"/>
          <s v="07.août"/>
          <s v="08.août"/>
          <s v="09.août"/>
          <s v="10.août"/>
          <s v="11.août"/>
          <s v="12.août"/>
          <s v="13.août"/>
          <s v="14.août"/>
          <s v="15.août"/>
          <s v="16.août"/>
          <s v="17.août"/>
          <s v="18.août"/>
          <s v="19.août"/>
          <s v="20.août"/>
          <s v="21.août"/>
          <s v="22.août"/>
          <s v="23.août"/>
          <s v="24.août"/>
          <s v="25.août"/>
          <s v="26.août"/>
          <s v="27.août"/>
          <s v="28.août"/>
          <s v="29.août"/>
          <s v="30.août"/>
          <s v="31.août"/>
          <s v="01.sept"/>
          <s v="02.sept"/>
          <s v="03.sept"/>
          <s v="04.sept"/>
          <s v="05.sept"/>
          <s v="06.sept"/>
          <s v="07.sept"/>
          <s v="08.sept"/>
          <s v="09.sept"/>
          <s v="10.sept"/>
          <s v="11.sept"/>
          <s v="12.sept"/>
          <s v="13.sept"/>
          <s v="14.sept"/>
          <s v="15.sept"/>
          <s v="16.sept"/>
          <s v="17.sept"/>
          <s v="18.sept"/>
          <s v="19.sept"/>
          <s v="20.sept"/>
          <s v="21.sept"/>
          <s v="22.sept"/>
          <s v="23.sept"/>
          <s v="24.sept"/>
          <s v="25.sept"/>
          <s v="26.sept"/>
          <s v="27.sept"/>
          <s v="28.sept"/>
          <s v="29.sept"/>
          <s v="30.sept"/>
          <s v="01.oct"/>
          <s v="02.oct"/>
          <s v="03.oct"/>
          <s v="04.oct"/>
          <s v="05.oct"/>
          <s v="06.oct"/>
          <s v="07.oct"/>
          <s v="08.oct"/>
          <s v="09.oct"/>
          <s v="10.oct"/>
          <s v="11.oct"/>
          <s v="12.oct"/>
          <s v="13.oct"/>
          <s v="14.oct"/>
          <s v="15.oct"/>
          <s v="16.oct"/>
          <s v="17.oct"/>
          <s v="18.oct"/>
          <s v="19.oct"/>
          <s v="20.oct"/>
          <s v="21.oct"/>
          <s v="22.oct"/>
          <s v="23.oct"/>
          <s v="24.oct"/>
          <s v="25.oct"/>
          <s v="26.oct"/>
          <s v="27.oct"/>
          <s v="28.oct"/>
          <s v="29.oct"/>
          <s v="30.oct"/>
          <s v="31.oct"/>
          <s v="01.nov"/>
          <s v="02.nov"/>
          <s v="03.nov"/>
          <s v="04.nov"/>
          <s v="05.nov"/>
          <s v="06.nov"/>
          <s v="07.nov"/>
          <s v="08.nov"/>
          <s v="09.nov"/>
          <s v="10.nov"/>
          <s v="11.nov"/>
          <s v="12.nov"/>
          <s v="13.nov"/>
          <s v="14.nov"/>
          <s v="15.nov"/>
          <s v="16.nov"/>
          <s v="17.nov"/>
          <s v="18.nov"/>
          <s v="19.nov"/>
          <s v="20.nov"/>
          <s v="21.nov"/>
          <s v="22.nov"/>
          <s v="23.nov"/>
          <s v="24.nov"/>
          <s v="25.nov"/>
          <s v="26.nov"/>
          <s v="27.nov"/>
          <s v="28.nov"/>
          <s v="29.nov"/>
          <s v="30.nov"/>
          <s v="01.déc"/>
          <s v="02.déc"/>
          <s v="03.déc"/>
          <s v="04.déc"/>
          <s v="05.déc"/>
          <s v="06.déc"/>
          <s v="07.déc"/>
          <s v="08.déc"/>
          <s v="09.déc"/>
          <s v="10.déc"/>
          <s v="11.déc"/>
          <s v="12.déc"/>
          <s v="13.déc"/>
          <s v="14.déc"/>
          <s v="15.déc"/>
          <s v="16.déc"/>
          <s v="17.déc"/>
          <s v="18.déc"/>
          <s v="19.déc"/>
          <s v="20.déc"/>
          <s v="21.déc"/>
          <s v="22.déc"/>
          <s v="23.déc"/>
          <s v="24.déc"/>
          <s v="25.déc"/>
          <s v="26.déc"/>
          <s v="27.déc"/>
          <s v="28.déc"/>
          <s v="29.déc"/>
          <s v="30.déc"/>
          <s v="31.déc"/>
          <s v="&gt;09.09.2017"/>
        </groupItems>
      </fieldGroup>
    </cacheField>
    <cacheField name="N° article" numFmtId="0">
      <sharedItems containsNonDate="0" containsString="0" containsBlank="1"/>
    </cacheField>
    <cacheField name="N° OF" numFmtId="164">
      <sharedItems containsNonDate="0" containsString="0" containsBlank="1"/>
    </cacheField>
    <cacheField name="Nombre de pièces" numFmtId="164">
      <sharedItems containsNonDate="0" containsString="0" containsBlank="1"/>
    </cacheField>
    <cacheField name="Heure de start" numFmtId="164">
      <sharedItems containsSemiMixedTypes="0" containsNonDate="0" containsDate="1" containsString="0" minDate="1899-12-30T06:00:00" maxDate="1899-12-30T18:37:00"/>
    </cacheField>
    <cacheField name="Temps de cycle" numFmtId="164">
      <sharedItems containsSemiMixedTypes="0" containsNonDate="0" containsDate="1" containsString="0" minDate="1899-12-30T00:04:00" maxDate="1899-12-30T04:20:00"/>
    </cacheField>
    <cacheField name="Heure de fin" numFmtId="164">
      <sharedItems containsSemiMixedTypes="0" containsNonDate="0" containsDate="1" containsString="0" minDate="1899-12-30T07:02:00" maxDate="1899-12-30T20:33:00"/>
    </cacheField>
    <cacheField name="Temps de réglage " numFmtId="0">
      <sharedItems containsNonDate="0" containsString="0" containsBlank="1"/>
    </cacheField>
    <cacheField name="Temps de panne" numFmtId="0">
      <sharedItems containsNonDate="0" containsString="0" containsBlank="1"/>
    </cacheField>
    <cacheField name="Temps de travail" numFmtId="0">
      <sharedItems containsBlank="1"/>
    </cacheField>
    <cacheField name="Mois" numFmtId="0" databaseField="0">
      <fieldGroup base="0">
        <rangePr groupBy="months" startDate="2017-08-16T00:00:00" endDate="2017-09-09T00:00:00"/>
        <groupItems count="14">
          <s v="&lt;16.08.2017"/>
          <s v="janv"/>
          <s v="févr"/>
          <s v="mars"/>
          <s v="avr"/>
          <s v="mai"/>
          <s v="juin"/>
          <s v="juil"/>
          <s v="août"/>
          <s v="sept"/>
          <s v="oct"/>
          <s v="nov"/>
          <s v="déc"/>
          <s v="&gt;09.09.2017"/>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1">
  <r>
    <x v="0"/>
    <m/>
    <m/>
    <m/>
    <d v="1899-12-30T08:14:00"/>
    <d v="1899-12-30T01:35:00"/>
    <d v="1899-12-30T09:49:00"/>
    <m/>
    <m/>
    <m/>
  </r>
  <r>
    <x v="0"/>
    <m/>
    <m/>
    <m/>
    <d v="1899-12-30T10:23:00"/>
    <d v="1899-12-30T03:27:00"/>
    <d v="1899-12-30T13:50:00"/>
    <m/>
    <m/>
    <m/>
  </r>
  <r>
    <x v="0"/>
    <m/>
    <m/>
    <m/>
    <d v="1899-12-30T11:39:00"/>
    <d v="1899-12-30T00:04:00"/>
    <d v="1899-12-30T11:43:00"/>
    <m/>
    <m/>
    <m/>
  </r>
  <r>
    <x v="0"/>
    <m/>
    <m/>
    <m/>
    <d v="1899-12-30T11:45:00"/>
    <d v="1899-12-30T02:51:00"/>
    <d v="1899-12-30T14:36:00"/>
    <m/>
    <m/>
    <m/>
  </r>
  <r>
    <x v="0"/>
    <m/>
    <m/>
    <m/>
    <d v="1899-12-30T12:23:00"/>
    <d v="1899-12-30T02:53:00"/>
    <d v="1899-12-30T15:16:00"/>
    <m/>
    <m/>
    <m/>
  </r>
  <r>
    <x v="0"/>
    <m/>
    <m/>
    <m/>
    <d v="1899-12-30T13:35:00"/>
    <d v="1899-12-30T01:23:00"/>
    <d v="1899-12-30T14:58:00"/>
    <m/>
    <m/>
    <m/>
  </r>
  <r>
    <x v="0"/>
    <m/>
    <m/>
    <m/>
    <d v="1899-12-30T14:56:00"/>
    <d v="1899-12-30T04:20:00"/>
    <d v="1899-12-30T19:16:00"/>
    <m/>
    <m/>
    <m/>
  </r>
  <r>
    <x v="0"/>
    <m/>
    <m/>
    <m/>
    <d v="1899-12-30T16:39:00"/>
    <d v="1899-12-30T03:06:00"/>
    <d v="1899-12-30T19:45:00"/>
    <m/>
    <m/>
    <m/>
  </r>
  <r>
    <x v="0"/>
    <m/>
    <m/>
    <m/>
    <d v="1899-12-30T17:30:00"/>
    <d v="1899-12-30T00:04:00"/>
    <d v="1899-12-30T17:34:00"/>
    <m/>
    <m/>
    <m/>
  </r>
  <r>
    <x v="0"/>
    <m/>
    <m/>
    <m/>
    <d v="1899-12-30T18:37:00"/>
    <d v="1899-12-30T01:56:00"/>
    <d v="1899-12-30T20:33:00"/>
    <m/>
    <m/>
    <s v="xxxx"/>
  </r>
  <r>
    <x v="1"/>
    <m/>
    <m/>
    <m/>
    <d v="1899-12-30T06:00:00"/>
    <d v="1899-12-30T01:02:00"/>
    <d v="1899-12-30T07:02:00"/>
    <m/>
    <m/>
    <m/>
  </r>
  <r>
    <x v="1"/>
    <m/>
    <m/>
    <m/>
    <d v="1899-12-30T10:00:00"/>
    <d v="1899-12-30T04:00:00"/>
    <d v="1899-12-30T14:00:00"/>
    <m/>
    <m/>
    <m/>
  </r>
  <r>
    <x v="1"/>
    <m/>
    <m/>
    <m/>
    <d v="1899-12-30T13:22:00"/>
    <d v="1899-12-30T01:53:00"/>
    <d v="1899-12-30T15:15:00"/>
    <m/>
    <m/>
    <m/>
  </r>
  <r>
    <x v="1"/>
    <m/>
    <m/>
    <m/>
    <d v="1899-12-30T14:00:00"/>
    <d v="1899-12-30T02:18:00"/>
    <d v="1899-12-30T16:18:00"/>
    <m/>
    <m/>
    <m/>
  </r>
  <r>
    <x v="1"/>
    <m/>
    <m/>
    <m/>
    <d v="1899-12-30T17:30:00"/>
    <d v="1899-12-30T02:38:00"/>
    <d v="1899-12-30T20:08:00"/>
    <m/>
    <m/>
    <s v="xxxx"/>
  </r>
  <r>
    <x v="2"/>
    <m/>
    <m/>
    <m/>
    <d v="1899-12-30T08:14:00"/>
    <d v="1899-12-30T01:35:00"/>
    <d v="1899-12-30T09:49:00"/>
    <m/>
    <m/>
    <m/>
  </r>
  <r>
    <x v="2"/>
    <m/>
    <m/>
    <m/>
    <d v="1899-12-30T10:23:00"/>
    <d v="1899-12-30T03:27:00"/>
    <d v="1899-12-30T13:50:00"/>
    <m/>
    <m/>
    <m/>
  </r>
  <r>
    <x v="2"/>
    <m/>
    <m/>
    <m/>
    <d v="1899-12-30T11:39:00"/>
    <d v="1899-12-30T00:04:00"/>
    <d v="1899-12-30T11:43:00"/>
    <m/>
    <m/>
    <m/>
  </r>
  <r>
    <x v="2"/>
    <m/>
    <m/>
    <m/>
    <d v="1899-12-30T11:45:00"/>
    <d v="1899-12-30T02:51:00"/>
    <d v="1899-12-30T14:36:00"/>
    <m/>
    <m/>
    <m/>
  </r>
  <r>
    <x v="2"/>
    <m/>
    <m/>
    <m/>
    <d v="1899-12-30T13:22:00"/>
    <d v="1899-12-30T01:53:00"/>
    <d v="1899-12-30T15:15:00"/>
    <m/>
    <m/>
    <m/>
  </r>
  <r>
    <x v="2"/>
    <m/>
    <m/>
    <m/>
    <d v="1899-12-30T14:00:00"/>
    <d v="1899-12-30T02:18:00"/>
    <d v="1899-12-30T16:18:00"/>
    <m/>
    <m/>
    <s v="xxxx"/>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B8" firstHeaderRow="1" firstDataRow="1" firstDataCol="1"/>
  <pivotFields count="11">
    <pivotField axis="axisRow" numFmtId="14" subtotalTop="0" showAll="0">
      <items count="369">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 x="108"/>
        <item x="109"/>
        <item x="110"/>
        <item x="111"/>
        <item x="112"/>
        <item x="113"/>
        <item x="114"/>
        <item x="115"/>
        <item x="116"/>
        <item x="117"/>
        <item x="118"/>
        <item x="119"/>
        <item x="120"/>
        <item x="121"/>
        <item x="122"/>
        <item x="123"/>
        <item x="124"/>
        <item x="125"/>
        <item x="126"/>
        <item x="127"/>
        <item x="128"/>
        <item x="129"/>
        <item x="130"/>
        <item x="131"/>
        <item x="132"/>
        <item x="133"/>
        <item x="134"/>
        <item x="135"/>
        <item x="136"/>
        <item x="137"/>
        <item x="138"/>
        <item x="139"/>
        <item x="140"/>
        <item x="141"/>
        <item x="142"/>
        <item x="143"/>
        <item x="144"/>
        <item x="145"/>
        <item x="146"/>
        <item x="147"/>
        <item x="148"/>
        <item x="149"/>
        <item x="150"/>
        <item x="151"/>
        <item x="152"/>
        <item x="153"/>
        <item x="154"/>
        <item x="155"/>
        <item x="156"/>
        <item x="157"/>
        <item x="158"/>
        <item x="159"/>
        <item x="160"/>
        <item x="161"/>
        <item x="162"/>
        <item x="163"/>
        <item x="164"/>
        <item x="165"/>
        <item x="166"/>
        <item x="167"/>
        <item x="168"/>
        <item x="169"/>
        <item x="170"/>
        <item x="171"/>
        <item x="172"/>
        <item x="173"/>
        <item x="174"/>
        <item x="175"/>
        <item x="176"/>
        <item x="177"/>
        <item x="178"/>
        <item x="179"/>
        <item x="180"/>
        <item x="181"/>
        <item x="182"/>
        <item x="183"/>
        <item x="184"/>
        <item x="185"/>
        <item x="186"/>
        <item x="187"/>
        <item x="188"/>
        <item x="189"/>
        <item x="190"/>
        <item x="191"/>
        <item x="192"/>
        <item x="193"/>
        <item x="194"/>
        <item x="195"/>
        <item x="196"/>
        <item x="197"/>
        <item x="198"/>
        <item x="199"/>
        <item x="200"/>
        <item x="201"/>
        <item x="202"/>
        <item x="203"/>
        <item x="204"/>
        <item x="205"/>
        <item x="206"/>
        <item x="207"/>
        <item x="208"/>
        <item x="209"/>
        <item x="210"/>
        <item x="211"/>
        <item x="212"/>
        <item x="213"/>
        <item x="214"/>
        <item x="215"/>
        <item x="216"/>
        <item x="217"/>
        <item x="218"/>
        <item x="219"/>
        <item x="220"/>
        <item x="221"/>
        <item x="222"/>
        <item x="223"/>
        <item x="224"/>
        <item x="225"/>
        <item x="226"/>
        <item x="227"/>
        <item x="228"/>
        <item x="229"/>
        <item x="230"/>
        <item x="231"/>
        <item x="232"/>
        <item x="233"/>
        <item x="234"/>
        <item x="235"/>
        <item x="236"/>
        <item x="237"/>
        <item x="238"/>
        <item x="239"/>
        <item x="240"/>
        <item x="241"/>
        <item x="242"/>
        <item x="243"/>
        <item x="244"/>
        <item x="245"/>
        <item x="246"/>
        <item x="247"/>
        <item x="248"/>
        <item x="249"/>
        <item x="250"/>
        <item x="251"/>
        <item x="252"/>
        <item x="253"/>
        <item x="254"/>
        <item x="255"/>
        <item x="256"/>
        <item x="257"/>
        <item x="258"/>
        <item x="259"/>
        <item x="260"/>
        <item x="261"/>
        <item x="262"/>
        <item x="263"/>
        <item x="264"/>
        <item x="265"/>
        <item x="266"/>
        <item x="267"/>
        <item x="268"/>
        <item x="269"/>
        <item x="270"/>
        <item x="271"/>
        <item x="272"/>
        <item x="273"/>
        <item x="274"/>
        <item x="275"/>
        <item x="276"/>
        <item x="277"/>
        <item x="278"/>
        <item x="279"/>
        <item x="280"/>
        <item x="281"/>
        <item x="282"/>
        <item x="283"/>
        <item x="284"/>
        <item x="285"/>
        <item x="286"/>
        <item x="287"/>
        <item x="288"/>
        <item x="289"/>
        <item x="290"/>
        <item x="291"/>
        <item x="292"/>
        <item x="293"/>
        <item x="294"/>
        <item x="295"/>
        <item x="296"/>
        <item x="297"/>
        <item x="298"/>
        <item x="299"/>
        <item x="300"/>
        <item x="301"/>
        <item x="302"/>
        <item x="303"/>
        <item x="304"/>
        <item x="305"/>
        <item x="306"/>
        <item x="307"/>
        <item x="308"/>
        <item x="309"/>
        <item x="310"/>
        <item x="311"/>
        <item x="312"/>
        <item x="313"/>
        <item x="314"/>
        <item x="315"/>
        <item x="316"/>
        <item x="317"/>
        <item x="318"/>
        <item x="319"/>
        <item x="320"/>
        <item x="321"/>
        <item x="322"/>
        <item x="323"/>
        <item x="324"/>
        <item x="325"/>
        <item x="326"/>
        <item x="327"/>
        <item x="328"/>
        <item x="329"/>
        <item x="330"/>
        <item x="331"/>
        <item x="332"/>
        <item x="333"/>
        <item x="334"/>
        <item x="335"/>
        <item x="336"/>
        <item x="337"/>
        <item x="338"/>
        <item x="339"/>
        <item x="340"/>
        <item x="341"/>
        <item x="342"/>
        <item x="343"/>
        <item x="344"/>
        <item x="345"/>
        <item x="346"/>
        <item x="347"/>
        <item x="348"/>
        <item x="349"/>
        <item x="350"/>
        <item x="351"/>
        <item x="352"/>
        <item x="353"/>
        <item x="354"/>
        <item x="355"/>
        <item x="356"/>
        <item x="357"/>
        <item x="358"/>
        <item x="359"/>
        <item x="360"/>
        <item x="361"/>
        <item x="362"/>
        <item x="363"/>
        <item x="364"/>
        <item x="365"/>
        <item x="366"/>
        <item x="367"/>
        <item t="default"/>
      </items>
    </pivotField>
    <pivotField subtotalTop="0" showAll="0"/>
    <pivotField subtotalTop="0" showAll="0"/>
    <pivotField subtotalTop="0" showAll="0"/>
    <pivotField dataField="1" numFmtId="164" subtotalTop="0" showAll="0"/>
    <pivotField numFmtId="164" subtotalTop="0" showAll="0"/>
    <pivotField numFmtId="164" subtotalTop="0" showAll="0"/>
    <pivotField subtotalTop="0" showAll="0"/>
    <pivotField subtotalTop="0" showAll="0"/>
    <pivotField subtotalTop="0" showAll="0"/>
    <pivotField axis="axisRow" showAll="0">
      <items count="15">
        <item sd="0" x="0"/>
        <item sd="0" x="1"/>
        <item sd="0" x="2"/>
        <item sd="0" x="3"/>
        <item sd="0" x="4"/>
        <item sd="0" x="5"/>
        <item sd="0" x="6"/>
        <item sd="0" x="7"/>
        <item x="8"/>
        <item sd="0" x="9"/>
        <item sd="0" x="10"/>
        <item sd="0" x="11"/>
        <item sd="0" x="12"/>
        <item sd="0" x="13"/>
        <item t="default"/>
      </items>
    </pivotField>
  </pivotFields>
  <rowFields count="2">
    <field x="10"/>
    <field x="0"/>
  </rowFields>
  <rowItems count="5">
    <i>
      <x v="8"/>
    </i>
    <i r="1">
      <x v="229"/>
    </i>
    <i r="1">
      <x v="230"/>
    </i>
    <i>
      <x v="9"/>
    </i>
    <i t="grand">
      <x/>
    </i>
  </rowItems>
  <colItems count="1">
    <i/>
  </colItems>
  <dataFields count="1">
    <dataField name="Nombre de Heure de start" fld="4"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3:K7"/>
  <sheetViews>
    <sheetView zoomScale="85" zoomScaleNormal="85" workbookViewId="0">
      <selection activeCell="I15" sqref="I15"/>
    </sheetView>
  </sheetViews>
  <sheetFormatPr baseColWidth="10" defaultRowHeight="15" x14ac:dyDescent="0.25"/>
  <cols>
    <col min="4" max="4" width="12.28515625" customWidth="1"/>
    <col min="7" max="7" width="12.5703125" customWidth="1"/>
    <col min="8" max="8" width="27.42578125" customWidth="1"/>
    <col min="9" max="9" width="11.42578125" style="2"/>
  </cols>
  <sheetData>
    <row r="3" spans="3:11" x14ac:dyDescent="0.25">
      <c r="D3" t="s">
        <v>4</v>
      </c>
      <c r="E3" t="s">
        <v>5</v>
      </c>
      <c r="F3" t="s">
        <v>6</v>
      </c>
      <c r="G3" t="s">
        <v>7</v>
      </c>
      <c r="H3" t="s">
        <v>8</v>
      </c>
      <c r="I3" s="2" t="s">
        <v>9</v>
      </c>
      <c r="K3" s="2">
        <f>AVERAGE(I4:I6)</f>
        <v>0.72815533980582525</v>
      </c>
    </row>
    <row r="4" spans="3:11" x14ac:dyDescent="0.25">
      <c r="C4" t="s">
        <v>0</v>
      </c>
      <c r="D4">
        <v>5</v>
      </c>
      <c r="E4">
        <v>5</v>
      </c>
      <c r="F4">
        <v>0</v>
      </c>
      <c r="G4">
        <v>0</v>
      </c>
      <c r="H4">
        <v>7</v>
      </c>
      <c r="I4" s="2">
        <f>SUM(H4/8.24)</f>
        <v>0.84951456310679607</v>
      </c>
      <c r="K4" s="1"/>
    </row>
    <row r="5" spans="3:11" x14ac:dyDescent="0.25">
      <c r="C5" t="s">
        <v>1</v>
      </c>
      <c r="D5">
        <v>2</v>
      </c>
      <c r="E5">
        <v>1</v>
      </c>
      <c r="F5">
        <v>0</v>
      </c>
      <c r="G5">
        <v>1</v>
      </c>
      <c r="H5">
        <v>6</v>
      </c>
      <c r="I5" s="2">
        <f t="shared" ref="I5:I6" si="0">SUM(H5/8.24)</f>
        <v>0.72815533980582525</v>
      </c>
    </row>
    <row r="6" spans="3:11" x14ac:dyDescent="0.25">
      <c r="C6" t="s">
        <v>2</v>
      </c>
      <c r="D6">
        <v>3</v>
      </c>
      <c r="E6">
        <v>3</v>
      </c>
      <c r="F6">
        <v>0</v>
      </c>
      <c r="G6">
        <v>0</v>
      </c>
      <c r="H6">
        <v>5</v>
      </c>
      <c r="I6" s="2">
        <f t="shared" si="0"/>
        <v>0.60679611650485432</v>
      </c>
    </row>
    <row r="7" spans="3:11" x14ac:dyDescent="0.25">
      <c r="C7" t="s">
        <v>3</v>
      </c>
    </row>
  </sheetData>
  <pageMargins left="0.7" right="0.7" top="0.75" bottom="0.75" header="0.3" footer="0.3"/>
  <pageSetup paperSize="9" orientation="portrait" horizontalDpi="4294967293" verticalDpi="4294967293"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3:I26"/>
  <sheetViews>
    <sheetView zoomScale="70" zoomScaleNormal="70" workbookViewId="0">
      <selection activeCell="E4" sqref="E4:G26"/>
    </sheetView>
  </sheetViews>
  <sheetFormatPr baseColWidth="10" defaultRowHeight="15" x14ac:dyDescent="0.25"/>
  <cols>
    <col min="5" max="7" width="11.42578125" style="4"/>
  </cols>
  <sheetData>
    <row r="3" spans="2:9" x14ac:dyDescent="0.25">
      <c r="B3" t="s">
        <v>16</v>
      </c>
      <c r="C3" t="s">
        <v>12</v>
      </c>
      <c r="D3" t="s">
        <v>10</v>
      </c>
      <c r="E3" s="4" t="s">
        <v>13</v>
      </c>
      <c r="F3" s="4" t="s">
        <v>14</v>
      </c>
      <c r="G3" s="4" t="s">
        <v>11</v>
      </c>
      <c r="I3" s="4" t="s">
        <v>15</v>
      </c>
    </row>
    <row r="4" spans="2:9" x14ac:dyDescent="0.25">
      <c r="B4" s="6">
        <v>2</v>
      </c>
      <c r="E4" s="4">
        <v>0.71388888888888891</v>
      </c>
      <c r="F4" s="4">
        <v>0.71666666666666667</v>
      </c>
      <c r="G4" s="4">
        <f t="shared" ref="G4:G26" si="0">SUM(F4-E4)</f>
        <v>2.7777777777777679E-3</v>
      </c>
    </row>
    <row r="5" spans="2:9" x14ac:dyDescent="0.25">
      <c r="B5" s="6">
        <v>2</v>
      </c>
      <c r="E5" s="4">
        <v>0.71736111111111101</v>
      </c>
      <c r="F5" s="4">
        <v>0.29930555555555555</v>
      </c>
      <c r="G5" s="4">
        <f t="shared" si="0"/>
        <v>-0.41805555555555546</v>
      </c>
    </row>
    <row r="6" spans="2:9" x14ac:dyDescent="0.25">
      <c r="B6" s="6">
        <v>5</v>
      </c>
      <c r="D6">
        <v>1</v>
      </c>
      <c r="E6" s="4">
        <v>0.43263888888888885</v>
      </c>
      <c r="F6" s="4">
        <v>0.57638888888888895</v>
      </c>
      <c r="G6" s="4">
        <f t="shared" si="0"/>
        <v>0.1437500000000001</v>
      </c>
    </row>
    <row r="7" spans="2:9" x14ac:dyDescent="0.25">
      <c r="B7" s="6">
        <v>11</v>
      </c>
      <c r="E7" s="4">
        <v>0.56597222222222221</v>
      </c>
      <c r="F7" s="4">
        <v>0.62361111111111112</v>
      </c>
      <c r="G7" s="4">
        <f t="shared" si="0"/>
        <v>5.7638888888888906E-2</v>
      </c>
    </row>
    <row r="8" spans="2:9" x14ac:dyDescent="0.25">
      <c r="B8" s="6">
        <v>12</v>
      </c>
      <c r="E8" s="4">
        <v>0.6875</v>
      </c>
      <c r="F8" s="4">
        <v>0.80069444444444438</v>
      </c>
      <c r="G8" s="4">
        <f t="shared" si="0"/>
        <v>0.11319444444444438</v>
      </c>
    </row>
    <row r="9" spans="2:9" x14ac:dyDescent="0.25">
      <c r="B9" s="6">
        <v>15</v>
      </c>
      <c r="C9" s="3">
        <v>42955</v>
      </c>
      <c r="D9">
        <v>1</v>
      </c>
      <c r="E9" s="4">
        <v>0.3430555555555555</v>
      </c>
      <c r="F9" s="4">
        <v>0.40902777777777777</v>
      </c>
      <c r="G9" s="4">
        <f t="shared" si="0"/>
        <v>6.5972222222222265E-2</v>
      </c>
    </row>
    <row r="10" spans="2:9" x14ac:dyDescent="0.25">
      <c r="B10" s="6">
        <v>17</v>
      </c>
      <c r="E10" s="4">
        <v>0.69374999999999998</v>
      </c>
      <c r="F10" s="4">
        <v>0.82291666666666663</v>
      </c>
      <c r="G10" s="4">
        <f t="shared" si="0"/>
        <v>0.12916666666666665</v>
      </c>
    </row>
    <row r="11" spans="2:9" x14ac:dyDescent="0.25">
      <c r="B11" s="6">
        <v>19</v>
      </c>
      <c r="E11" s="4">
        <v>0.62222222222222223</v>
      </c>
      <c r="F11" s="4">
        <v>0.8027777777777777</v>
      </c>
      <c r="G11" s="4">
        <f t="shared" si="0"/>
        <v>0.18055555555555547</v>
      </c>
    </row>
    <row r="12" spans="2:9" x14ac:dyDescent="0.25">
      <c r="B12" s="6">
        <v>21</v>
      </c>
      <c r="E12" s="4">
        <v>0.5</v>
      </c>
      <c r="F12" s="4">
        <v>0.50624999999999998</v>
      </c>
      <c r="G12" s="4">
        <f t="shared" si="0"/>
        <v>6.2499999999999778E-3</v>
      </c>
    </row>
    <row r="13" spans="2:9" x14ac:dyDescent="0.25">
      <c r="B13" s="6">
        <v>21</v>
      </c>
      <c r="E13" s="4">
        <v>0.50694444444444442</v>
      </c>
      <c r="F13" s="4">
        <v>0.6020833333333333</v>
      </c>
      <c r="G13" s="4">
        <f t="shared" si="0"/>
        <v>9.5138888888888884E-2</v>
      </c>
    </row>
    <row r="14" spans="2:9" x14ac:dyDescent="0.25">
      <c r="B14" s="6">
        <v>21</v>
      </c>
      <c r="E14" s="4">
        <v>0.60277777777777775</v>
      </c>
      <c r="F14" s="4">
        <v>0.70138888888888884</v>
      </c>
      <c r="G14" s="4">
        <f t="shared" si="0"/>
        <v>9.8611111111111094E-2</v>
      </c>
    </row>
    <row r="15" spans="2:9" x14ac:dyDescent="0.25">
      <c r="B15" s="6">
        <v>21</v>
      </c>
      <c r="E15" s="4">
        <v>0.70416666666666661</v>
      </c>
      <c r="F15" s="4">
        <v>0.70694444444444438</v>
      </c>
      <c r="G15" s="4">
        <f t="shared" si="0"/>
        <v>2.7777777777777679E-3</v>
      </c>
    </row>
    <row r="16" spans="2:9" x14ac:dyDescent="0.25">
      <c r="B16" s="6">
        <v>21</v>
      </c>
      <c r="E16" s="4">
        <v>0.70763888888888893</v>
      </c>
      <c r="F16" s="4">
        <v>0.88680555555555562</v>
      </c>
      <c r="G16" s="4">
        <f t="shared" si="0"/>
        <v>0.1791666666666667</v>
      </c>
      <c r="H16" s="4">
        <f>SUM(G12:G16)</f>
        <v>0.38194444444444442</v>
      </c>
    </row>
    <row r="17" spans="2:7" x14ac:dyDescent="0.25">
      <c r="B17" s="6">
        <v>24</v>
      </c>
      <c r="E17" s="4">
        <v>0.48541666666666666</v>
      </c>
      <c r="F17" s="4">
        <v>0.48819444444444443</v>
      </c>
      <c r="G17" s="4">
        <f t="shared" si="0"/>
        <v>2.7777777777777679E-3</v>
      </c>
    </row>
    <row r="18" spans="2:7" x14ac:dyDescent="0.25">
      <c r="B18" s="6">
        <v>24</v>
      </c>
      <c r="E18" s="4">
        <v>0.48958333333333331</v>
      </c>
      <c r="F18" s="4">
        <v>0.60833333333333328</v>
      </c>
      <c r="G18" s="4">
        <f t="shared" si="0"/>
        <v>0.11874999999999997</v>
      </c>
    </row>
    <row r="19" spans="2:7" x14ac:dyDescent="0.25">
      <c r="B19" s="6">
        <v>24</v>
      </c>
      <c r="E19" s="4">
        <v>0.61388888888888882</v>
      </c>
      <c r="F19" s="4">
        <v>0.61875000000000002</v>
      </c>
      <c r="G19" s="4">
        <f t="shared" si="0"/>
        <v>4.8611111111112049E-3</v>
      </c>
    </row>
    <row r="20" spans="2:7" x14ac:dyDescent="0.25">
      <c r="B20" s="6">
        <v>24</v>
      </c>
      <c r="E20" s="4">
        <v>0.61875000000000002</v>
      </c>
      <c r="F20" s="4">
        <v>0.72013888888888899</v>
      </c>
      <c r="G20" s="4">
        <f t="shared" si="0"/>
        <v>0.10138888888888897</v>
      </c>
    </row>
    <row r="21" spans="2:7" x14ac:dyDescent="0.25">
      <c r="B21" s="6">
        <v>24</v>
      </c>
      <c r="E21" s="4">
        <v>0.72916666666666663</v>
      </c>
      <c r="F21" s="4">
        <v>0.7319444444444444</v>
      </c>
      <c r="G21" s="4">
        <f t="shared" si="0"/>
        <v>2.7777777777777679E-3</v>
      </c>
    </row>
    <row r="22" spans="2:7" x14ac:dyDescent="0.25">
      <c r="B22" s="6">
        <v>24</v>
      </c>
      <c r="E22" s="4">
        <v>0.85763888888888884</v>
      </c>
      <c r="F22" s="4">
        <v>0.29930555555555555</v>
      </c>
      <c r="G22" s="4">
        <f t="shared" si="0"/>
        <v>-0.55833333333333335</v>
      </c>
    </row>
    <row r="23" spans="2:7" x14ac:dyDescent="0.25">
      <c r="B23" s="6">
        <v>25</v>
      </c>
      <c r="E23" s="4">
        <v>0.47430555555555554</v>
      </c>
      <c r="F23" s="4">
        <v>0.53611111111111109</v>
      </c>
      <c r="G23" s="4">
        <f t="shared" si="0"/>
        <v>6.1805555555555558E-2</v>
      </c>
    </row>
    <row r="24" spans="2:7" x14ac:dyDescent="0.25">
      <c r="B24" s="6">
        <v>26</v>
      </c>
      <c r="E24" s="4">
        <v>0.51597222222222217</v>
      </c>
      <c r="F24" s="4">
        <v>0.63611111111111118</v>
      </c>
      <c r="G24" s="4">
        <f t="shared" si="0"/>
        <v>0.12013888888888902</v>
      </c>
    </row>
    <row r="25" spans="2:7" x14ac:dyDescent="0.25">
      <c r="B25" s="6">
        <v>26</v>
      </c>
      <c r="E25" s="4">
        <v>0.6381944444444444</v>
      </c>
      <c r="F25" s="4">
        <v>0.69236111111111109</v>
      </c>
      <c r="G25" s="4">
        <f t="shared" si="0"/>
        <v>5.4166666666666696E-2</v>
      </c>
    </row>
    <row r="26" spans="2:7" x14ac:dyDescent="0.25">
      <c r="B26" s="6">
        <v>26</v>
      </c>
      <c r="E26" s="4">
        <v>0.77569444444444446</v>
      </c>
      <c r="F26" s="4">
        <v>0.85625000000000007</v>
      </c>
      <c r="G26" s="4">
        <f t="shared" si="0"/>
        <v>8.0555555555555602E-2</v>
      </c>
    </row>
  </sheetData>
  <autoFilter ref="B3:B26">
    <sortState ref="B4:G26">
      <sortCondition ref="B3:B26"/>
    </sortState>
  </autoFilter>
  <pageMargins left="0.7" right="0.7" top="0.75" bottom="0.75" header="0.3" footer="0.3"/>
  <pageSetup paperSize="9" orientation="portrait" horizontalDpi="4294967293" verticalDpi="4294967293"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filterMode="1"/>
  <dimension ref="B3:L34"/>
  <sheetViews>
    <sheetView workbookViewId="0">
      <selection activeCell="J10" sqref="J10"/>
    </sheetView>
  </sheetViews>
  <sheetFormatPr baseColWidth="10" defaultRowHeight="15" x14ac:dyDescent="0.25"/>
  <cols>
    <col min="5" max="6" width="11.42578125" style="4"/>
    <col min="7" max="7" width="22.7109375" style="4" customWidth="1"/>
    <col min="8" max="8" width="15.42578125" style="7" customWidth="1"/>
  </cols>
  <sheetData>
    <row r="3" spans="2:12" x14ac:dyDescent="0.25">
      <c r="B3" t="s">
        <v>16</v>
      </c>
      <c r="C3" t="s">
        <v>12</v>
      </c>
      <c r="D3" t="s">
        <v>10</v>
      </c>
      <c r="E3" s="4" t="s">
        <v>13</v>
      </c>
      <c r="F3" s="4" t="s">
        <v>14</v>
      </c>
      <c r="G3" s="4" t="s">
        <v>17</v>
      </c>
      <c r="H3" s="7" t="s">
        <v>11</v>
      </c>
      <c r="I3" s="4"/>
      <c r="J3" s="4" t="s">
        <v>20</v>
      </c>
    </row>
    <row r="4" spans="2:12" hidden="1" x14ac:dyDescent="0.25">
      <c r="B4" s="6"/>
      <c r="C4" s="3">
        <v>42933</v>
      </c>
      <c r="E4" s="4">
        <v>0.24513888888888888</v>
      </c>
      <c r="F4" s="4">
        <v>0.39166666666666666</v>
      </c>
      <c r="G4" s="4">
        <f>SUM(F4-E4)</f>
        <v>0.14652777777777778</v>
      </c>
      <c r="H4" s="7">
        <v>192.6</v>
      </c>
      <c r="I4">
        <f>SUM(H4/60)</f>
        <v>3.21</v>
      </c>
    </row>
    <row r="5" spans="2:12" hidden="1" x14ac:dyDescent="0.25">
      <c r="B5" s="6"/>
      <c r="C5" s="3">
        <v>42933</v>
      </c>
      <c r="E5" s="4">
        <v>0.25208333333333333</v>
      </c>
      <c r="F5" s="4">
        <v>0.50208333333333333</v>
      </c>
      <c r="G5" s="4">
        <f t="shared" ref="G5:G27" si="0">SUM(F5-E5)</f>
        <v>0.25</v>
      </c>
      <c r="H5" s="7">
        <v>240.6</v>
      </c>
      <c r="I5">
        <f t="shared" ref="I5:I27" si="1">SUM(H5/60)</f>
        <v>4.01</v>
      </c>
    </row>
    <row r="6" spans="2:12" hidden="1" x14ac:dyDescent="0.25">
      <c r="B6" s="6"/>
      <c r="C6" s="3">
        <v>42933</v>
      </c>
      <c r="E6" s="4">
        <v>0.27430555555555552</v>
      </c>
      <c r="F6" s="4">
        <v>0.56597222222222221</v>
      </c>
      <c r="G6" s="4">
        <f t="shared" si="0"/>
        <v>0.29166666666666669</v>
      </c>
      <c r="H6" s="7">
        <v>442.8</v>
      </c>
      <c r="I6">
        <f t="shared" si="1"/>
        <v>7.38</v>
      </c>
    </row>
    <row r="7" spans="2:12" hidden="1" x14ac:dyDescent="0.25">
      <c r="B7" s="6"/>
      <c r="C7" s="3">
        <v>42933</v>
      </c>
      <c r="E7" s="4">
        <v>0.45555555555555555</v>
      </c>
      <c r="F7" s="4">
        <v>0.59861111111111109</v>
      </c>
      <c r="G7" s="4">
        <f t="shared" si="0"/>
        <v>0.14305555555555555</v>
      </c>
      <c r="H7" s="7">
        <v>192.6</v>
      </c>
      <c r="I7">
        <f t="shared" si="1"/>
        <v>3.21</v>
      </c>
    </row>
    <row r="8" spans="2:12" hidden="1" x14ac:dyDescent="0.25">
      <c r="B8" s="6"/>
      <c r="C8" s="3">
        <v>42933</v>
      </c>
      <c r="E8" s="4">
        <v>0.52013888888888882</v>
      </c>
      <c r="F8" s="4">
        <v>0.69652777777777775</v>
      </c>
      <c r="G8" s="4">
        <f t="shared" si="0"/>
        <v>0.17638888888888893</v>
      </c>
      <c r="H8" s="7">
        <v>192.6</v>
      </c>
      <c r="I8">
        <f t="shared" si="1"/>
        <v>3.21</v>
      </c>
    </row>
    <row r="9" spans="2:12" hidden="1" x14ac:dyDescent="0.25">
      <c r="B9" s="6"/>
      <c r="C9" s="3">
        <v>42933</v>
      </c>
      <c r="E9" s="4">
        <v>0.52569444444444446</v>
      </c>
      <c r="F9" s="4">
        <v>0.63055555555555554</v>
      </c>
      <c r="G9" s="4">
        <f t="shared" si="0"/>
        <v>0.10486111111111107</v>
      </c>
      <c r="H9" s="7">
        <v>107</v>
      </c>
      <c r="I9">
        <f t="shared" si="1"/>
        <v>1.7833333333333334</v>
      </c>
    </row>
    <row r="10" spans="2:12" x14ac:dyDescent="0.25">
      <c r="B10" s="6"/>
      <c r="C10" s="3">
        <v>42934</v>
      </c>
      <c r="E10" s="4">
        <v>0.26527777777777778</v>
      </c>
      <c r="F10" s="4">
        <v>0.55555555555555558</v>
      </c>
      <c r="G10" s="4">
        <f t="shared" si="0"/>
        <v>0.2902777777777778</v>
      </c>
      <c r="H10" s="7">
        <v>442.8</v>
      </c>
      <c r="I10">
        <f t="shared" si="1"/>
        <v>7.38</v>
      </c>
      <c r="J10" s="4">
        <f>E10+(H10/1440)</f>
        <v>0.57277777777777783</v>
      </c>
    </row>
    <row r="11" spans="2:12" x14ac:dyDescent="0.25">
      <c r="B11" s="6"/>
      <c r="C11" s="3">
        <v>42934</v>
      </c>
      <c r="E11" s="4">
        <v>0.51874999999999993</v>
      </c>
      <c r="F11" s="4">
        <v>0.58472222222222225</v>
      </c>
      <c r="G11" s="4">
        <f t="shared" si="0"/>
        <v>6.5972222222222321E-2</v>
      </c>
      <c r="H11" s="7">
        <v>135.80000000000001</v>
      </c>
      <c r="I11">
        <f t="shared" si="1"/>
        <v>2.2633333333333336</v>
      </c>
      <c r="J11" s="4">
        <f>E11+(H11/1440)</f>
        <v>0.61305555555555546</v>
      </c>
    </row>
    <row r="12" spans="2:12" x14ac:dyDescent="0.25">
      <c r="B12" s="6"/>
      <c r="C12" s="3">
        <v>42934</v>
      </c>
      <c r="E12" s="4">
        <v>0.62013888888888891</v>
      </c>
      <c r="F12" s="4">
        <v>0.2638888888888889</v>
      </c>
      <c r="H12" s="7">
        <v>209</v>
      </c>
      <c r="I12">
        <f t="shared" si="1"/>
        <v>3.4833333333333334</v>
      </c>
      <c r="J12" s="4">
        <f>E12+(H12/1440)</f>
        <v>0.76527777777777783</v>
      </c>
      <c r="L12" s="8"/>
    </row>
    <row r="13" spans="2:12" x14ac:dyDescent="0.25">
      <c r="B13" s="6"/>
      <c r="C13" s="3">
        <v>42934</v>
      </c>
      <c r="E13" s="4">
        <v>0.62291666666666667</v>
      </c>
      <c r="H13" s="7">
        <v>209</v>
      </c>
      <c r="I13">
        <f t="shared" si="1"/>
        <v>3.4833333333333334</v>
      </c>
      <c r="J13" s="4">
        <f t="shared" ref="J13" si="2">E13+(H13/1440)</f>
        <v>0.7680555555555556</v>
      </c>
    </row>
    <row r="14" spans="2:12" hidden="1" x14ac:dyDescent="0.25">
      <c r="B14" s="6"/>
      <c r="C14" s="3">
        <v>42935</v>
      </c>
      <c r="E14" s="4">
        <v>0.26458333333333334</v>
      </c>
      <c r="F14" s="4">
        <v>0.4201388888888889</v>
      </c>
      <c r="G14" s="4">
        <f t="shared" si="0"/>
        <v>0.15555555555555556</v>
      </c>
      <c r="H14" s="7">
        <v>209</v>
      </c>
      <c r="I14">
        <f t="shared" si="1"/>
        <v>3.4833333333333334</v>
      </c>
    </row>
    <row r="15" spans="2:12" hidden="1" x14ac:dyDescent="0.25">
      <c r="B15" s="6"/>
      <c r="C15" s="3">
        <v>42935</v>
      </c>
      <c r="E15" s="4">
        <v>0.28750000000000003</v>
      </c>
      <c r="F15" s="4">
        <v>0.40972222222222227</v>
      </c>
      <c r="G15" s="4">
        <f t="shared" si="0"/>
        <v>0.12222222222222223</v>
      </c>
      <c r="H15" s="7">
        <v>144.6</v>
      </c>
      <c r="I15">
        <f t="shared" si="1"/>
        <v>2.4099999999999997</v>
      </c>
    </row>
    <row r="16" spans="2:12" hidden="1" x14ac:dyDescent="0.25">
      <c r="B16" s="6"/>
      <c r="C16" s="3">
        <v>42935</v>
      </c>
      <c r="E16" s="4">
        <v>0.2902777777777778</v>
      </c>
      <c r="F16" s="4">
        <v>0.58194444444444449</v>
      </c>
      <c r="G16" s="4">
        <f t="shared" si="0"/>
        <v>0.29166666666666669</v>
      </c>
      <c r="H16" s="7">
        <v>442.8</v>
      </c>
      <c r="I16">
        <f t="shared" si="1"/>
        <v>7.38</v>
      </c>
    </row>
    <row r="17" spans="2:9" hidden="1" x14ac:dyDescent="0.25">
      <c r="B17" s="6"/>
      <c r="C17" s="3">
        <v>42935</v>
      </c>
      <c r="E17" s="4">
        <v>0.33888888888888885</v>
      </c>
      <c r="F17" s="4">
        <v>0.35694444444444445</v>
      </c>
      <c r="G17" s="4">
        <f t="shared" si="0"/>
        <v>1.8055555555555602E-2</v>
      </c>
      <c r="H17" s="7">
        <v>0</v>
      </c>
      <c r="I17">
        <f t="shared" si="1"/>
        <v>0</v>
      </c>
    </row>
    <row r="18" spans="2:9" hidden="1" x14ac:dyDescent="0.25">
      <c r="B18" s="6"/>
      <c r="C18" s="3">
        <v>42935</v>
      </c>
      <c r="E18" s="4">
        <v>0.38750000000000001</v>
      </c>
      <c r="F18" s="4">
        <v>0.59236111111111112</v>
      </c>
      <c r="G18" s="4">
        <f t="shared" si="0"/>
        <v>0.2048611111111111</v>
      </c>
      <c r="H18" s="7">
        <v>256.39999999999998</v>
      </c>
      <c r="I18">
        <f t="shared" si="1"/>
        <v>4.2733333333333325</v>
      </c>
    </row>
    <row r="19" spans="2:9" hidden="1" x14ac:dyDescent="0.25">
      <c r="B19" s="6"/>
      <c r="C19" s="3">
        <v>42935</v>
      </c>
      <c r="E19" s="4">
        <v>0.40972222222222227</v>
      </c>
      <c r="F19" s="4">
        <v>0.5541666666666667</v>
      </c>
      <c r="G19" s="4">
        <f t="shared" si="0"/>
        <v>0.14444444444444443</v>
      </c>
      <c r="H19" s="7">
        <v>166.2</v>
      </c>
      <c r="I19">
        <f t="shared" si="1"/>
        <v>2.77</v>
      </c>
    </row>
    <row r="20" spans="2:9" hidden="1" x14ac:dyDescent="0.25">
      <c r="B20" s="6"/>
      <c r="C20" s="3">
        <v>42935</v>
      </c>
      <c r="E20" s="4">
        <v>0.4375</v>
      </c>
      <c r="F20" s="4">
        <v>0.63263888888888886</v>
      </c>
      <c r="G20" s="4">
        <f t="shared" si="0"/>
        <v>0.19513888888888886</v>
      </c>
      <c r="H20" s="7">
        <v>228.8</v>
      </c>
      <c r="I20">
        <f t="shared" si="1"/>
        <v>3.8133333333333335</v>
      </c>
    </row>
    <row r="21" spans="2:9" hidden="1" x14ac:dyDescent="0.25">
      <c r="B21" s="6"/>
      <c r="C21" s="3">
        <v>42935</v>
      </c>
      <c r="E21" s="4">
        <v>0.59305555555555556</v>
      </c>
      <c r="F21" s="4">
        <v>0.27708333333333335</v>
      </c>
      <c r="H21" s="7">
        <v>109</v>
      </c>
      <c r="I21">
        <f t="shared" si="1"/>
        <v>1.8166666666666667</v>
      </c>
    </row>
    <row r="22" spans="2:9" hidden="1" x14ac:dyDescent="0.25">
      <c r="B22" s="6"/>
      <c r="C22" s="3">
        <v>42935</v>
      </c>
      <c r="E22" s="4">
        <v>0.63402777777777775</v>
      </c>
      <c r="F22" s="4">
        <v>0.28750000000000003</v>
      </c>
      <c r="H22" s="7">
        <v>111</v>
      </c>
      <c r="I22">
        <f t="shared" si="1"/>
        <v>1.85</v>
      </c>
    </row>
    <row r="23" spans="2:9" hidden="1" x14ac:dyDescent="0.25">
      <c r="B23" s="6"/>
      <c r="C23" s="3">
        <v>42936</v>
      </c>
      <c r="E23" s="4">
        <v>0.29305555555555557</v>
      </c>
      <c r="F23" s="4">
        <v>0.625</v>
      </c>
      <c r="G23" s="4">
        <f t="shared" si="0"/>
        <v>0.33194444444444443</v>
      </c>
      <c r="H23" s="7">
        <v>442.8</v>
      </c>
      <c r="I23">
        <f t="shared" si="1"/>
        <v>7.38</v>
      </c>
    </row>
    <row r="24" spans="2:9" hidden="1" x14ac:dyDescent="0.25">
      <c r="B24" s="6"/>
      <c r="C24" s="3">
        <v>42936</v>
      </c>
      <c r="E24" s="4">
        <v>0.3263888888888889</v>
      </c>
      <c r="F24" s="4">
        <v>0.50694444444444442</v>
      </c>
      <c r="G24" s="4">
        <f t="shared" si="0"/>
        <v>0.18055555555555552</v>
      </c>
      <c r="H24" s="7">
        <v>192.6</v>
      </c>
      <c r="I24">
        <f t="shared" si="1"/>
        <v>3.21</v>
      </c>
    </row>
    <row r="25" spans="2:9" hidden="1" x14ac:dyDescent="0.25">
      <c r="B25" s="6"/>
      <c r="C25" s="3">
        <v>42936</v>
      </c>
      <c r="E25" s="4">
        <v>0.55555555555555558</v>
      </c>
      <c r="F25" s="4">
        <v>0.27569444444444446</v>
      </c>
      <c r="H25" s="7">
        <v>209</v>
      </c>
      <c r="I25">
        <f t="shared" si="1"/>
        <v>3.4833333333333334</v>
      </c>
    </row>
    <row r="26" spans="2:9" hidden="1" x14ac:dyDescent="0.25">
      <c r="B26" s="6"/>
      <c r="C26" s="3">
        <v>42936</v>
      </c>
      <c r="E26" s="4">
        <v>0.55902777777777779</v>
      </c>
      <c r="F26" s="4">
        <v>0.30833333333333335</v>
      </c>
      <c r="H26" s="7">
        <v>209</v>
      </c>
      <c r="I26">
        <f t="shared" si="1"/>
        <v>3.4833333333333334</v>
      </c>
    </row>
    <row r="27" spans="2:9" hidden="1" x14ac:dyDescent="0.25">
      <c r="C27" s="3">
        <v>42937</v>
      </c>
      <c r="E27" s="4">
        <v>0.30902777777777779</v>
      </c>
      <c r="F27" s="4">
        <v>0.45416666666666666</v>
      </c>
      <c r="G27" s="4">
        <f t="shared" si="0"/>
        <v>0.14513888888888887</v>
      </c>
      <c r="H27" s="7">
        <v>192.6</v>
      </c>
      <c r="I27">
        <f t="shared" si="1"/>
        <v>3.21</v>
      </c>
    </row>
    <row r="33" spans="7:11" x14ac:dyDescent="0.25">
      <c r="K33" s="5"/>
    </row>
    <row r="34" spans="7:11" x14ac:dyDescent="0.25">
      <c r="G34" s="4">
        <f>HOUR(H10)</f>
        <v>19</v>
      </c>
    </row>
  </sheetData>
  <autoFilter ref="B3:I27">
    <filterColumn colId="1">
      <filters>
        <dateGroupItem year="2017" month="7" day="18" dateTimeGrouping="day"/>
      </filters>
    </filterColumn>
  </autoFilter>
  <pageMargins left="0.7" right="0.7" top="0.75" bottom="0.75" header="0.3" footer="0.3"/>
  <pageSetup paperSize="9" orientation="portrait" horizontalDpi="4294967293" verticalDpi="4294967293"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C3:L22"/>
  <sheetViews>
    <sheetView topLeftCell="A10" workbookViewId="0">
      <selection activeCell="K25" sqref="K25"/>
    </sheetView>
  </sheetViews>
  <sheetFormatPr baseColWidth="10" defaultRowHeight="15" x14ac:dyDescent="0.25"/>
  <cols>
    <col min="3" max="4" width="11.42578125" style="4"/>
  </cols>
  <sheetData>
    <row r="3" spans="4:12" x14ac:dyDescent="0.25">
      <c r="K3" s="4"/>
    </row>
    <row r="5" spans="4:12" x14ac:dyDescent="0.25">
      <c r="E5" s="4"/>
      <c r="F5" s="4"/>
      <c r="H5" s="4"/>
      <c r="K5" s="4"/>
    </row>
    <row r="6" spans="4:12" x14ac:dyDescent="0.25">
      <c r="E6" s="4"/>
      <c r="F6" s="4"/>
      <c r="H6" s="4"/>
    </row>
    <row r="8" spans="4:12" x14ac:dyDescent="0.25">
      <c r="H8" s="4"/>
      <c r="K8" s="4"/>
    </row>
    <row r="10" spans="4:12" x14ac:dyDescent="0.25">
      <c r="D10" s="4" t="s">
        <v>18</v>
      </c>
    </row>
    <row r="11" spans="4:12" x14ac:dyDescent="0.25">
      <c r="D11" s="4" t="s">
        <v>19</v>
      </c>
    </row>
    <row r="15" spans="4:12" x14ac:dyDescent="0.25">
      <c r="E15" s="9">
        <v>0.26527777777777778</v>
      </c>
      <c r="F15" s="9">
        <v>0.29305555555555557</v>
      </c>
      <c r="H15" s="9">
        <f>F17-E15-IF(E16-F15&lt;0,0,E16-F15)-IF(E17-F16&lt;0,0,E17-F16)</f>
        <v>0.35763888888888884</v>
      </c>
      <c r="J15" s="7">
        <f>H15*24</f>
        <v>8.5833333333333321</v>
      </c>
      <c r="L15" t="s">
        <v>21</v>
      </c>
    </row>
    <row r="16" spans="4:12" x14ac:dyDescent="0.25">
      <c r="E16" s="9">
        <v>0.36805555555555558</v>
      </c>
      <c r="F16" s="9">
        <v>0.58333333333333337</v>
      </c>
      <c r="L16">
        <f>SUM(J15/24)*100</f>
        <v>35.763888888888886</v>
      </c>
    </row>
    <row r="17" spans="5:8" x14ac:dyDescent="0.25">
      <c r="E17" s="9">
        <v>0.55694444444444446</v>
      </c>
      <c r="F17" s="9">
        <v>0.69791666666666663</v>
      </c>
    </row>
    <row r="19" spans="5:8" x14ac:dyDescent="0.25">
      <c r="E19" s="9">
        <v>0.26527777777777778</v>
      </c>
      <c r="F19" s="9">
        <v>0.29305555555555557</v>
      </c>
      <c r="H19" s="9">
        <f>F21-E19-IF(E20-F19&lt;0,0,E20-F19)-IF(E21-F20&lt;0,0,E21-F20)-IF(E22-F21&lt;0,0,E22-F21)</f>
        <v>0.35763888888888884</v>
      </c>
    </row>
    <row r="20" spans="5:8" x14ac:dyDescent="0.25">
      <c r="E20" s="9">
        <v>0.36805555555555558</v>
      </c>
      <c r="F20" s="9">
        <v>0.58333333333333337</v>
      </c>
    </row>
    <row r="21" spans="5:8" x14ac:dyDescent="0.25">
      <c r="E21" s="9">
        <v>0.55694444444444446</v>
      </c>
      <c r="F21" s="9">
        <v>0.69791666666666663</v>
      </c>
    </row>
    <row r="22" spans="5:8" x14ac:dyDescent="0.25">
      <c r="E22" s="9">
        <v>0.66666666666666663</v>
      </c>
      <c r="F22" s="9">
        <v>0.76597222222222217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3:B8"/>
  <sheetViews>
    <sheetView workbookViewId="0">
      <selection activeCell="A5" sqref="A5"/>
    </sheetView>
  </sheetViews>
  <sheetFormatPr baseColWidth="10" defaultRowHeight="15" x14ac:dyDescent="0.25"/>
  <cols>
    <col min="1" max="1" width="19" bestFit="1" customWidth="1"/>
    <col min="2" max="2" width="22" bestFit="1" customWidth="1"/>
  </cols>
  <sheetData>
    <row r="3" spans="1:2" x14ac:dyDescent="0.25">
      <c r="A3" s="15" t="s">
        <v>30</v>
      </c>
      <c r="B3" t="s">
        <v>36</v>
      </c>
    </row>
    <row r="4" spans="1:2" x14ac:dyDescent="0.25">
      <c r="A4" s="6" t="s">
        <v>32</v>
      </c>
      <c r="B4" s="17">
        <v>15</v>
      </c>
    </row>
    <row r="5" spans="1:2" x14ac:dyDescent="0.25">
      <c r="A5" s="16" t="s">
        <v>33</v>
      </c>
      <c r="B5" s="17">
        <v>10</v>
      </c>
    </row>
    <row r="6" spans="1:2" x14ac:dyDescent="0.25">
      <c r="A6" s="16" t="s">
        <v>34</v>
      </c>
      <c r="B6" s="17">
        <v>5</v>
      </c>
    </row>
    <row r="7" spans="1:2" x14ac:dyDescent="0.25">
      <c r="A7" s="6" t="s">
        <v>35</v>
      </c>
      <c r="B7" s="17">
        <v>6</v>
      </c>
    </row>
    <row r="8" spans="1:2" x14ac:dyDescent="0.25">
      <c r="A8" s="6" t="s">
        <v>31</v>
      </c>
      <c r="B8" s="17">
        <v>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3:O37"/>
  <sheetViews>
    <sheetView tabSelected="1" zoomScale="85" zoomScaleNormal="85" workbookViewId="0">
      <selection activeCell="I18" sqref="I18"/>
    </sheetView>
  </sheetViews>
  <sheetFormatPr baseColWidth="10" defaultRowHeight="15" x14ac:dyDescent="0.25"/>
  <cols>
    <col min="1" max="1" width="11.85546875" style="10" customWidth="1"/>
    <col min="2" max="2" width="11.42578125" style="10"/>
    <col min="3" max="3" width="11.42578125" style="11"/>
    <col min="4" max="4" width="16.85546875" style="11" customWidth="1"/>
    <col min="5" max="5" width="14.7109375" style="11" customWidth="1"/>
    <col min="6" max="6" width="16.140625" style="11" customWidth="1"/>
    <col min="7" max="7" width="14.140625" style="11" customWidth="1"/>
    <col min="8" max="8" width="18.28515625" style="10" customWidth="1"/>
    <col min="9" max="9" width="17.7109375" style="11" customWidth="1"/>
    <col min="10" max="10" width="16.85546875" style="10" customWidth="1"/>
    <col min="11" max="11" width="11.42578125" style="10"/>
  </cols>
  <sheetData>
    <row r="3" spans="1:11" x14ac:dyDescent="0.25">
      <c r="K3" s="11"/>
    </row>
    <row r="5" spans="1:11" x14ac:dyDescent="0.25">
      <c r="B5" s="14"/>
      <c r="H5" s="11"/>
      <c r="K5" s="11"/>
    </row>
    <row r="6" spans="1:11" x14ac:dyDescent="0.25">
      <c r="B6" s="14"/>
      <c r="H6" s="11"/>
    </row>
    <row r="8" spans="1:11" x14ac:dyDescent="0.25">
      <c r="A8" s="10" t="s">
        <v>12</v>
      </c>
      <c r="B8" s="10" t="s">
        <v>22</v>
      </c>
      <c r="C8" s="11" t="s">
        <v>23</v>
      </c>
      <c r="D8" s="11" t="s">
        <v>24</v>
      </c>
      <c r="E8" s="11" t="s">
        <v>25</v>
      </c>
      <c r="F8" s="11" t="s">
        <v>11</v>
      </c>
      <c r="G8" s="11" t="s">
        <v>26</v>
      </c>
      <c r="H8" s="10" t="s">
        <v>27</v>
      </c>
      <c r="I8" s="11" t="s">
        <v>28</v>
      </c>
      <c r="J8" s="10" t="s">
        <v>29</v>
      </c>
    </row>
    <row r="9" spans="1:11" x14ac:dyDescent="0.25">
      <c r="A9" s="12">
        <v>42963</v>
      </c>
      <c r="E9" s="18">
        <v>0.3430555555555555</v>
      </c>
      <c r="F9" s="19">
        <f t="shared" ref="F9:F29" si="0">SUM(G9-E9)</f>
        <v>6.5972222222222265E-2</v>
      </c>
      <c r="G9" s="20">
        <v>0.40902777777777777</v>
      </c>
      <c r="J9" s="13"/>
    </row>
    <row r="10" spans="1:11" x14ac:dyDescent="0.25">
      <c r="A10" s="12">
        <v>42963</v>
      </c>
      <c r="E10" s="21">
        <v>0.43263888888888885</v>
      </c>
      <c r="F10" s="22">
        <f t="shared" si="0"/>
        <v>0.1437500000000001</v>
      </c>
      <c r="G10" s="23">
        <v>0.57638888888888895</v>
      </c>
      <c r="K10" s="11">
        <f>IF(E10-G9&gt;0,E10-G9,0)</f>
        <v>2.3611111111111083E-2</v>
      </c>
    </row>
    <row r="11" spans="1:11" x14ac:dyDescent="0.25">
      <c r="A11" s="12">
        <v>42963</v>
      </c>
      <c r="E11" s="21">
        <v>0.48541666666666666</v>
      </c>
      <c r="F11" s="22">
        <f t="shared" si="0"/>
        <v>2.7777777777777679E-3</v>
      </c>
      <c r="G11" s="23">
        <v>0.48819444444444443</v>
      </c>
      <c r="K11" s="11">
        <f t="shared" ref="K11:K29" si="1">IF(E11-G10&gt;0,E11-G10,0)</f>
        <v>0</v>
      </c>
    </row>
    <row r="12" spans="1:11" x14ac:dyDescent="0.25">
      <c r="A12" s="12">
        <v>42963</v>
      </c>
      <c r="E12" s="21">
        <v>0.48958333333333331</v>
      </c>
      <c r="F12" s="22">
        <f t="shared" si="0"/>
        <v>0.11874999999999997</v>
      </c>
      <c r="G12" s="23">
        <v>0.60833333333333328</v>
      </c>
      <c r="K12" s="11">
        <f t="shared" si="1"/>
        <v>1.388888888888884E-3</v>
      </c>
    </row>
    <row r="13" spans="1:11" x14ac:dyDescent="0.25">
      <c r="A13" s="12">
        <v>42963</v>
      </c>
      <c r="E13" s="21">
        <v>0.51597222222222217</v>
      </c>
      <c r="F13" s="22">
        <f t="shared" si="0"/>
        <v>0.12013888888888902</v>
      </c>
      <c r="G13" s="23">
        <v>0.63611111111111118</v>
      </c>
      <c r="K13" s="11">
        <f t="shared" si="1"/>
        <v>0</v>
      </c>
    </row>
    <row r="14" spans="1:11" x14ac:dyDescent="0.25">
      <c r="A14" s="12">
        <v>42963</v>
      </c>
      <c r="E14" s="21">
        <v>0.56597222222222221</v>
      </c>
      <c r="F14" s="22">
        <f t="shared" si="0"/>
        <v>5.7638888888888906E-2</v>
      </c>
      <c r="G14" s="23">
        <v>0.62361111111111112</v>
      </c>
      <c r="K14" s="11">
        <f t="shared" si="1"/>
        <v>0</v>
      </c>
    </row>
    <row r="15" spans="1:11" x14ac:dyDescent="0.25">
      <c r="A15" s="12">
        <v>42963</v>
      </c>
      <c r="E15" s="21">
        <v>0.62222222222222223</v>
      </c>
      <c r="F15" s="22">
        <f t="shared" si="0"/>
        <v>0.18055555555555547</v>
      </c>
      <c r="G15" s="23">
        <v>0.8027777777777777</v>
      </c>
      <c r="K15" s="11">
        <f>IF(E15-G14&gt;0,E15-G14,0)</f>
        <v>0</v>
      </c>
    </row>
    <row r="16" spans="1:11" x14ac:dyDescent="0.25">
      <c r="A16" s="12">
        <v>42963</v>
      </c>
      <c r="E16" s="21">
        <v>0.69374999999999998</v>
      </c>
      <c r="F16" s="22">
        <f t="shared" si="0"/>
        <v>0.12916666666666665</v>
      </c>
      <c r="G16" s="23">
        <v>0.82291666666666663</v>
      </c>
      <c r="K16" s="11">
        <f t="shared" si="1"/>
        <v>0</v>
      </c>
    </row>
    <row r="17" spans="1:15" x14ac:dyDescent="0.25">
      <c r="A17" s="12">
        <v>42963</v>
      </c>
      <c r="E17" s="21">
        <v>0.72916666666666663</v>
      </c>
      <c r="F17" s="22">
        <f t="shared" si="0"/>
        <v>2.7777777777777679E-3</v>
      </c>
      <c r="G17" s="23">
        <v>0.7319444444444444</v>
      </c>
      <c r="K17" s="11">
        <f t="shared" si="1"/>
        <v>0</v>
      </c>
    </row>
    <row r="18" spans="1:15" x14ac:dyDescent="0.25">
      <c r="A18" s="12">
        <v>42963</v>
      </c>
      <c r="E18" s="24">
        <v>0.77569444444444446</v>
      </c>
      <c r="F18" s="25">
        <f t="shared" si="0"/>
        <v>-0.71388888888888891</v>
      </c>
      <c r="G18" s="26">
        <v>6.1805555555555558E-2</v>
      </c>
      <c r="I18" s="11">
        <f>ttotal($A$9:$A$29,$E$9:$E$29,$G$9:$G$29,A18)</f>
        <v>0.69513888888888886</v>
      </c>
      <c r="J18" s="11">
        <f>G18-E9-IF(E10-G9&gt;0,E10-G9,0)-IF(E11-G10&gt;0,E11-G10,0)-IF(E12-G11&gt;0,E12-G11,0)-IF(E13-G12&gt;0,E13-G12,0)-IF(E14-G13&gt;0,E14-G13,0)-IF(E15-G14&gt;0,E15-G14,0)-IF(E16-G15&gt;0,E16-G15,0)-IF(E17-G16&gt;0,E17-G16,0)-IF(E18-G17&gt;0,E18-G17,0)</f>
        <v>-0.35</v>
      </c>
      <c r="K18" s="11">
        <f>IF(E18-G17&gt;0,E18-G17,0)</f>
        <v>4.3750000000000067E-2</v>
      </c>
      <c r="L18" s="4">
        <f>G18-E9</f>
        <v>-0.28124999999999994</v>
      </c>
      <c r="M18" s="4">
        <f>L18-K10-K11-K12-K13-K14-K15-K16-K17-K18</f>
        <v>-0.35</v>
      </c>
      <c r="N18" s="4"/>
      <c r="O18" s="11" t="e">
        <v>#VALUE!</v>
      </c>
    </row>
    <row r="19" spans="1:15" x14ac:dyDescent="0.25">
      <c r="A19" s="12">
        <v>42964</v>
      </c>
      <c r="E19" s="18">
        <v>0.25</v>
      </c>
      <c r="F19" s="19">
        <f t="shared" si="0"/>
        <v>4.3055555555555569E-2</v>
      </c>
      <c r="G19" s="20">
        <v>0.29305555555555557</v>
      </c>
      <c r="J19" s="11"/>
      <c r="K19" s="11"/>
      <c r="L19" s="4"/>
      <c r="O19" s="11"/>
    </row>
    <row r="20" spans="1:15" x14ac:dyDescent="0.25">
      <c r="A20" s="12">
        <v>42964</v>
      </c>
      <c r="E20" s="21">
        <v>0.41666666666666669</v>
      </c>
      <c r="F20" s="22">
        <f t="shared" si="0"/>
        <v>0.16666666666666669</v>
      </c>
      <c r="G20" s="23">
        <v>0.58333333333333337</v>
      </c>
      <c r="J20" s="11"/>
      <c r="K20" s="11">
        <f>IF(E20-G19&gt;0,E20-G19,0)</f>
        <v>0.12361111111111112</v>
      </c>
      <c r="L20" s="4"/>
      <c r="O20" s="11"/>
    </row>
    <row r="21" spans="1:15" x14ac:dyDescent="0.25">
      <c r="A21" s="12">
        <v>42964</v>
      </c>
      <c r="E21" s="21">
        <v>0.55694444444444446</v>
      </c>
      <c r="F21" s="22">
        <f t="shared" si="0"/>
        <v>7.8472222222222165E-2</v>
      </c>
      <c r="G21" s="23">
        <v>0.63541666666666663</v>
      </c>
      <c r="J21" s="11"/>
      <c r="K21" s="11">
        <f>IF(E21-G20&gt;0,E21-G20,0)</f>
        <v>0</v>
      </c>
      <c r="L21" s="4"/>
      <c r="O21" s="11"/>
    </row>
    <row r="22" spans="1:15" x14ac:dyDescent="0.25">
      <c r="A22" s="12">
        <v>42964</v>
      </c>
      <c r="E22" s="21">
        <v>0.58333333333333337</v>
      </c>
      <c r="F22" s="22">
        <f t="shared" si="0"/>
        <v>9.5833333333333326E-2</v>
      </c>
      <c r="G22" s="23">
        <v>0.6791666666666667</v>
      </c>
      <c r="J22" s="11"/>
      <c r="K22" s="11">
        <f>IF(E22-G21&gt;0,E22-G21,0)</f>
        <v>0</v>
      </c>
      <c r="L22" s="4"/>
      <c r="O22" s="11"/>
    </row>
    <row r="23" spans="1:15" x14ac:dyDescent="0.25">
      <c r="A23" s="12">
        <v>42964</v>
      </c>
      <c r="E23" s="24">
        <v>0.72916666666666663</v>
      </c>
      <c r="F23" s="25">
        <f t="shared" si="0"/>
        <v>0.10972222222222228</v>
      </c>
      <c r="G23" s="26">
        <v>0.83888888888888891</v>
      </c>
      <c r="I23" s="11">
        <f>ttotal($A$9:$A$29,$E$9:$E$29,$G$9:$G$29,A23)</f>
        <v>0.4152777777777778</v>
      </c>
      <c r="J23" s="11">
        <f>G23-E19-IF(E20-G19&gt;0,E20-G19,0)-IF(E21-G20&gt;0,E21-G20,0)-IF(E22-G21&gt;0,E22-G21,0)-IF(E23-G22&gt;0,E23-G22,0)</f>
        <v>0.41527777777777786</v>
      </c>
      <c r="K23" s="11">
        <f>IF(E23-G22&gt;0,E23-G22,0)</f>
        <v>4.9999999999999933E-2</v>
      </c>
      <c r="L23" s="4">
        <f>G23-E19</f>
        <v>0.58888888888888891</v>
      </c>
      <c r="M23" s="4">
        <f>L23-K20-K21-K22-K23</f>
        <v>0.41527777777777786</v>
      </c>
      <c r="O23" s="11" t="e">
        <v>#VALUE!</v>
      </c>
    </row>
    <row r="24" spans="1:15" x14ac:dyDescent="0.25">
      <c r="A24" s="12">
        <v>42986</v>
      </c>
      <c r="E24" s="18">
        <v>0.3430555555555555</v>
      </c>
      <c r="F24" s="19">
        <f t="shared" si="0"/>
        <v>6.5972222222222265E-2</v>
      </c>
      <c r="G24" s="20">
        <v>0.40902777777777777</v>
      </c>
      <c r="K24" s="11"/>
      <c r="O24" s="11"/>
    </row>
    <row r="25" spans="1:15" x14ac:dyDescent="0.25">
      <c r="A25" s="12">
        <v>42986</v>
      </c>
      <c r="E25" s="21">
        <v>0.43263888888888885</v>
      </c>
      <c r="F25" s="22">
        <f t="shared" si="0"/>
        <v>0.1437500000000001</v>
      </c>
      <c r="G25" s="23">
        <v>0.57638888888888895</v>
      </c>
      <c r="K25" s="11">
        <f t="shared" si="1"/>
        <v>2.3611111111111083E-2</v>
      </c>
      <c r="O25" s="11"/>
    </row>
    <row r="26" spans="1:15" x14ac:dyDescent="0.25">
      <c r="A26" s="12">
        <v>42986</v>
      </c>
      <c r="E26" s="21">
        <v>0.48541666666666666</v>
      </c>
      <c r="F26" s="22">
        <f t="shared" si="0"/>
        <v>2.7777777777777679E-3</v>
      </c>
      <c r="G26" s="23">
        <v>0.48819444444444443</v>
      </c>
      <c r="K26" s="11">
        <f t="shared" si="1"/>
        <v>0</v>
      </c>
      <c r="O26" s="11"/>
    </row>
    <row r="27" spans="1:15" x14ac:dyDescent="0.25">
      <c r="A27" s="12">
        <v>42986</v>
      </c>
      <c r="E27" s="21">
        <v>0.48958333333333331</v>
      </c>
      <c r="F27" s="22">
        <f t="shared" si="0"/>
        <v>0.11874999999999997</v>
      </c>
      <c r="G27" s="23">
        <v>0.60833333333333328</v>
      </c>
      <c r="K27" s="11">
        <f t="shared" si="1"/>
        <v>1.388888888888884E-3</v>
      </c>
      <c r="O27" s="11"/>
    </row>
    <row r="28" spans="1:15" x14ac:dyDescent="0.25">
      <c r="A28" s="12">
        <v>42986</v>
      </c>
      <c r="E28" s="21">
        <v>0.55694444444444446</v>
      </c>
      <c r="F28" s="22">
        <f t="shared" si="0"/>
        <v>7.8472222222222165E-2</v>
      </c>
      <c r="G28" s="23">
        <v>0.63541666666666663</v>
      </c>
      <c r="K28" s="11">
        <f t="shared" si="1"/>
        <v>0</v>
      </c>
      <c r="O28" s="11"/>
    </row>
    <row r="29" spans="1:15" x14ac:dyDescent="0.25">
      <c r="A29" s="12">
        <v>42986</v>
      </c>
      <c r="E29" s="24">
        <v>0.58333333333333337</v>
      </c>
      <c r="F29" s="25">
        <f t="shared" si="0"/>
        <v>9.5833333333333326E-2</v>
      </c>
      <c r="G29" s="26">
        <v>0.6791666666666667</v>
      </c>
      <c r="I29" s="11">
        <f>ttotal($A$9:$A$29,$E$9:$E$29,$G$9:$G$29,A29)</f>
        <v>0.3125</v>
      </c>
      <c r="J29" s="11">
        <f>G29-E24-IF(E25-G24&gt;0,E25-G24,0)-IF(E26-G25&gt;0,E26-G25,0)-IF(E27-G26&gt;0,E27-G26,0)-IF(E28-G27&gt;0,E28-G27,0)-IF(E29-G28&gt;0,E29-G28,0)</f>
        <v>0.31111111111111123</v>
      </c>
      <c r="K29" s="11">
        <f t="shared" si="1"/>
        <v>0</v>
      </c>
      <c r="L29" s="4">
        <f>G29-E24</f>
        <v>0.33611111111111119</v>
      </c>
      <c r="M29" s="4">
        <f>L29-K25-K26-K27-K28-K29</f>
        <v>0.31111111111111123</v>
      </c>
      <c r="O29" s="11" t="e">
        <v>#VALUE!</v>
      </c>
    </row>
    <row r="30" spans="1:15" x14ac:dyDescent="0.25">
      <c r="J30" s="11"/>
    </row>
    <row r="31" spans="1:15" x14ac:dyDescent="0.25">
      <c r="E31" s="11">
        <v>0.3430555555555555</v>
      </c>
      <c r="G31" s="11">
        <v>0.40902777777777777</v>
      </c>
      <c r="H31" s="11">
        <f>G31-E31</f>
        <v>6.5972222222222265E-2</v>
      </c>
    </row>
    <row r="32" spans="1:15" x14ac:dyDescent="0.25">
      <c r="E32" s="11">
        <v>0.43263888888888885</v>
      </c>
      <c r="G32" s="11">
        <v>0.6791666666666667</v>
      </c>
      <c r="H32" s="11">
        <f>G32-E32</f>
        <v>0.24652777777777785</v>
      </c>
    </row>
    <row r="33" spans="8:8" x14ac:dyDescent="0.25">
      <c r="H33" s="11">
        <f>SUM(H31:H32)</f>
        <v>0.31250000000000011</v>
      </c>
    </row>
    <row r="35" spans="8:8" x14ac:dyDescent="0.25">
      <c r="H35" s="11"/>
    </row>
    <row r="36" spans="8:8" x14ac:dyDescent="0.25">
      <c r="H36" s="11"/>
    </row>
    <row r="37" spans="8:8" x14ac:dyDescent="0.25">
      <c r="H37" s="11"/>
    </row>
  </sheetData>
  <autoFilter ref="A8:J29"/>
  <conditionalFormatting sqref="J18:J23">
    <cfRule type="dataBar" priority="3">
      <dataBar>
        <cfvo type="min"/>
        <cfvo type="max"/>
        <color rgb="FF638EC6"/>
      </dataBar>
      <extLst>
        <ext xmlns:x14="http://schemas.microsoft.com/office/spreadsheetml/2009/9/main" uri="{B025F937-C7B1-47D3-B67F-A62EFF666E3E}">
          <x14:id>{8A6D8577-D8E4-4E05-B06A-7F74382629CD}</x14:id>
        </ext>
      </extLst>
    </cfRule>
  </conditionalFormatting>
  <conditionalFormatting sqref="A9:A29">
    <cfRule type="colorScale" priority="2">
      <colorScale>
        <cfvo type="min"/>
        <cfvo type="percentile" val="50"/>
        <cfvo type="max"/>
        <color rgb="FFF8696B"/>
        <color rgb="FFFFEB84"/>
        <color rgb="FF63BE7B"/>
      </colorScale>
    </cfRule>
  </conditionalFormatting>
  <conditionalFormatting sqref="J29">
    <cfRule type="dataBar" priority="1">
      <dataBar>
        <cfvo type="min"/>
        <cfvo type="max"/>
        <color rgb="FF638EC6"/>
      </dataBar>
      <extLst>
        <ext xmlns:x14="http://schemas.microsoft.com/office/spreadsheetml/2009/9/main" uri="{B025F937-C7B1-47D3-B67F-A62EFF666E3E}">
          <x14:id>{8FF639AD-B3FC-4329-B89F-94B932A19FB4}</x14:id>
        </ext>
      </extLst>
    </cfRule>
  </conditionalFormatting>
  <pageMargins left="0.7" right="0.7" top="0.75" bottom="0.75" header="0.3" footer="0.3"/>
  <drawing r:id="rId1"/>
  <extLst>
    <ext xmlns:x14="http://schemas.microsoft.com/office/spreadsheetml/2009/9/main" uri="{78C0D931-6437-407d-A8EE-F0AAD7539E65}">
      <x14:conditionalFormattings>
        <x14:conditionalFormatting xmlns:xm="http://schemas.microsoft.com/office/excel/2006/main">
          <x14:cfRule type="dataBar" id="{8A6D8577-D8E4-4E05-B06A-7F74382629CD}">
            <x14:dataBar minLength="0" maxLength="100" border="1" negativeBarBorderColorSameAsPositive="0">
              <x14:cfvo type="autoMin"/>
              <x14:cfvo type="autoMax"/>
              <x14:borderColor rgb="FF638EC6"/>
              <x14:negativeFillColor rgb="FFFF0000"/>
              <x14:negativeBorderColor rgb="FFFF0000"/>
              <x14:axisColor rgb="FF000000"/>
            </x14:dataBar>
          </x14:cfRule>
          <xm:sqref>J18:J23</xm:sqref>
        </x14:conditionalFormatting>
        <x14:conditionalFormatting xmlns:xm="http://schemas.microsoft.com/office/excel/2006/main">
          <x14:cfRule type="dataBar" id="{8FF639AD-B3FC-4329-B89F-94B932A19FB4}">
            <x14:dataBar minLength="0" maxLength="100" border="1" negativeBarBorderColorSameAsPositive="0">
              <x14:cfvo type="autoMin"/>
              <x14:cfvo type="autoMax"/>
              <x14:borderColor rgb="FF638EC6"/>
              <x14:negativeFillColor rgb="FFFF0000"/>
              <x14:negativeBorderColor rgb="FFFF0000"/>
              <x14:axisColor rgb="FF000000"/>
            </x14:dataBar>
          </x14:cfRule>
          <xm:sqref>J29</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C3:L22"/>
  <sheetViews>
    <sheetView topLeftCell="A10" workbookViewId="0">
      <selection activeCell="E15" sqref="E15:F17"/>
    </sheetView>
  </sheetViews>
  <sheetFormatPr baseColWidth="10" defaultRowHeight="15" x14ac:dyDescent="0.25"/>
  <cols>
    <col min="3" max="4" width="11.42578125" style="4"/>
  </cols>
  <sheetData>
    <row r="3" spans="4:12" x14ac:dyDescent="0.25">
      <c r="K3" s="4"/>
    </row>
    <row r="5" spans="4:12" x14ac:dyDescent="0.25">
      <c r="E5" s="4"/>
      <c r="F5" s="4"/>
      <c r="H5" s="4"/>
      <c r="K5" s="4"/>
    </row>
    <row r="6" spans="4:12" x14ac:dyDescent="0.25">
      <c r="E6" s="4"/>
      <c r="F6" s="4"/>
      <c r="H6" s="4"/>
    </row>
    <row r="8" spans="4:12" x14ac:dyDescent="0.25">
      <c r="H8" s="4"/>
      <c r="K8" s="4"/>
    </row>
    <row r="10" spans="4:12" x14ac:dyDescent="0.25">
      <c r="D10" s="4" t="s">
        <v>18</v>
      </c>
    </row>
    <row r="11" spans="4:12" x14ac:dyDescent="0.25">
      <c r="D11" s="4" t="s">
        <v>19</v>
      </c>
    </row>
    <row r="15" spans="4:12" x14ac:dyDescent="0.25">
      <c r="E15" s="9">
        <v>0.25</v>
      </c>
      <c r="F15" s="9">
        <v>0.29305555555555557</v>
      </c>
      <c r="H15" s="9">
        <f>F17-E15-IF(E16-F15&lt;0,0,E16-F15)-IF(E17-F16&lt;0,0,E17-F16)</f>
        <v>0.58472222222222225</v>
      </c>
      <c r="J15" s="7">
        <f>H15*24</f>
        <v>14.033333333333335</v>
      </c>
      <c r="L15" t="s">
        <v>21</v>
      </c>
    </row>
    <row r="16" spans="4:12" x14ac:dyDescent="0.25">
      <c r="E16" s="9">
        <v>0.41666666666666669</v>
      </c>
      <c r="F16" s="9">
        <v>0.58333333333333337</v>
      </c>
      <c r="L16">
        <f>SUM(J15/24)*100</f>
        <v>58.472222222222229</v>
      </c>
    </row>
    <row r="17" spans="5:8" x14ac:dyDescent="0.25">
      <c r="E17" s="9">
        <v>0.55694444444444446</v>
      </c>
      <c r="F17" s="9">
        <v>0.95833333333333337</v>
      </c>
    </row>
    <row r="19" spans="5:8" x14ac:dyDescent="0.25">
      <c r="E19" s="9"/>
      <c r="F19" s="9"/>
      <c r="H19" s="9"/>
    </row>
    <row r="20" spans="5:8" x14ac:dyDescent="0.25">
      <c r="E20" s="9"/>
      <c r="F20" s="9"/>
    </row>
    <row r="21" spans="5:8" x14ac:dyDescent="0.25">
      <c r="E21" s="9"/>
      <c r="F21" s="9"/>
    </row>
    <row r="22" spans="5:8" x14ac:dyDescent="0.25">
      <c r="E22" s="9"/>
      <c r="F22"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C3:D26"/>
  <sheetViews>
    <sheetView workbookViewId="0">
      <selection activeCell="F12" sqref="F12"/>
    </sheetView>
  </sheetViews>
  <sheetFormatPr baseColWidth="10" defaultRowHeight="15" x14ac:dyDescent="0.25"/>
  <sheetData>
    <row r="3" spans="3:4" x14ac:dyDescent="0.25">
      <c r="C3" t="s">
        <v>0</v>
      </c>
      <c r="D3" t="s">
        <v>1</v>
      </c>
    </row>
    <row r="4" spans="3:4" x14ac:dyDescent="0.25">
      <c r="C4" t="e">
        <f>'Machine A'!#REF!</f>
        <v>#REF!</v>
      </c>
      <c r="D4">
        <f>'Machine B'!L16</f>
        <v>58.472222222222229</v>
      </c>
    </row>
    <row r="5" spans="3:4" x14ac:dyDescent="0.25">
      <c r="C5" t="e">
        <f>'Machine A'!#REF!</f>
        <v>#REF!</v>
      </c>
      <c r="D5">
        <f>'Machine B'!L17</f>
        <v>0</v>
      </c>
    </row>
    <row r="6" spans="3:4" x14ac:dyDescent="0.25">
      <c r="C6" t="e">
        <f>'Machine A'!#REF!</f>
        <v>#REF!</v>
      </c>
      <c r="D6">
        <f>'Machine B'!L18</f>
        <v>0</v>
      </c>
    </row>
    <row r="7" spans="3:4" x14ac:dyDescent="0.25">
      <c r="C7" t="e">
        <f>'Machine A'!#REF!</f>
        <v>#REF!</v>
      </c>
      <c r="D7">
        <f>'Machine B'!L19</f>
        <v>0</v>
      </c>
    </row>
    <row r="8" spans="3:4" x14ac:dyDescent="0.25">
      <c r="C8" t="e">
        <f>'Machine A'!#REF!</f>
        <v>#REF!</v>
      </c>
      <c r="D8">
        <f>'Machine B'!L20</f>
        <v>0</v>
      </c>
    </row>
    <row r="9" spans="3:4" x14ac:dyDescent="0.25">
      <c r="C9" t="e">
        <f>'Machine A'!#REF!</f>
        <v>#REF!</v>
      </c>
      <c r="D9">
        <f>'Machine B'!L21</f>
        <v>0</v>
      </c>
    </row>
    <row r="10" spans="3:4" x14ac:dyDescent="0.25">
      <c r="C10" t="e">
        <f>'Machine A'!#REF!</f>
        <v>#REF!</v>
      </c>
      <c r="D10">
        <f>'Machine B'!L22</f>
        <v>0</v>
      </c>
    </row>
    <row r="11" spans="3:4" x14ac:dyDescent="0.25">
      <c r="C11" t="e">
        <f>'Machine A'!#REF!</f>
        <v>#REF!</v>
      </c>
      <c r="D11">
        <f>'Machine B'!L23</f>
        <v>0</v>
      </c>
    </row>
    <row r="12" spans="3:4" x14ac:dyDescent="0.25">
      <c r="C12" t="e">
        <f>'Machine A'!#REF!</f>
        <v>#REF!</v>
      </c>
      <c r="D12">
        <f>'Machine B'!L24</f>
        <v>0</v>
      </c>
    </row>
    <row r="13" spans="3:4" x14ac:dyDescent="0.25">
      <c r="C13" t="e">
        <f>'Machine A'!#REF!</f>
        <v>#REF!</v>
      </c>
      <c r="D13">
        <f>'Machine B'!L25</f>
        <v>0</v>
      </c>
    </row>
    <row r="14" spans="3:4" x14ac:dyDescent="0.25">
      <c r="C14" t="e">
        <f>'Machine A'!#REF!</f>
        <v>#REF!</v>
      </c>
      <c r="D14">
        <f>'Machine B'!L26</f>
        <v>0</v>
      </c>
    </row>
    <row r="15" spans="3:4" x14ac:dyDescent="0.25">
      <c r="C15" t="e">
        <f>'Machine A'!#REF!</f>
        <v>#REF!</v>
      </c>
      <c r="D15">
        <f>'Machine B'!L27</f>
        <v>0</v>
      </c>
    </row>
    <row r="16" spans="3:4" x14ac:dyDescent="0.25">
      <c r="C16" t="e">
        <f>'Machine A'!#REF!</f>
        <v>#REF!</v>
      </c>
      <c r="D16">
        <f>'Machine B'!L28</f>
        <v>0</v>
      </c>
    </row>
    <row r="17" spans="3:4" x14ac:dyDescent="0.25">
      <c r="C17" t="e">
        <f>'Machine A'!#REF!</f>
        <v>#REF!</v>
      </c>
      <c r="D17">
        <f>'Machine B'!L29</f>
        <v>0</v>
      </c>
    </row>
    <row r="18" spans="3:4" x14ac:dyDescent="0.25">
      <c r="C18" t="e">
        <f>'Machine A'!#REF!</f>
        <v>#REF!</v>
      </c>
      <c r="D18">
        <f>'Machine B'!L30</f>
        <v>0</v>
      </c>
    </row>
    <row r="19" spans="3:4" x14ac:dyDescent="0.25">
      <c r="C19" t="e">
        <f>'Machine A'!#REF!</f>
        <v>#REF!</v>
      </c>
      <c r="D19">
        <f>'Machine B'!L31</f>
        <v>0</v>
      </c>
    </row>
    <row r="20" spans="3:4" x14ac:dyDescent="0.25">
      <c r="C20" t="e">
        <f>'Machine A'!#REF!</f>
        <v>#REF!</v>
      </c>
      <c r="D20">
        <f>'Machine B'!L32</f>
        <v>0</v>
      </c>
    </row>
    <row r="21" spans="3:4" x14ac:dyDescent="0.25">
      <c r="C21" t="e">
        <f>'Machine A'!#REF!</f>
        <v>#REF!</v>
      </c>
      <c r="D21">
        <f>'Machine B'!L33</f>
        <v>0</v>
      </c>
    </row>
    <row r="22" spans="3:4" x14ac:dyDescent="0.25">
      <c r="C22" t="e">
        <f>'Machine A'!#REF!</f>
        <v>#REF!</v>
      </c>
      <c r="D22">
        <f>'Machine B'!L34</f>
        <v>0</v>
      </c>
    </row>
    <row r="23" spans="3:4" x14ac:dyDescent="0.25">
      <c r="C23" t="e">
        <f>'Machine A'!#REF!</f>
        <v>#REF!</v>
      </c>
      <c r="D23">
        <f>'Machine B'!L35</f>
        <v>0</v>
      </c>
    </row>
    <row r="24" spans="3:4" x14ac:dyDescent="0.25">
      <c r="C24" t="e">
        <f>'Machine A'!#REF!</f>
        <v>#REF!</v>
      </c>
      <c r="D24">
        <f>'Machine B'!L36</f>
        <v>0</v>
      </c>
    </row>
    <row r="25" spans="3:4" x14ac:dyDescent="0.25">
      <c r="C25" t="e">
        <f>'Machine A'!#REF!</f>
        <v>#REF!</v>
      </c>
      <c r="D25">
        <f>'Machine B'!L37</f>
        <v>0</v>
      </c>
    </row>
    <row r="26" spans="3:4" x14ac:dyDescent="0.25">
      <c r="C26" t="e">
        <f>'Machine A'!#REF!</f>
        <v>#REF!</v>
      </c>
      <c r="D26">
        <f>'Machine B'!L38</f>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9</vt:i4>
      </vt:variant>
    </vt:vector>
  </HeadingPairs>
  <TitlesOfParts>
    <vt:vector size="9" baseType="lpstr">
      <vt:lpstr>Donnée</vt:lpstr>
      <vt:lpstr>CT1</vt:lpstr>
      <vt:lpstr>Feuil1</vt:lpstr>
      <vt:lpstr>xxxx</vt:lpstr>
      <vt:lpstr>Feuil3</vt:lpstr>
      <vt:lpstr>Feuil2</vt:lpstr>
      <vt:lpstr>Machine A</vt:lpstr>
      <vt:lpstr>Machine B</vt:lpstr>
      <vt:lpstr>Feuil5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David.Steinmann</dc:creator>
  <cp:lastModifiedBy>Eric</cp:lastModifiedBy>
  <cp:lastPrinted>2017-08-10T13:06:52Z</cp:lastPrinted>
  <dcterms:created xsi:type="dcterms:W3CDTF">2017-08-10T11:34:46Z</dcterms:created>
  <dcterms:modified xsi:type="dcterms:W3CDTF">2017-08-21T16:33:18Z</dcterms:modified>
</cp:coreProperties>
</file>