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6380" windowHeight="7890" tabRatio="805" activeTab="2"/>
  </bookViews>
  <sheets>
    <sheet name="Répartition salles" sheetId="21" r:id="rId1"/>
    <sheet name="Formulas" sheetId="17" r:id="rId2"/>
    <sheet name="Listes" sheetId="22" r:id="rId3"/>
    <sheet name="occupancy 2012" sheetId="1" r:id="rId4"/>
    <sheet name="Janvier" sheetId="19" r:id="rId5"/>
  </sheets>
  <functionGroups builtInGroupCount="17"/>
  <definedNames>
    <definedName name="_xlnm._FilterDatabase" localSheetId="1" hidden="1">Formulas!$B$2:$C$43</definedName>
    <definedName name="_xlnm._FilterDatabase" localSheetId="3" hidden="1">'occupancy 2012'!$A$5:$L$84</definedName>
    <definedName name="HPeriodes">Listes!$A$2:$B$5</definedName>
    <definedName name="Salle">Listes!$D$1</definedName>
  </definedNames>
  <calcPr calcId="145621" calcMode="manual"/>
</workbook>
</file>

<file path=xl/calcChain.xml><?xml version="1.0" encoding="utf-8"?>
<calcChain xmlns="http://schemas.openxmlformats.org/spreadsheetml/2006/main">
  <c r="M2" i="1" l="1"/>
  <c r="M6" i="1"/>
  <c r="P6" i="1"/>
  <c r="Q6" i="1"/>
  <c r="O6" i="1"/>
  <c r="N6" i="1"/>
  <c r="H5" i="19" l="1"/>
  <c r="I5" i="19"/>
  <c r="J5" i="19"/>
  <c r="K5" i="19"/>
  <c r="L5" i="19"/>
  <c r="M5" i="19"/>
  <c r="N5" i="19"/>
  <c r="O5" i="19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AC5" i="19"/>
  <c r="AD5" i="19"/>
  <c r="AE5" i="19"/>
  <c r="AF5" i="19"/>
  <c r="AG5" i="19"/>
  <c r="AH5" i="19"/>
  <c r="AI5" i="19"/>
  <c r="AJ5" i="19"/>
  <c r="AK5" i="19"/>
  <c r="G6" i="19"/>
  <c r="CJ7" i="1"/>
  <c r="CJ8" i="1"/>
  <c r="CJ9" i="1"/>
  <c r="CJ10" i="1"/>
  <c r="CJ11" i="1"/>
  <c r="CJ12" i="1"/>
  <c r="CJ13" i="1"/>
  <c r="CJ14" i="1"/>
  <c r="CJ15" i="1"/>
  <c r="CJ16" i="1"/>
  <c r="CJ17" i="1"/>
  <c r="CJ18" i="1"/>
  <c r="CJ19" i="1"/>
  <c r="CJ20" i="1"/>
  <c r="CJ21" i="1"/>
  <c r="CJ22" i="1"/>
  <c r="CJ23" i="1"/>
  <c r="CJ24" i="1"/>
  <c r="CJ25" i="1"/>
  <c r="CJ26" i="1"/>
  <c r="CJ27" i="1"/>
  <c r="CJ28" i="1"/>
  <c r="CJ29" i="1"/>
  <c r="CJ30" i="1"/>
  <c r="CJ31" i="1"/>
  <c r="CJ32" i="1"/>
  <c r="CJ33" i="1"/>
  <c r="CJ34" i="1"/>
  <c r="CJ35" i="1"/>
  <c r="CJ36" i="1"/>
  <c r="CJ37" i="1"/>
  <c r="CJ38" i="1"/>
  <c r="CJ39" i="1"/>
  <c r="CJ40" i="1"/>
  <c r="CJ41" i="1"/>
  <c r="CJ42" i="1"/>
  <c r="CJ43" i="1"/>
  <c r="CJ44" i="1"/>
  <c r="CJ45" i="1"/>
  <c r="CJ46" i="1"/>
  <c r="CJ47" i="1"/>
  <c r="CJ48" i="1"/>
  <c r="CJ49" i="1"/>
  <c r="CJ50" i="1"/>
  <c r="CJ51" i="1"/>
  <c r="CJ52" i="1"/>
  <c r="CJ53" i="1"/>
  <c r="CJ54" i="1"/>
  <c r="CJ55" i="1"/>
  <c r="CJ56" i="1"/>
  <c r="CJ57" i="1"/>
  <c r="CJ58" i="1"/>
  <c r="CJ59" i="1"/>
  <c r="CJ60" i="1"/>
  <c r="CJ61" i="1"/>
  <c r="CJ62" i="1"/>
  <c r="CJ63" i="1"/>
  <c r="CJ64" i="1"/>
  <c r="CJ65" i="1"/>
  <c r="CJ66" i="1"/>
  <c r="CJ67" i="1"/>
  <c r="CJ68" i="1"/>
  <c r="CJ69" i="1"/>
  <c r="CJ70" i="1"/>
  <c r="CJ71" i="1"/>
  <c r="CJ72" i="1"/>
  <c r="CJ73" i="1"/>
  <c r="CJ74" i="1"/>
  <c r="CJ75" i="1"/>
  <c r="CJ76" i="1"/>
  <c r="CJ77" i="1"/>
  <c r="CJ78" i="1"/>
  <c r="CJ79" i="1"/>
  <c r="CJ80" i="1"/>
  <c r="CJ81" i="1"/>
  <c r="CJ82" i="1"/>
  <c r="CJ83" i="1"/>
  <c r="CJ84" i="1"/>
  <c r="CJ6" i="1"/>
  <c r="M9" i="1"/>
  <c r="M17" i="1"/>
  <c r="M25" i="1"/>
  <c r="M33" i="1"/>
  <c r="M41" i="1"/>
  <c r="M49" i="1"/>
  <c r="M57" i="1"/>
  <c r="M65" i="1"/>
  <c r="M34" i="1"/>
  <c r="M66" i="1"/>
  <c r="M11" i="1"/>
  <c r="M19" i="1"/>
  <c r="M27" i="1"/>
  <c r="M35" i="1"/>
  <c r="M43" i="1"/>
  <c r="M51" i="1"/>
  <c r="M59" i="1"/>
  <c r="M67" i="1"/>
  <c r="M75" i="1"/>
  <c r="M83" i="1"/>
  <c r="M12" i="1"/>
  <c r="M20" i="1"/>
  <c r="M28" i="1"/>
  <c r="M36" i="1"/>
  <c r="M44" i="1"/>
  <c r="M52" i="1"/>
  <c r="M60" i="1"/>
  <c r="M68" i="1"/>
  <c r="M76" i="1"/>
  <c r="M84" i="1"/>
  <c r="M80" i="1"/>
  <c r="M81" i="1"/>
  <c r="M26" i="1"/>
  <c r="M58" i="1"/>
  <c r="M13" i="1"/>
  <c r="M21" i="1"/>
  <c r="M29" i="1"/>
  <c r="M37" i="1"/>
  <c r="M45" i="1"/>
  <c r="M53" i="1"/>
  <c r="M61" i="1"/>
  <c r="M69" i="1"/>
  <c r="M77" i="1"/>
  <c r="M7" i="1"/>
  <c r="M23" i="1"/>
  <c r="M39" i="1"/>
  <c r="M55" i="1"/>
  <c r="M71" i="1"/>
  <c r="M8" i="1"/>
  <c r="M24" i="1"/>
  <c r="M40" i="1"/>
  <c r="M56" i="1"/>
  <c r="M72" i="1"/>
  <c r="M10" i="1"/>
  <c r="M42" i="1"/>
  <c r="M74" i="1"/>
  <c r="M14" i="1"/>
  <c r="M22" i="1"/>
  <c r="M30" i="1"/>
  <c r="M38" i="1"/>
  <c r="M46" i="1"/>
  <c r="M54" i="1"/>
  <c r="M62" i="1"/>
  <c r="M70" i="1"/>
  <c r="M78" i="1"/>
  <c r="M15" i="1"/>
  <c r="M31" i="1"/>
  <c r="M47" i="1"/>
  <c r="M63" i="1"/>
  <c r="M79" i="1"/>
  <c r="M16" i="1"/>
  <c r="M32" i="1"/>
  <c r="M48" i="1"/>
  <c r="M64" i="1"/>
  <c r="M73" i="1"/>
  <c r="M18" i="1"/>
  <c r="M50" i="1"/>
  <c r="M82" i="1"/>
  <c r="AG36" i="1" l="1"/>
  <c r="AL36" i="1"/>
  <c r="AQ36" i="1"/>
  <c r="AV36" i="1"/>
  <c r="BA36" i="1"/>
  <c r="BF36" i="1"/>
  <c r="BK36" i="1"/>
  <c r="BP36" i="1"/>
  <c r="BU36" i="1"/>
  <c r="BZ36" i="1"/>
  <c r="CE36" i="1"/>
  <c r="AG37" i="1"/>
  <c r="AL37" i="1"/>
  <c r="AQ37" i="1"/>
  <c r="AV37" i="1"/>
  <c r="BA37" i="1"/>
  <c r="BF37" i="1"/>
  <c r="BK37" i="1"/>
  <c r="BP37" i="1"/>
  <c r="BU37" i="1"/>
  <c r="BZ37" i="1"/>
  <c r="CE37" i="1"/>
  <c r="AG38" i="1"/>
  <c r="AL38" i="1"/>
  <c r="AQ38" i="1"/>
  <c r="AV38" i="1"/>
  <c r="BA38" i="1"/>
  <c r="BF38" i="1"/>
  <c r="BK38" i="1"/>
  <c r="BP38" i="1"/>
  <c r="BU38" i="1"/>
  <c r="BZ38" i="1"/>
  <c r="CE38" i="1"/>
  <c r="AG39" i="1"/>
  <c r="AL39" i="1"/>
  <c r="AQ39" i="1"/>
  <c r="AV39" i="1"/>
  <c r="BA39" i="1"/>
  <c r="BF39" i="1"/>
  <c r="BK39" i="1"/>
  <c r="BP39" i="1"/>
  <c r="BU39" i="1"/>
  <c r="BZ39" i="1"/>
  <c r="CE39" i="1"/>
  <c r="AG40" i="1"/>
  <c r="AL40" i="1"/>
  <c r="AQ40" i="1"/>
  <c r="AV40" i="1"/>
  <c r="BA40" i="1"/>
  <c r="BF40" i="1"/>
  <c r="BK40" i="1"/>
  <c r="BP40" i="1"/>
  <c r="BU40" i="1"/>
  <c r="BZ40" i="1"/>
  <c r="CE40" i="1"/>
  <c r="AG41" i="1"/>
  <c r="AL41" i="1"/>
  <c r="AQ41" i="1"/>
  <c r="AV41" i="1"/>
  <c r="BA41" i="1"/>
  <c r="BF41" i="1"/>
  <c r="BK41" i="1"/>
  <c r="BP41" i="1"/>
  <c r="BU41" i="1"/>
  <c r="BZ41" i="1"/>
  <c r="CE41" i="1"/>
  <c r="AG42" i="1"/>
  <c r="AL42" i="1"/>
  <c r="AQ42" i="1"/>
  <c r="AV42" i="1"/>
  <c r="BA42" i="1"/>
  <c r="BF42" i="1"/>
  <c r="BK42" i="1"/>
  <c r="BP42" i="1"/>
  <c r="BU42" i="1"/>
  <c r="BZ42" i="1"/>
  <c r="CE42" i="1"/>
  <c r="AG43" i="1"/>
  <c r="AL43" i="1"/>
  <c r="AQ43" i="1"/>
  <c r="AV43" i="1"/>
  <c r="BA43" i="1"/>
  <c r="BF43" i="1"/>
  <c r="BK43" i="1"/>
  <c r="BP43" i="1"/>
  <c r="BU43" i="1"/>
  <c r="BZ43" i="1"/>
  <c r="CE43" i="1"/>
  <c r="AG44" i="1"/>
  <c r="AL44" i="1"/>
  <c r="AQ44" i="1"/>
  <c r="AV44" i="1"/>
  <c r="BA44" i="1"/>
  <c r="BF44" i="1"/>
  <c r="BK44" i="1"/>
  <c r="BP44" i="1"/>
  <c r="BU44" i="1"/>
  <c r="BZ44" i="1"/>
  <c r="CE44" i="1"/>
  <c r="AG45" i="1"/>
  <c r="AL45" i="1"/>
  <c r="AQ45" i="1"/>
  <c r="AV45" i="1"/>
  <c r="BA45" i="1"/>
  <c r="BF45" i="1"/>
  <c r="BK45" i="1"/>
  <c r="BP45" i="1"/>
  <c r="BU45" i="1"/>
  <c r="BZ45" i="1"/>
  <c r="CE45" i="1"/>
  <c r="AG46" i="1"/>
  <c r="AL46" i="1"/>
  <c r="AQ46" i="1"/>
  <c r="AV46" i="1"/>
  <c r="BA46" i="1"/>
  <c r="BF46" i="1"/>
  <c r="BK46" i="1"/>
  <c r="BP46" i="1"/>
  <c r="BU46" i="1"/>
  <c r="BZ46" i="1"/>
  <c r="CE46" i="1"/>
  <c r="AG47" i="1"/>
  <c r="AL47" i="1"/>
  <c r="AQ47" i="1"/>
  <c r="AV47" i="1"/>
  <c r="BA47" i="1"/>
  <c r="BF47" i="1"/>
  <c r="BK47" i="1"/>
  <c r="BP47" i="1"/>
  <c r="BU47" i="1"/>
  <c r="BZ47" i="1"/>
  <c r="CE47" i="1"/>
  <c r="AG48" i="1"/>
  <c r="AL48" i="1"/>
  <c r="AQ48" i="1"/>
  <c r="AV48" i="1"/>
  <c r="BA48" i="1"/>
  <c r="BF48" i="1"/>
  <c r="BK48" i="1"/>
  <c r="BP48" i="1"/>
  <c r="BU48" i="1"/>
  <c r="BZ48" i="1"/>
  <c r="CE48" i="1"/>
  <c r="AG49" i="1"/>
  <c r="AL49" i="1"/>
  <c r="AQ49" i="1"/>
  <c r="AV49" i="1"/>
  <c r="BA49" i="1"/>
  <c r="BF49" i="1"/>
  <c r="BK49" i="1"/>
  <c r="BP49" i="1"/>
  <c r="BU49" i="1"/>
  <c r="BZ49" i="1"/>
  <c r="CE49" i="1"/>
  <c r="AG50" i="1"/>
  <c r="AL50" i="1"/>
  <c r="AQ50" i="1"/>
  <c r="AV50" i="1"/>
  <c r="BA50" i="1"/>
  <c r="BF50" i="1"/>
  <c r="BK50" i="1"/>
  <c r="BP50" i="1"/>
  <c r="BU50" i="1"/>
  <c r="BZ50" i="1"/>
  <c r="CE50" i="1"/>
  <c r="AG51" i="1"/>
  <c r="AL51" i="1"/>
  <c r="AQ51" i="1"/>
  <c r="AV51" i="1"/>
  <c r="BA51" i="1"/>
  <c r="BF51" i="1"/>
  <c r="BK51" i="1"/>
  <c r="BP51" i="1"/>
  <c r="BU51" i="1"/>
  <c r="BZ51" i="1"/>
  <c r="CE51" i="1"/>
  <c r="AG52" i="1"/>
  <c r="AL52" i="1"/>
  <c r="AQ52" i="1"/>
  <c r="AV52" i="1"/>
  <c r="BA52" i="1"/>
  <c r="BF52" i="1"/>
  <c r="BK52" i="1"/>
  <c r="BP52" i="1"/>
  <c r="BU52" i="1"/>
  <c r="BZ52" i="1"/>
  <c r="CE52" i="1"/>
  <c r="AG53" i="1"/>
  <c r="AL53" i="1"/>
  <c r="AQ53" i="1"/>
  <c r="AV53" i="1"/>
  <c r="BA53" i="1"/>
  <c r="BF53" i="1"/>
  <c r="BK53" i="1"/>
  <c r="BP53" i="1"/>
  <c r="BU53" i="1"/>
  <c r="BZ53" i="1"/>
  <c r="CE53" i="1"/>
  <c r="AG54" i="1"/>
  <c r="AL54" i="1"/>
  <c r="AQ54" i="1"/>
  <c r="AV54" i="1"/>
  <c r="BA54" i="1"/>
  <c r="BF54" i="1"/>
  <c r="BK54" i="1"/>
  <c r="BP54" i="1"/>
  <c r="BU54" i="1"/>
  <c r="BZ54" i="1"/>
  <c r="CE54" i="1"/>
  <c r="AG55" i="1"/>
  <c r="AL55" i="1"/>
  <c r="AQ55" i="1"/>
  <c r="AV55" i="1"/>
  <c r="BA55" i="1"/>
  <c r="BF55" i="1"/>
  <c r="BK55" i="1"/>
  <c r="BP55" i="1"/>
  <c r="BU55" i="1"/>
  <c r="BZ55" i="1"/>
  <c r="CE55" i="1"/>
  <c r="AG56" i="1"/>
  <c r="AL56" i="1"/>
  <c r="AQ56" i="1"/>
  <c r="AV56" i="1"/>
  <c r="BA56" i="1"/>
  <c r="BF56" i="1"/>
  <c r="BK56" i="1"/>
  <c r="BP56" i="1"/>
  <c r="BU56" i="1"/>
  <c r="BZ56" i="1"/>
  <c r="CE56" i="1"/>
  <c r="AG57" i="1"/>
  <c r="AL57" i="1"/>
  <c r="AQ57" i="1"/>
  <c r="AV57" i="1"/>
  <c r="BA57" i="1"/>
  <c r="BF57" i="1"/>
  <c r="BK57" i="1"/>
  <c r="BP57" i="1"/>
  <c r="BU57" i="1"/>
  <c r="BZ57" i="1"/>
  <c r="CE57" i="1"/>
  <c r="AG58" i="1"/>
  <c r="AL58" i="1"/>
  <c r="AQ58" i="1"/>
  <c r="AV58" i="1"/>
  <c r="BA58" i="1"/>
  <c r="BF58" i="1"/>
  <c r="BK58" i="1"/>
  <c r="BP58" i="1"/>
  <c r="BU58" i="1"/>
  <c r="BZ58" i="1"/>
  <c r="CE58" i="1"/>
  <c r="AG59" i="1"/>
  <c r="AL59" i="1"/>
  <c r="AQ59" i="1"/>
  <c r="AV59" i="1"/>
  <c r="BA59" i="1"/>
  <c r="BF59" i="1"/>
  <c r="BK59" i="1"/>
  <c r="BP59" i="1"/>
  <c r="BU59" i="1"/>
  <c r="BZ59" i="1"/>
  <c r="CE59" i="1"/>
  <c r="AG60" i="1"/>
  <c r="AL60" i="1"/>
  <c r="AQ60" i="1"/>
  <c r="AV60" i="1"/>
  <c r="BA60" i="1"/>
  <c r="BF60" i="1"/>
  <c r="BK60" i="1"/>
  <c r="BP60" i="1"/>
  <c r="BU60" i="1"/>
  <c r="BZ60" i="1"/>
  <c r="CE60" i="1"/>
  <c r="AG61" i="1"/>
  <c r="AL61" i="1"/>
  <c r="AQ61" i="1"/>
  <c r="AV61" i="1"/>
  <c r="BA61" i="1"/>
  <c r="BF61" i="1"/>
  <c r="BK61" i="1"/>
  <c r="BP61" i="1"/>
  <c r="BU61" i="1"/>
  <c r="BZ61" i="1"/>
  <c r="CE61" i="1"/>
  <c r="AG62" i="1"/>
  <c r="AL62" i="1"/>
  <c r="AQ62" i="1"/>
  <c r="AV62" i="1"/>
  <c r="BA62" i="1"/>
  <c r="BF62" i="1"/>
  <c r="BK62" i="1"/>
  <c r="BP62" i="1"/>
  <c r="BU62" i="1"/>
  <c r="BZ62" i="1"/>
  <c r="CE62" i="1"/>
  <c r="AG63" i="1"/>
  <c r="AL63" i="1"/>
  <c r="AQ63" i="1"/>
  <c r="AV63" i="1"/>
  <c r="BA63" i="1"/>
  <c r="BF63" i="1"/>
  <c r="BK63" i="1"/>
  <c r="BP63" i="1"/>
  <c r="BU63" i="1"/>
  <c r="BZ63" i="1"/>
  <c r="CE63" i="1"/>
  <c r="AG64" i="1"/>
  <c r="AL64" i="1"/>
  <c r="AQ64" i="1"/>
  <c r="AV64" i="1"/>
  <c r="BA64" i="1"/>
  <c r="BF64" i="1"/>
  <c r="BK64" i="1"/>
  <c r="BP64" i="1"/>
  <c r="BU64" i="1"/>
  <c r="BZ64" i="1"/>
  <c r="CE64" i="1"/>
  <c r="AG65" i="1"/>
  <c r="AL65" i="1"/>
  <c r="AQ65" i="1"/>
  <c r="AV65" i="1"/>
  <c r="BA65" i="1"/>
  <c r="BF65" i="1"/>
  <c r="BK65" i="1"/>
  <c r="BP65" i="1"/>
  <c r="BU65" i="1"/>
  <c r="BZ65" i="1"/>
  <c r="CE65" i="1"/>
  <c r="AG66" i="1"/>
  <c r="AL66" i="1"/>
  <c r="AQ66" i="1"/>
  <c r="AV66" i="1"/>
  <c r="BA66" i="1"/>
  <c r="BF66" i="1"/>
  <c r="BK66" i="1"/>
  <c r="BP66" i="1"/>
  <c r="BU66" i="1"/>
  <c r="BZ66" i="1"/>
  <c r="CE66" i="1"/>
  <c r="AG67" i="1"/>
  <c r="AL67" i="1"/>
  <c r="AQ67" i="1"/>
  <c r="AV67" i="1"/>
  <c r="BA67" i="1"/>
  <c r="BF67" i="1"/>
  <c r="BK67" i="1"/>
  <c r="BP67" i="1"/>
  <c r="BU67" i="1"/>
  <c r="BZ67" i="1"/>
  <c r="CE67" i="1"/>
  <c r="AG68" i="1"/>
  <c r="AL68" i="1"/>
  <c r="AQ68" i="1"/>
  <c r="AV68" i="1"/>
  <c r="BA68" i="1"/>
  <c r="BF68" i="1"/>
  <c r="BK68" i="1"/>
  <c r="BP68" i="1"/>
  <c r="BU68" i="1"/>
  <c r="BZ68" i="1"/>
  <c r="CE68" i="1"/>
  <c r="AG69" i="1"/>
  <c r="AL69" i="1"/>
  <c r="AQ69" i="1"/>
  <c r="AV69" i="1"/>
  <c r="BA69" i="1"/>
  <c r="BF69" i="1"/>
  <c r="BK69" i="1"/>
  <c r="BP69" i="1"/>
  <c r="BU69" i="1"/>
  <c r="BZ69" i="1"/>
  <c r="CE69" i="1"/>
  <c r="AG70" i="1"/>
  <c r="AL70" i="1"/>
  <c r="AQ70" i="1"/>
  <c r="AV70" i="1"/>
  <c r="BA70" i="1"/>
  <c r="BF70" i="1"/>
  <c r="BK70" i="1"/>
  <c r="BP70" i="1"/>
  <c r="BU70" i="1"/>
  <c r="BZ70" i="1"/>
  <c r="CE70" i="1"/>
  <c r="AG71" i="1"/>
  <c r="AL71" i="1"/>
  <c r="AQ71" i="1"/>
  <c r="AV71" i="1"/>
  <c r="BA71" i="1"/>
  <c r="BF71" i="1"/>
  <c r="BK71" i="1"/>
  <c r="BP71" i="1"/>
  <c r="BU71" i="1"/>
  <c r="BZ71" i="1"/>
  <c r="CE71" i="1"/>
  <c r="AG72" i="1"/>
  <c r="AL72" i="1"/>
  <c r="AQ72" i="1"/>
  <c r="AV72" i="1"/>
  <c r="BA72" i="1"/>
  <c r="BF72" i="1"/>
  <c r="BK72" i="1"/>
  <c r="BP72" i="1"/>
  <c r="BU72" i="1"/>
  <c r="BZ72" i="1"/>
  <c r="CE72" i="1"/>
  <c r="AG73" i="1"/>
  <c r="AL73" i="1"/>
  <c r="AQ73" i="1"/>
  <c r="AV73" i="1"/>
  <c r="BA73" i="1"/>
  <c r="BF73" i="1"/>
  <c r="BK73" i="1"/>
  <c r="BP73" i="1"/>
  <c r="BU73" i="1"/>
  <c r="BZ73" i="1"/>
  <c r="CE73" i="1"/>
  <c r="AG74" i="1"/>
  <c r="AL74" i="1"/>
  <c r="AQ74" i="1"/>
  <c r="AV74" i="1"/>
  <c r="BA74" i="1"/>
  <c r="BF74" i="1"/>
  <c r="BK74" i="1"/>
  <c r="BP74" i="1"/>
  <c r="BU74" i="1"/>
  <c r="BZ74" i="1"/>
  <c r="CE74" i="1"/>
  <c r="AG75" i="1"/>
  <c r="AL75" i="1"/>
  <c r="AQ75" i="1"/>
  <c r="AV75" i="1"/>
  <c r="BA75" i="1"/>
  <c r="BF75" i="1"/>
  <c r="BK75" i="1"/>
  <c r="BP75" i="1"/>
  <c r="BU75" i="1"/>
  <c r="BZ75" i="1"/>
  <c r="CE75" i="1"/>
  <c r="AG76" i="1"/>
  <c r="AL76" i="1"/>
  <c r="AQ76" i="1"/>
  <c r="AV76" i="1"/>
  <c r="BA76" i="1"/>
  <c r="BF76" i="1"/>
  <c r="BK76" i="1"/>
  <c r="BP76" i="1"/>
  <c r="BU76" i="1"/>
  <c r="BZ76" i="1"/>
  <c r="CE76" i="1"/>
  <c r="AG77" i="1"/>
  <c r="AL77" i="1"/>
  <c r="AQ77" i="1"/>
  <c r="AV77" i="1"/>
  <c r="BA77" i="1"/>
  <c r="BF77" i="1"/>
  <c r="BK77" i="1"/>
  <c r="BP77" i="1"/>
  <c r="BU77" i="1"/>
  <c r="BZ77" i="1"/>
  <c r="CE77" i="1"/>
  <c r="AG78" i="1"/>
  <c r="AL78" i="1"/>
  <c r="AQ78" i="1"/>
  <c r="AV78" i="1"/>
  <c r="BA78" i="1"/>
  <c r="BF78" i="1"/>
  <c r="BK78" i="1"/>
  <c r="BP78" i="1"/>
  <c r="BU78" i="1"/>
  <c r="BZ78" i="1"/>
  <c r="CE78" i="1"/>
  <c r="AG79" i="1"/>
  <c r="AL79" i="1"/>
  <c r="AQ79" i="1"/>
  <c r="AV79" i="1"/>
  <c r="BA79" i="1"/>
  <c r="BF79" i="1"/>
  <c r="BK79" i="1"/>
  <c r="BP79" i="1"/>
  <c r="BU79" i="1"/>
  <c r="BZ79" i="1"/>
  <c r="CE79" i="1"/>
  <c r="AG80" i="1"/>
  <c r="AL80" i="1"/>
  <c r="AQ80" i="1"/>
  <c r="AV80" i="1"/>
  <c r="BA80" i="1"/>
  <c r="BF80" i="1"/>
  <c r="BK80" i="1"/>
  <c r="BP80" i="1"/>
  <c r="BU80" i="1"/>
  <c r="BZ80" i="1"/>
  <c r="CE80" i="1"/>
  <c r="AG81" i="1"/>
  <c r="AL81" i="1"/>
  <c r="AQ81" i="1"/>
  <c r="AV81" i="1"/>
  <c r="BA81" i="1"/>
  <c r="BF81" i="1"/>
  <c r="BK81" i="1"/>
  <c r="BP81" i="1"/>
  <c r="BU81" i="1"/>
  <c r="BZ81" i="1"/>
  <c r="CE81" i="1"/>
  <c r="AG82" i="1"/>
  <c r="AL82" i="1"/>
  <c r="AQ82" i="1"/>
  <c r="AV82" i="1"/>
  <c r="BA82" i="1"/>
  <c r="BF82" i="1"/>
  <c r="BK82" i="1"/>
  <c r="BP82" i="1"/>
  <c r="BU82" i="1"/>
  <c r="BZ82" i="1"/>
  <c r="CE82" i="1"/>
  <c r="AG83" i="1"/>
  <c r="AL83" i="1"/>
  <c r="AQ83" i="1"/>
  <c r="AV83" i="1"/>
  <c r="BA83" i="1"/>
  <c r="BF83" i="1"/>
  <c r="BK83" i="1"/>
  <c r="BP83" i="1"/>
  <c r="BU83" i="1"/>
  <c r="BZ83" i="1"/>
  <c r="CE83" i="1"/>
  <c r="AG84" i="1"/>
  <c r="AL84" i="1"/>
  <c r="AQ84" i="1"/>
  <c r="AV84" i="1"/>
  <c r="BA84" i="1"/>
  <c r="BF84" i="1"/>
  <c r="BK84" i="1"/>
  <c r="BP84" i="1"/>
  <c r="BU84" i="1"/>
  <c r="BZ84" i="1"/>
  <c r="CE84" i="1"/>
  <c r="AG7" i="1"/>
  <c r="AL7" i="1"/>
  <c r="AQ7" i="1"/>
  <c r="AV7" i="1"/>
  <c r="BA7" i="1"/>
  <c r="BF7" i="1"/>
  <c r="BK7" i="1"/>
  <c r="BP7" i="1"/>
  <c r="BU7" i="1"/>
  <c r="BZ7" i="1"/>
  <c r="CE7" i="1"/>
  <c r="AG8" i="1"/>
  <c r="AL8" i="1"/>
  <c r="AQ8" i="1"/>
  <c r="AV8" i="1"/>
  <c r="BA8" i="1"/>
  <c r="BF8" i="1"/>
  <c r="BK8" i="1"/>
  <c r="BP8" i="1"/>
  <c r="BU8" i="1"/>
  <c r="BZ8" i="1"/>
  <c r="CE8" i="1"/>
  <c r="AG9" i="1"/>
  <c r="AL9" i="1"/>
  <c r="AQ9" i="1"/>
  <c r="AV9" i="1"/>
  <c r="BA9" i="1"/>
  <c r="BF9" i="1"/>
  <c r="BK9" i="1"/>
  <c r="BP9" i="1"/>
  <c r="BU9" i="1"/>
  <c r="BZ9" i="1"/>
  <c r="CE9" i="1"/>
  <c r="AG10" i="1"/>
  <c r="AL10" i="1"/>
  <c r="AQ10" i="1"/>
  <c r="AV10" i="1"/>
  <c r="BA10" i="1"/>
  <c r="BF10" i="1"/>
  <c r="BK10" i="1"/>
  <c r="BP10" i="1"/>
  <c r="BU10" i="1"/>
  <c r="BZ10" i="1"/>
  <c r="CE10" i="1"/>
  <c r="AG11" i="1"/>
  <c r="AL11" i="1"/>
  <c r="AQ11" i="1"/>
  <c r="AV11" i="1"/>
  <c r="BA11" i="1"/>
  <c r="BF11" i="1"/>
  <c r="BK11" i="1"/>
  <c r="BP11" i="1"/>
  <c r="BU11" i="1"/>
  <c r="BZ11" i="1"/>
  <c r="CE11" i="1"/>
  <c r="AG12" i="1"/>
  <c r="AL12" i="1"/>
  <c r="AQ12" i="1"/>
  <c r="AV12" i="1"/>
  <c r="BA12" i="1"/>
  <c r="BF12" i="1"/>
  <c r="BK12" i="1"/>
  <c r="BP12" i="1"/>
  <c r="BU12" i="1"/>
  <c r="BZ12" i="1"/>
  <c r="CE12" i="1"/>
  <c r="AG13" i="1"/>
  <c r="AL13" i="1"/>
  <c r="AQ13" i="1"/>
  <c r="AV13" i="1"/>
  <c r="BA13" i="1"/>
  <c r="BF13" i="1"/>
  <c r="BK13" i="1"/>
  <c r="BP13" i="1"/>
  <c r="BU13" i="1"/>
  <c r="BZ13" i="1"/>
  <c r="CE13" i="1"/>
  <c r="AG14" i="1"/>
  <c r="AL14" i="1"/>
  <c r="AQ14" i="1"/>
  <c r="AV14" i="1"/>
  <c r="BA14" i="1"/>
  <c r="BF14" i="1"/>
  <c r="BK14" i="1"/>
  <c r="BP14" i="1"/>
  <c r="BU14" i="1"/>
  <c r="BZ14" i="1"/>
  <c r="CE14" i="1"/>
  <c r="AG15" i="1"/>
  <c r="AL15" i="1"/>
  <c r="AQ15" i="1"/>
  <c r="AV15" i="1"/>
  <c r="BA15" i="1"/>
  <c r="BF15" i="1"/>
  <c r="BK15" i="1"/>
  <c r="BP15" i="1"/>
  <c r="BU15" i="1"/>
  <c r="BZ15" i="1"/>
  <c r="CE15" i="1"/>
  <c r="AG16" i="1"/>
  <c r="AL16" i="1"/>
  <c r="AQ16" i="1"/>
  <c r="AV16" i="1"/>
  <c r="BA16" i="1"/>
  <c r="BF16" i="1"/>
  <c r="BK16" i="1"/>
  <c r="BP16" i="1"/>
  <c r="BU16" i="1"/>
  <c r="BZ16" i="1"/>
  <c r="CE16" i="1"/>
  <c r="AG17" i="1"/>
  <c r="AL17" i="1"/>
  <c r="AQ17" i="1"/>
  <c r="AV17" i="1"/>
  <c r="BA17" i="1"/>
  <c r="BF17" i="1"/>
  <c r="BK17" i="1"/>
  <c r="BP17" i="1"/>
  <c r="BU17" i="1"/>
  <c r="BZ17" i="1"/>
  <c r="CE17" i="1"/>
  <c r="AG18" i="1"/>
  <c r="AL18" i="1"/>
  <c r="AQ18" i="1"/>
  <c r="AV18" i="1"/>
  <c r="BA18" i="1"/>
  <c r="BF18" i="1"/>
  <c r="BK18" i="1"/>
  <c r="BP18" i="1"/>
  <c r="BU18" i="1"/>
  <c r="BZ18" i="1"/>
  <c r="CE18" i="1"/>
  <c r="AG19" i="1"/>
  <c r="AL19" i="1"/>
  <c r="AQ19" i="1"/>
  <c r="AV19" i="1"/>
  <c r="BA19" i="1"/>
  <c r="BF19" i="1"/>
  <c r="BK19" i="1"/>
  <c r="BP19" i="1"/>
  <c r="BU19" i="1"/>
  <c r="BZ19" i="1"/>
  <c r="CE19" i="1"/>
  <c r="AG20" i="1"/>
  <c r="AL20" i="1"/>
  <c r="AQ20" i="1"/>
  <c r="AV20" i="1"/>
  <c r="BA20" i="1"/>
  <c r="BF20" i="1"/>
  <c r="BK20" i="1"/>
  <c r="BP20" i="1"/>
  <c r="BU20" i="1"/>
  <c r="BZ20" i="1"/>
  <c r="CE20" i="1"/>
  <c r="AG21" i="1"/>
  <c r="AL21" i="1"/>
  <c r="AQ21" i="1"/>
  <c r="AV21" i="1"/>
  <c r="BA21" i="1"/>
  <c r="BF21" i="1"/>
  <c r="BK21" i="1"/>
  <c r="BP21" i="1"/>
  <c r="BU21" i="1"/>
  <c r="BZ21" i="1"/>
  <c r="CE21" i="1"/>
  <c r="AG22" i="1"/>
  <c r="AL22" i="1"/>
  <c r="AQ22" i="1"/>
  <c r="AV22" i="1"/>
  <c r="BA22" i="1"/>
  <c r="BF22" i="1"/>
  <c r="BK22" i="1"/>
  <c r="BP22" i="1"/>
  <c r="BU22" i="1"/>
  <c r="BZ22" i="1"/>
  <c r="CE22" i="1"/>
  <c r="AG23" i="1"/>
  <c r="AL23" i="1"/>
  <c r="AQ23" i="1"/>
  <c r="AV23" i="1"/>
  <c r="BA23" i="1"/>
  <c r="BF23" i="1"/>
  <c r="BK23" i="1"/>
  <c r="BP23" i="1"/>
  <c r="BU23" i="1"/>
  <c r="BZ23" i="1"/>
  <c r="CE23" i="1"/>
  <c r="AG24" i="1"/>
  <c r="AL24" i="1"/>
  <c r="AQ24" i="1"/>
  <c r="AV24" i="1"/>
  <c r="BA24" i="1"/>
  <c r="BF24" i="1"/>
  <c r="BK24" i="1"/>
  <c r="BP24" i="1"/>
  <c r="BU24" i="1"/>
  <c r="BZ24" i="1"/>
  <c r="CE24" i="1"/>
  <c r="AG25" i="1"/>
  <c r="AL25" i="1"/>
  <c r="AQ25" i="1"/>
  <c r="AV25" i="1"/>
  <c r="BA25" i="1"/>
  <c r="BF25" i="1"/>
  <c r="BK25" i="1"/>
  <c r="BP25" i="1"/>
  <c r="BU25" i="1"/>
  <c r="BZ25" i="1"/>
  <c r="CE25" i="1"/>
  <c r="AG26" i="1"/>
  <c r="AL26" i="1"/>
  <c r="AQ26" i="1"/>
  <c r="AV26" i="1"/>
  <c r="BA26" i="1"/>
  <c r="BF26" i="1"/>
  <c r="BK26" i="1"/>
  <c r="BP26" i="1"/>
  <c r="BU26" i="1"/>
  <c r="BZ26" i="1"/>
  <c r="CE26" i="1"/>
  <c r="AG27" i="1"/>
  <c r="AL27" i="1"/>
  <c r="AQ27" i="1"/>
  <c r="AV27" i="1"/>
  <c r="BA27" i="1"/>
  <c r="BF27" i="1"/>
  <c r="BK27" i="1"/>
  <c r="BP27" i="1"/>
  <c r="BU27" i="1"/>
  <c r="BZ27" i="1"/>
  <c r="CE27" i="1"/>
  <c r="AG28" i="1"/>
  <c r="AL28" i="1"/>
  <c r="AQ28" i="1"/>
  <c r="AV28" i="1"/>
  <c r="BA28" i="1"/>
  <c r="BF28" i="1"/>
  <c r="BK28" i="1"/>
  <c r="BP28" i="1"/>
  <c r="BU28" i="1"/>
  <c r="BZ28" i="1"/>
  <c r="CE28" i="1"/>
  <c r="AG29" i="1"/>
  <c r="AL29" i="1"/>
  <c r="AQ29" i="1"/>
  <c r="AV29" i="1"/>
  <c r="BA29" i="1"/>
  <c r="BF29" i="1"/>
  <c r="BK29" i="1"/>
  <c r="BP29" i="1"/>
  <c r="BU29" i="1"/>
  <c r="BZ29" i="1"/>
  <c r="CE29" i="1"/>
  <c r="AG30" i="1"/>
  <c r="AL30" i="1"/>
  <c r="AQ30" i="1"/>
  <c r="AV30" i="1"/>
  <c r="BA30" i="1"/>
  <c r="BF30" i="1"/>
  <c r="BK30" i="1"/>
  <c r="BP30" i="1"/>
  <c r="BU30" i="1"/>
  <c r="BZ30" i="1"/>
  <c r="CE30" i="1"/>
  <c r="AG31" i="1"/>
  <c r="AL31" i="1"/>
  <c r="AQ31" i="1"/>
  <c r="AV31" i="1"/>
  <c r="BA31" i="1"/>
  <c r="BF31" i="1"/>
  <c r="BK31" i="1"/>
  <c r="BP31" i="1"/>
  <c r="BU31" i="1"/>
  <c r="BZ31" i="1"/>
  <c r="CE31" i="1"/>
  <c r="AG32" i="1"/>
  <c r="AL32" i="1"/>
  <c r="AQ32" i="1"/>
  <c r="AV32" i="1"/>
  <c r="BA32" i="1"/>
  <c r="BF32" i="1"/>
  <c r="BK32" i="1"/>
  <c r="BP32" i="1"/>
  <c r="BU32" i="1"/>
  <c r="BZ32" i="1"/>
  <c r="CE32" i="1"/>
  <c r="AG33" i="1"/>
  <c r="AL33" i="1"/>
  <c r="AQ33" i="1"/>
  <c r="AV33" i="1"/>
  <c r="BA33" i="1"/>
  <c r="BF33" i="1"/>
  <c r="BK33" i="1"/>
  <c r="BP33" i="1"/>
  <c r="BU33" i="1"/>
  <c r="BZ33" i="1"/>
  <c r="CE33" i="1"/>
  <c r="AG34" i="1"/>
  <c r="AL34" i="1"/>
  <c r="AQ34" i="1"/>
  <c r="AV34" i="1"/>
  <c r="BA34" i="1"/>
  <c r="BF34" i="1"/>
  <c r="BK34" i="1"/>
  <c r="BP34" i="1"/>
  <c r="BU34" i="1"/>
  <c r="BZ34" i="1"/>
  <c r="CE34" i="1"/>
  <c r="AG35" i="1"/>
  <c r="AL35" i="1"/>
  <c r="AQ35" i="1"/>
  <c r="AV35" i="1"/>
  <c r="BA35" i="1"/>
  <c r="BF35" i="1"/>
  <c r="BK35" i="1"/>
  <c r="BP35" i="1"/>
  <c r="BU35" i="1"/>
  <c r="BZ35" i="1"/>
  <c r="CE35" i="1"/>
  <c r="R7" i="1"/>
  <c r="U7" i="1" s="1"/>
  <c r="S7" i="1"/>
  <c r="T7" i="1"/>
  <c r="AE7" i="1"/>
  <c r="R8" i="1"/>
  <c r="U8" i="1" s="1"/>
  <c r="S8" i="1"/>
  <c r="T8" i="1"/>
  <c r="AE8" i="1"/>
  <c r="R9" i="1"/>
  <c r="U9" i="1" s="1"/>
  <c r="S9" i="1"/>
  <c r="T9" i="1"/>
  <c r="AE9" i="1"/>
  <c r="R10" i="1"/>
  <c r="U10" i="1" s="1"/>
  <c r="S10" i="1"/>
  <c r="T10" i="1"/>
  <c r="AE10" i="1"/>
  <c r="R11" i="1"/>
  <c r="U11" i="1" s="1"/>
  <c r="S11" i="1"/>
  <c r="T11" i="1"/>
  <c r="AE11" i="1"/>
  <c r="R12" i="1"/>
  <c r="U12" i="1" s="1"/>
  <c r="S12" i="1"/>
  <c r="T12" i="1"/>
  <c r="AE12" i="1"/>
  <c r="R13" i="1"/>
  <c r="U13" i="1" s="1"/>
  <c r="S13" i="1"/>
  <c r="T13" i="1"/>
  <c r="AE13" i="1"/>
  <c r="R14" i="1"/>
  <c r="U14" i="1" s="1"/>
  <c r="S14" i="1"/>
  <c r="T14" i="1"/>
  <c r="AE14" i="1"/>
  <c r="R15" i="1"/>
  <c r="U15" i="1" s="1"/>
  <c r="S15" i="1"/>
  <c r="T15" i="1"/>
  <c r="AE15" i="1"/>
  <c r="R16" i="1"/>
  <c r="U16" i="1" s="1"/>
  <c r="S16" i="1"/>
  <c r="T16" i="1"/>
  <c r="AE16" i="1"/>
  <c r="R17" i="1"/>
  <c r="U17" i="1" s="1"/>
  <c r="S17" i="1"/>
  <c r="T17" i="1"/>
  <c r="AE17" i="1"/>
  <c r="R18" i="1"/>
  <c r="U18" i="1" s="1"/>
  <c r="S18" i="1"/>
  <c r="T18" i="1"/>
  <c r="AE18" i="1"/>
  <c r="R19" i="1"/>
  <c r="U19" i="1" s="1"/>
  <c r="S19" i="1"/>
  <c r="T19" i="1"/>
  <c r="AE19" i="1"/>
  <c r="R20" i="1"/>
  <c r="U20" i="1" s="1"/>
  <c r="S20" i="1"/>
  <c r="T20" i="1"/>
  <c r="AE20" i="1"/>
  <c r="R21" i="1"/>
  <c r="U21" i="1" s="1"/>
  <c r="S21" i="1"/>
  <c r="T21" i="1"/>
  <c r="AE21" i="1"/>
  <c r="R22" i="1"/>
  <c r="U22" i="1" s="1"/>
  <c r="S22" i="1"/>
  <c r="T22" i="1"/>
  <c r="AE22" i="1"/>
  <c r="R23" i="1"/>
  <c r="U23" i="1" s="1"/>
  <c r="S23" i="1"/>
  <c r="T23" i="1"/>
  <c r="AE23" i="1"/>
  <c r="R24" i="1"/>
  <c r="U24" i="1" s="1"/>
  <c r="S24" i="1"/>
  <c r="T24" i="1"/>
  <c r="AE24" i="1"/>
  <c r="R25" i="1"/>
  <c r="U25" i="1" s="1"/>
  <c r="S25" i="1"/>
  <c r="T25" i="1"/>
  <c r="AE25" i="1"/>
  <c r="R26" i="1"/>
  <c r="U26" i="1" s="1"/>
  <c r="S26" i="1"/>
  <c r="T26" i="1"/>
  <c r="AE26" i="1"/>
  <c r="R27" i="1"/>
  <c r="U27" i="1" s="1"/>
  <c r="S27" i="1"/>
  <c r="T27" i="1"/>
  <c r="AE27" i="1"/>
  <c r="R28" i="1"/>
  <c r="U28" i="1" s="1"/>
  <c r="S28" i="1"/>
  <c r="T28" i="1"/>
  <c r="AE28" i="1"/>
  <c r="R29" i="1"/>
  <c r="U29" i="1" s="1"/>
  <c r="S29" i="1"/>
  <c r="T29" i="1"/>
  <c r="AE29" i="1"/>
  <c r="R30" i="1"/>
  <c r="U30" i="1" s="1"/>
  <c r="S30" i="1"/>
  <c r="T30" i="1"/>
  <c r="AE30" i="1"/>
  <c r="R31" i="1"/>
  <c r="U31" i="1" s="1"/>
  <c r="S31" i="1"/>
  <c r="T31" i="1"/>
  <c r="AE31" i="1"/>
  <c r="R32" i="1"/>
  <c r="U32" i="1" s="1"/>
  <c r="S32" i="1"/>
  <c r="T32" i="1"/>
  <c r="AE32" i="1"/>
  <c r="R33" i="1"/>
  <c r="U33" i="1" s="1"/>
  <c r="S33" i="1"/>
  <c r="T33" i="1"/>
  <c r="AE33" i="1"/>
  <c r="R34" i="1"/>
  <c r="U34" i="1" s="1"/>
  <c r="S34" i="1"/>
  <c r="T34" i="1"/>
  <c r="AE34" i="1"/>
  <c r="R35" i="1"/>
  <c r="U35" i="1" s="1"/>
  <c r="S35" i="1"/>
  <c r="T35" i="1"/>
  <c r="AE35" i="1"/>
  <c r="R36" i="1"/>
  <c r="U36" i="1" s="1"/>
  <c r="S36" i="1"/>
  <c r="T36" i="1"/>
  <c r="AE36" i="1"/>
  <c r="R37" i="1"/>
  <c r="U37" i="1" s="1"/>
  <c r="S37" i="1"/>
  <c r="T37" i="1"/>
  <c r="AE37" i="1"/>
  <c r="R38" i="1"/>
  <c r="U38" i="1" s="1"/>
  <c r="S38" i="1"/>
  <c r="T38" i="1"/>
  <c r="AE38" i="1"/>
  <c r="R39" i="1"/>
  <c r="U39" i="1" s="1"/>
  <c r="S39" i="1"/>
  <c r="T39" i="1"/>
  <c r="AE39" i="1"/>
  <c r="R40" i="1"/>
  <c r="U40" i="1" s="1"/>
  <c r="S40" i="1"/>
  <c r="T40" i="1"/>
  <c r="AE40" i="1"/>
  <c r="R41" i="1"/>
  <c r="U41" i="1" s="1"/>
  <c r="S41" i="1"/>
  <c r="T41" i="1"/>
  <c r="AE41" i="1"/>
  <c r="R42" i="1"/>
  <c r="U42" i="1" s="1"/>
  <c r="S42" i="1"/>
  <c r="T42" i="1"/>
  <c r="AE42" i="1"/>
  <c r="R43" i="1"/>
  <c r="U43" i="1" s="1"/>
  <c r="S43" i="1"/>
  <c r="T43" i="1"/>
  <c r="AE43" i="1"/>
  <c r="R44" i="1"/>
  <c r="U44" i="1" s="1"/>
  <c r="S44" i="1"/>
  <c r="T44" i="1"/>
  <c r="AE44" i="1"/>
  <c r="R45" i="1"/>
  <c r="U45" i="1" s="1"/>
  <c r="S45" i="1"/>
  <c r="T45" i="1"/>
  <c r="AE45" i="1"/>
  <c r="R46" i="1"/>
  <c r="U46" i="1" s="1"/>
  <c r="S46" i="1"/>
  <c r="T46" i="1"/>
  <c r="AE46" i="1"/>
  <c r="R47" i="1"/>
  <c r="U47" i="1" s="1"/>
  <c r="S47" i="1"/>
  <c r="T47" i="1"/>
  <c r="AE47" i="1"/>
  <c r="R48" i="1"/>
  <c r="U48" i="1" s="1"/>
  <c r="S48" i="1"/>
  <c r="T48" i="1"/>
  <c r="AE48" i="1"/>
  <c r="R49" i="1"/>
  <c r="U49" i="1" s="1"/>
  <c r="S49" i="1"/>
  <c r="T49" i="1"/>
  <c r="AE49" i="1"/>
  <c r="R50" i="1"/>
  <c r="U50" i="1" s="1"/>
  <c r="V50" i="1" s="1"/>
  <c r="S50" i="1"/>
  <c r="T50" i="1"/>
  <c r="AE50" i="1"/>
  <c r="R51" i="1"/>
  <c r="U51" i="1" s="1"/>
  <c r="V51" i="1" s="1"/>
  <c r="S51" i="1"/>
  <c r="T51" i="1"/>
  <c r="AE51" i="1"/>
  <c r="R52" i="1"/>
  <c r="U52" i="1" s="1"/>
  <c r="V52" i="1" s="1"/>
  <c r="S52" i="1"/>
  <c r="T52" i="1"/>
  <c r="AE52" i="1"/>
  <c r="R53" i="1"/>
  <c r="U53" i="1" s="1"/>
  <c r="V53" i="1" s="1"/>
  <c r="S53" i="1"/>
  <c r="T53" i="1"/>
  <c r="AE53" i="1"/>
  <c r="R54" i="1"/>
  <c r="U54" i="1" s="1"/>
  <c r="V54" i="1" s="1"/>
  <c r="S54" i="1"/>
  <c r="T54" i="1"/>
  <c r="AE54" i="1"/>
  <c r="R55" i="1"/>
  <c r="U55" i="1" s="1"/>
  <c r="V55" i="1" s="1"/>
  <c r="S55" i="1"/>
  <c r="T55" i="1"/>
  <c r="AE55" i="1"/>
  <c r="R56" i="1"/>
  <c r="U56" i="1" s="1"/>
  <c r="V56" i="1" s="1"/>
  <c r="S56" i="1"/>
  <c r="T56" i="1"/>
  <c r="AE56" i="1"/>
  <c r="R57" i="1"/>
  <c r="U57" i="1" s="1"/>
  <c r="V57" i="1" s="1"/>
  <c r="S57" i="1"/>
  <c r="T57" i="1"/>
  <c r="AE57" i="1"/>
  <c r="R58" i="1"/>
  <c r="U58" i="1" s="1"/>
  <c r="V58" i="1" s="1"/>
  <c r="S58" i="1"/>
  <c r="T58" i="1"/>
  <c r="AE58" i="1"/>
  <c r="R59" i="1"/>
  <c r="U59" i="1" s="1"/>
  <c r="V59" i="1" s="1"/>
  <c r="S59" i="1"/>
  <c r="T59" i="1"/>
  <c r="AE59" i="1"/>
  <c r="R60" i="1"/>
  <c r="U60" i="1" s="1"/>
  <c r="V60" i="1" s="1"/>
  <c r="S60" i="1"/>
  <c r="T60" i="1"/>
  <c r="AE60" i="1"/>
  <c r="R61" i="1"/>
  <c r="U61" i="1" s="1"/>
  <c r="V61" i="1" s="1"/>
  <c r="S61" i="1"/>
  <c r="T61" i="1"/>
  <c r="AE61" i="1"/>
  <c r="R62" i="1"/>
  <c r="U62" i="1" s="1"/>
  <c r="V62" i="1" s="1"/>
  <c r="S62" i="1"/>
  <c r="T62" i="1"/>
  <c r="AE62" i="1"/>
  <c r="R63" i="1"/>
  <c r="U63" i="1" s="1"/>
  <c r="V63" i="1" s="1"/>
  <c r="S63" i="1"/>
  <c r="T63" i="1"/>
  <c r="AE63" i="1"/>
  <c r="R64" i="1"/>
  <c r="U64" i="1" s="1"/>
  <c r="V64" i="1" s="1"/>
  <c r="S64" i="1"/>
  <c r="T64" i="1"/>
  <c r="AE64" i="1"/>
  <c r="R65" i="1"/>
  <c r="U65" i="1" s="1"/>
  <c r="V65" i="1" s="1"/>
  <c r="S65" i="1"/>
  <c r="T65" i="1"/>
  <c r="AE65" i="1"/>
  <c r="R66" i="1"/>
  <c r="U66" i="1" s="1"/>
  <c r="V66" i="1" s="1"/>
  <c r="S66" i="1"/>
  <c r="T66" i="1"/>
  <c r="AE66" i="1"/>
  <c r="R67" i="1"/>
  <c r="U67" i="1" s="1"/>
  <c r="V67" i="1" s="1"/>
  <c r="S67" i="1"/>
  <c r="T67" i="1"/>
  <c r="AE67" i="1"/>
  <c r="R68" i="1"/>
  <c r="U68" i="1" s="1"/>
  <c r="V68" i="1" s="1"/>
  <c r="S68" i="1"/>
  <c r="T68" i="1"/>
  <c r="AE68" i="1"/>
  <c r="R69" i="1"/>
  <c r="U69" i="1" s="1"/>
  <c r="V69" i="1" s="1"/>
  <c r="S69" i="1"/>
  <c r="T69" i="1"/>
  <c r="AE69" i="1"/>
  <c r="R70" i="1"/>
  <c r="U70" i="1" s="1"/>
  <c r="V70" i="1" s="1"/>
  <c r="S70" i="1"/>
  <c r="T70" i="1"/>
  <c r="AE70" i="1"/>
  <c r="R71" i="1"/>
  <c r="U71" i="1" s="1"/>
  <c r="V71" i="1" s="1"/>
  <c r="S71" i="1"/>
  <c r="T71" i="1"/>
  <c r="AE71" i="1"/>
  <c r="R72" i="1"/>
  <c r="U72" i="1" s="1"/>
  <c r="V72" i="1" s="1"/>
  <c r="S72" i="1"/>
  <c r="T72" i="1"/>
  <c r="AE72" i="1"/>
  <c r="R73" i="1"/>
  <c r="U73" i="1" s="1"/>
  <c r="V73" i="1" s="1"/>
  <c r="S73" i="1"/>
  <c r="T73" i="1"/>
  <c r="AE73" i="1"/>
  <c r="R74" i="1"/>
  <c r="U74" i="1" s="1"/>
  <c r="V74" i="1" s="1"/>
  <c r="S74" i="1"/>
  <c r="T74" i="1"/>
  <c r="AE74" i="1"/>
  <c r="R75" i="1"/>
  <c r="U75" i="1" s="1"/>
  <c r="V75" i="1" s="1"/>
  <c r="S75" i="1"/>
  <c r="T75" i="1"/>
  <c r="AE75" i="1"/>
  <c r="R76" i="1"/>
  <c r="U76" i="1" s="1"/>
  <c r="V76" i="1" s="1"/>
  <c r="S76" i="1"/>
  <c r="T76" i="1"/>
  <c r="AE76" i="1"/>
  <c r="R77" i="1"/>
  <c r="U77" i="1" s="1"/>
  <c r="V77" i="1" s="1"/>
  <c r="S77" i="1"/>
  <c r="T77" i="1"/>
  <c r="AE77" i="1"/>
  <c r="R78" i="1"/>
  <c r="U78" i="1" s="1"/>
  <c r="V78" i="1" s="1"/>
  <c r="S78" i="1"/>
  <c r="T78" i="1"/>
  <c r="AE78" i="1"/>
  <c r="R79" i="1"/>
  <c r="U79" i="1" s="1"/>
  <c r="V79" i="1" s="1"/>
  <c r="S79" i="1"/>
  <c r="T79" i="1"/>
  <c r="AE79" i="1"/>
  <c r="R80" i="1"/>
  <c r="U80" i="1" s="1"/>
  <c r="V80" i="1" s="1"/>
  <c r="S80" i="1"/>
  <c r="T80" i="1"/>
  <c r="AE80" i="1"/>
  <c r="R81" i="1"/>
  <c r="U81" i="1" s="1"/>
  <c r="V81" i="1" s="1"/>
  <c r="S81" i="1"/>
  <c r="T81" i="1"/>
  <c r="AE81" i="1"/>
  <c r="R82" i="1"/>
  <c r="U82" i="1" s="1"/>
  <c r="V82" i="1" s="1"/>
  <c r="S82" i="1"/>
  <c r="T82" i="1"/>
  <c r="AE82" i="1"/>
  <c r="R83" i="1"/>
  <c r="U83" i="1" s="1"/>
  <c r="V83" i="1" s="1"/>
  <c r="S83" i="1"/>
  <c r="T83" i="1"/>
  <c r="AE83" i="1"/>
  <c r="R84" i="1"/>
  <c r="U84" i="1" s="1"/>
  <c r="V84" i="1" s="1"/>
  <c r="S84" i="1"/>
  <c r="T84" i="1"/>
  <c r="AE84" i="1"/>
  <c r="N36" i="1"/>
  <c r="O36" i="1"/>
  <c r="AB36" i="1" s="1"/>
  <c r="P36" i="1"/>
  <c r="Q36" i="1"/>
  <c r="AD36" i="1" s="1"/>
  <c r="N37" i="1"/>
  <c r="O37" i="1"/>
  <c r="AB37" i="1" s="1"/>
  <c r="P37" i="1"/>
  <c r="Q37" i="1"/>
  <c r="AD37" i="1" s="1"/>
  <c r="N38" i="1"/>
  <c r="O38" i="1"/>
  <c r="AB38" i="1" s="1"/>
  <c r="P38" i="1"/>
  <c r="Q38" i="1"/>
  <c r="AD38" i="1" s="1"/>
  <c r="N39" i="1"/>
  <c r="O39" i="1"/>
  <c r="AB39" i="1" s="1"/>
  <c r="P39" i="1"/>
  <c r="Q39" i="1"/>
  <c r="N40" i="1"/>
  <c r="O40" i="1"/>
  <c r="AB40" i="1" s="1"/>
  <c r="P40" i="1"/>
  <c r="Q40" i="1"/>
  <c r="N41" i="1"/>
  <c r="O41" i="1"/>
  <c r="AB41" i="1" s="1"/>
  <c r="P41" i="1"/>
  <c r="Q41" i="1"/>
  <c r="AD41" i="1" s="1"/>
  <c r="N42" i="1"/>
  <c r="O42" i="1"/>
  <c r="AB42" i="1" s="1"/>
  <c r="P42" i="1"/>
  <c r="Q42" i="1"/>
  <c r="N43" i="1"/>
  <c r="O43" i="1"/>
  <c r="AB43" i="1" s="1"/>
  <c r="P43" i="1"/>
  <c r="Q43" i="1"/>
  <c r="N44" i="1"/>
  <c r="O44" i="1"/>
  <c r="AB44" i="1" s="1"/>
  <c r="P44" i="1"/>
  <c r="Q44" i="1"/>
  <c r="N45" i="1"/>
  <c r="O45" i="1"/>
  <c r="AB45" i="1" s="1"/>
  <c r="P45" i="1"/>
  <c r="Q45" i="1"/>
  <c r="N46" i="1"/>
  <c r="O46" i="1"/>
  <c r="AB46" i="1" s="1"/>
  <c r="P46" i="1"/>
  <c r="Q46" i="1"/>
  <c r="N47" i="1"/>
  <c r="O47" i="1"/>
  <c r="AB47" i="1" s="1"/>
  <c r="P47" i="1"/>
  <c r="Q47" i="1"/>
  <c r="N48" i="1"/>
  <c r="O48" i="1"/>
  <c r="AB48" i="1" s="1"/>
  <c r="P48" i="1"/>
  <c r="Q48" i="1"/>
  <c r="N49" i="1"/>
  <c r="O49" i="1"/>
  <c r="AB49" i="1" s="1"/>
  <c r="P49" i="1"/>
  <c r="Q49" i="1"/>
  <c r="N50" i="1"/>
  <c r="O50" i="1"/>
  <c r="AB50" i="1" s="1"/>
  <c r="P50" i="1"/>
  <c r="Q50" i="1"/>
  <c r="AD50" i="1" s="1"/>
  <c r="N51" i="1"/>
  <c r="O51" i="1"/>
  <c r="P51" i="1"/>
  <c r="Q51" i="1"/>
  <c r="N52" i="1"/>
  <c r="O52" i="1"/>
  <c r="AB52" i="1" s="1"/>
  <c r="P52" i="1"/>
  <c r="Q52" i="1"/>
  <c r="AD52" i="1" s="1"/>
  <c r="N53" i="1"/>
  <c r="O53" i="1"/>
  <c r="AB53" i="1" s="1"/>
  <c r="P53" i="1"/>
  <c r="Q53" i="1"/>
  <c r="AD53" i="1" s="1"/>
  <c r="N54" i="1"/>
  <c r="O54" i="1"/>
  <c r="P54" i="1"/>
  <c r="Q54" i="1"/>
  <c r="N55" i="1"/>
  <c r="O55" i="1"/>
  <c r="P55" i="1"/>
  <c r="Q55" i="1"/>
  <c r="AD55" i="1" s="1"/>
  <c r="N56" i="1"/>
  <c r="O56" i="1"/>
  <c r="P56" i="1"/>
  <c r="Q56" i="1"/>
  <c r="N57" i="1"/>
  <c r="O57" i="1"/>
  <c r="P57" i="1"/>
  <c r="Q57" i="1"/>
  <c r="AD57" i="1" s="1"/>
  <c r="N58" i="1"/>
  <c r="O58" i="1"/>
  <c r="P58" i="1"/>
  <c r="Q58" i="1"/>
  <c r="AD58" i="1" s="1"/>
  <c r="N59" i="1"/>
  <c r="O59" i="1"/>
  <c r="P59" i="1"/>
  <c r="Q59" i="1"/>
  <c r="AD59" i="1" s="1"/>
  <c r="N60" i="1"/>
  <c r="O60" i="1"/>
  <c r="P60" i="1"/>
  <c r="Q60" i="1"/>
  <c r="N61" i="1"/>
  <c r="O61" i="1"/>
  <c r="P61" i="1"/>
  <c r="Q61" i="1"/>
  <c r="AD61" i="1" s="1"/>
  <c r="N62" i="1"/>
  <c r="O62" i="1"/>
  <c r="P62" i="1"/>
  <c r="Q62" i="1"/>
  <c r="AD62" i="1" s="1"/>
  <c r="N63" i="1"/>
  <c r="O63" i="1"/>
  <c r="P63" i="1"/>
  <c r="Q63" i="1"/>
  <c r="N64" i="1"/>
  <c r="O64" i="1"/>
  <c r="P64" i="1"/>
  <c r="Q64" i="1"/>
  <c r="AD64" i="1" s="1"/>
  <c r="N65" i="1"/>
  <c r="O65" i="1"/>
  <c r="P65" i="1"/>
  <c r="Q65" i="1"/>
  <c r="N66" i="1"/>
  <c r="O66" i="1"/>
  <c r="P66" i="1"/>
  <c r="Q66" i="1"/>
  <c r="N67" i="1"/>
  <c r="O67" i="1"/>
  <c r="P67" i="1"/>
  <c r="Q67" i="1"/>
  <c r="N68" i="1"/>
  <c r="O68" i="1"/>
  <c r="P68" i="1"/>
  <c r="Q68" i="1"/>
  <c r="N69" i="1"/>
  <c r="O69" i="1"/>
  <c r="P69" i="1"/>
  <c r="Q69" i="1"/>
  <c r="AD69" i="1" s="1"/>
  <c r="N70" i="1"/>
  <c r="O70" i="1"/>
  <c r="P70" i="1"/>
  <c r="Q70" i="1"/>
  <c r="N71" i="1"/>
  <c r="O71" i="1"/>
  <c r="P71" i="1"/>
  <c r="Q71" i="1"/>
  <c r="AD71" i="1" s="1"/>
  <c r="N72" i="1"/>
  <c r="O72" i="1"/>
  <c r="P72" i="1"/>
  <c r="Q72" i="1"/>
  <c r="N73" i="1"/>
  <c r="O73" i="1"/>
  <c r="P73" i="1"/>
  <c r="Q73" i="1"/>
  <c r="N74" i="1"/>
  <c r="O74" i="1"/>
  <c r="P74" i="1"/>
  <c r="Q74" i="1"/>
  <c r="N75" i="1"/>
  <c r="O75" i="1"/>
  <c r="P75" i="1"/>
  <c r="Q75" i="1"/>
  <c r="N76" i="1"/>
  <c r="O76" i="1"/>
  <c r="P76" i="1"/>
  <c r="Q76" i="1"/>
  <c r="AD76" i="1" s="1"/>
  <c r="N77" i="1"/>
  <c r="O77" i="1"/>
  <c r="P77" i="1"/>
  <c r="Q77" i="1"/>
  <c r="N78" i="1"/>
  <c r="O78" i="1"/>
  <c r="P78" i="1"/>
  <c r="Q78" i="1"/>
  <c r="AD78" i="1" s="1"/>
  <c r="N79" i="1"/>
  <c r="O79" i="1"/>
  <c r="P79" i="1"/>
  <c r="Q79" i="1"/>
  <c r="AD79" i="1" s="1"/>
  <c r="N80" i="1"/>
  <c r="O80" i="1"/>
  <c r="P80" i="1"/>
  <c r="Q80" i="1"/>
  <c r="N81" i="1"/>
  <c r="O81" i="1"/>
  <c r="P81" i="1"/>
  <c r="Q81" i="1"/>
  <c r="AD81" i="1" s="1"/>
  <c r="N82" i="1"/>
  <c r="O82" i="1"/>
  <c r="P82" i="1"/>
  <c r="Q82" i="1"/>
  <c r="AD82" i="1" s="1"/>
  <c r="N83" i="1"/>
  <c r="O83" i="1"/>
  <c r="P83" i="1"/>
  <c r="Q83" i="1"/>
  <c r="N84" i="1"/>
  <c r="O84" i="1"/>
  <c r="P84" i="1"/>
  <c r="Q84" i="1"/>
  <c r="N7" i="1"/>
  <c r="O7" i="1"/>
  <c r="P7" i="1"/>
  <c r="Q7" i="1"/>
  <c r="N8" i="1"/>
  <c r="O8" i="1"/>
  <c r="P8" i="1"/>
  <c r="Q8" i="1"/>
  <c r="N9" i="1"/>
  <c r="O9" i="1"/>
  <c r="P9" i="1"/>
  <c r="Q9" i="1"/>
  <c r="N10" i="1"/>
  <c r="O10" i="1"/>
  <c r="P10" i="1"/>
  <c r="Q10" i="1"/>
  <c r="N11" i="1"/>
  <c r="O11" i="1"/>
  <c r="P11" i="1"/>
  <c r="Q11" i="1"/>
  <c r="N12" i="1"/>
  <c r="O12" i="1"/>
  <c r="P12" i="1"/>
  <c r="Q12" i="1"/>
  <c r="N13" i="1"/>
  <c r="O13" i="1"/>
  <c r="P13" i="1"/>
  <c r="Q13" i="1"/>
  <c r="N14" i="1"/>
  <c r="O14" i="1"/>
  <c r="P14" i="1"/>
  <c r="Q14" i="1"/>
  <c r="N15" i="1"/>
  <c r="O15" i="1"/>
  <c r="P15" i="1"/>
  <c r="Q15" i="1"/>
  <c r="N16" i="1"/>
  <c r="O16" i="1"/>
  <c r="P16" i="1"/>
  <c r="Q16" i="1"/>
  <c r="N17" i="1"/>
  <c r="O17" i="1"/>
  <c r="P17" i="1"/>
  <c r="Q17" i="1"/>
  <c r="N18" i="1"/>
  <c r="O18" i="1"/>
  <c r="P18" i="1"/>
  <c r="Q18" i="1"/>
  <c r="N19" i="1"/>
  <c r="O19" i="1"/>
  <c r="P19" i="1"/>
  <c r="Q19" i="1"/>
  <c r="N20" i="1"/>
  <c r="O20" i="1"/>
  <c r="P20" i="1"/>
  <c r="Q20" i="1"/>
  <c r="N21" i="1"/>
  <c r="O21" i="1"/>
  <c r="P21" i="1"/>
  <c r="Q21" i="1"/>
  <c r="N22" i="1"/>
  <c r="O22" i="1"/>
  <c r="P22" i="1"/>
  <c r="Q22" i="1"/>
  <c r="N23" i="1"/>
  <c r="O23" i="1"/>
  <c r="P23" i="1"/>
  <c r="Q23" i="1"/>
  <c r="N24" i="1"/>
  <c r="O24" i="1"/>
  <c r="P24" i="1"/>
  <c r="Q24" i="1"/>
  <c r="N25" i="1"/>
  <c r="O25" i="1"/>
  <c r="P25" i="1"/>
  <c r="Q25" i="1"/>
  <c r="N26" i="1"/>
  <c r="O26" i="1"/>
  <c r="P26" i="1"/>
  <c r="Q26" i="1"/>
  <c r="N27" i="1"/>
  <c r="O27" i="1"/>
  <c r="P27" i="1"/>
  <c r="Q27" i="1"/>
  <c r="N28" i="1"/>
  <c r="O28" i="1"/>
  <c r="P28" i="1"/>
  <c r="Q28" i="1"/>
  <c r="N29" i="1"/>
  <c r="O29" i="1"/>
  <c r="P29" i="1"/>
  <c r="Q29" i="1"/>
  <c r="N30" i="1"/>
  <c r="O30" i="1"/>
  <c r="P30" i="1"/>
  <c r="Q30" i="1"/>
  <c r="N31" i="1"/>
  <c r="O31" i="1"/>
  <c r="P31" i="1"/>
  <c r="Q31" i="1"/>
  <c r="N32" i="1"/>
  <c r="O32" i="1"/>
  <c r="P32" i="1"/>
  <c r="Q32" i="1"/>
  <c r="N33" i="1"/>
  <c r="O33" i="1"/>
  <c r="P33" i="1"/>
  <c r="Q33" i="1"/>
  <c r="N34" i="1"/>
  <c r="O34" i="1"/>
  <c r="P34" i="1"/>
  <c r="Q34" i="1"/>
  <c r="N35" i="1"/>
  <c r="O35" i="1"/>
  <c r="P35" i="1"/>
  <c r="Q35" i="1"/>
  <c r="Z80" i="1" l="1"/>
  <c r="Z77" i="1"/>
  <c r="Z65" i="1"/>
  <c r="Z56" i="1"/>
  <c r="Z84" i="1"/>
  <c r="Z83" i="1"/>
  <c r="Z72" i="1"/>
  <c r="Z70" i="1"/>
  <c r="Z68" i="1"/>
  <c r="Z66" i="1"/>
  <c r="X54" i="1"/>
  <c r="X51" i="1"/>
  <c r="Z40" i="1"/>
  <c r="Z54" i="1"/>
  <c r="Z51" i="1"/>
  <c r="Z48" i="1"/>
  <c r="Z45" i="1"/>
  <c r="AB54" i="1"/>
  <c r="AB51" i="1"/>
  <c r="X76" i="1"/>
  <c r="Z75" i="1"/>
  <c r="Z73" i="1"/>
  <c r="X57" i="1"/>
  <c r="X52" i="1"/>
  <c r="X81" i="1"/>
  <c r="X78" i="1"/>
  <c r="Z74" i="1"/>
  <c r="X71" i="1"/>
  <c r="Z67" i="1"/>
  <c r="X64" i="1"/>
  <c r="Z63" i="1"/>
  <c r="X61" i="1"/>
  <c r="Z60" i="1"/>
  <c r="X58" i="1"/>
  <c r="X55" i="1"/>
  <c r="AS35" i="1"/>
  <c r="BM35" i="1"/>
  <c r="CG35" i="1"/>
  <c r="AX35" i="1"/>
  <c r="BR35" i="1"/>
  <c r="AB35" i="1"/>
  <c r="AB34" i="1"/>
  <c r="AX34" i="1"/>
  <c r="BR34" i="1"/>
  <c r="AI34" i="1"/>
  <c r="BC34" i="1"/>
  <c r="BW34" i="1"/>
  <c r="AX33" i="1"/>
  <c r="AB33" i="1"/>
  <c r="CB33" i="1"/>
  <c r="BM33" i="1"/>
  <c r="CG33" i="1"/>
  <c r="BR33" i="1"/>
  <c r="AN32" i="1"/>
  <c r="BH32" i="1"/>
  <c r="CB32" i="1"/>
  <c r="AB32" i="1"/>
  <c r="AI31" i="1"/>
  <c r="BC31" i="1"/>
  <c r="BW31" i="1"/>
  <c r="AB31" i="1"/>
  <c r="AS30" i="1"/>
  <c r="BM30" i="1"/>
  <c r="CG30" i="1"/>
  <c r="AB30" i="1"/>
  <c r="AN29" i="1"/>
  <c r="BH29" i="1"/>
  <c r="CB29" i="1"/>
  <c r="AB29" i="1"/>
  <c r="AS28" i="1"/>
  <c r="BM28" i="1"/>
  <c r="CG28" i="1"/>
  <c r="AX28" i="1"/>
  <c r="BR28" i="1"/>
  <c r="AB28" i="1"/>
  <c r="AI27" i="1"/>
  <c r="BC27" i="1"/>
  <c r="BW27" i="1"/>
  <c r="AN27" i="1"/>
  <c r="BH27" i="1"/>
  <c r="CB27" i="1"/>
  <c r="AB27" i="1"/>
  <c r="AI26" i="1"/>
  <c r="BC26" i="1"/>
  <c r="BW26" i="1"/>
  <c r="AB26" i="1"/>
  <c r="AS25" i="1"/>
  <c r="BM25" i="1"/>
  <c r="CG25" i="1"/>
  <c r="AX25" i="1"/>
  <c r="BR25" i="1"/>
  <c r="AB25" i="1"/>
  <c r="AX24" i="1"/>
  <c r="BR24" i="1"/>
  <c r="AI24" i="1"/>
  <c r="BC24" i="1"/>
  <c r="BW24" i="1"/>
  <c r="AB24" i="1"/>
  <c r="AS23" i="1"/>
  <c r="BM23" i="1"/>
  <c r="CG23" i="1"/>
  <c r="AX23" i="1"/>
  <c r="BR23" i="1"/>
  <c r="AB23" i="1"/>
  <c r="AX22" i="1"/>
  <c r="BR22" i="1"/>
  <c r="AI22" i="1"/>
  <c r="BC22" i="1"/>
  <c r="BW22" i="1"/>
  <c r="AB22" i="1"/>
  <c r="AS21" i="1"/>
  <c r="BM21" i="1"/>
  <c r="CG21" i="1"/>
  <c r="AX21" i="1"/>
  <c r="BR21" i="1"/>
  <c r="AB21" i="1"/>
  <c r="AI20" i="1"/>
  <c r="BC20" i="1"/>
  <c r="BW20" i="1"/>
  <c r="AN20" i="1"/>
  <c r="BH20" i="1"/>
  <c r="CB20" i="1"/>
  <c r="AB20" i="1"/>
  <c r="AX19" i="1"/>
  <c r="BR19" i="1"/>
  <c r="AI19" i="1"/>
  <c r="BC19" i="1"/>
  <c r="BW19" i="1"/>
  <c r="AB19" i="1"/>
  <c r="AX18" i="1"/>
  <c r="BR18" i="1"/>
  <c r="AI18" i="1"/>
  <c r="BC18" i="1"/>
  <c r="BW18" i="1"/>
  <c r="AB18" i="1"/>
  <c r="AS17" i="1"/>
  <c r="BM17" i="1"/>
  <c r="CG17" i="1"/>
  <c r="AX17" i="1"/>
  <c r="BR17" i="1"/>
  <c r="AB17" i="1"/>
  <c r="AN16" i="1"/>
  <c r="BH16" i="1"/>
  <c r="CB16" i="1"/>
  <c r="AS16" i="1"/>
  <c r="BM16" i="1"/>
  <c r="CG16" i="1"/>
  <c r="AB16" i="1"/>
  <c r="AS15" i="1"/>
  <c r="BM15" i="1"/>
  <c r="CG15" i="1"/>
  <c r="AX15" i="1"/>
  <c r="BR15" i="1"/>
  <c r="AB15" i="1"/>
  <c r="AN14" i="1"/>
  <c r="BH14" i="1"/>
  <c r="CB14" i="1"/>
  <c r="AS14" i="1"/>
  <c r="BM14" i="1"/>
  <c r="CG14" i="1"/>
  <c r="AB14" i="1"/>
  <c r="AI13" i="1"/>
  <c r="BC13" i="1"/>
  <c r="BW13" i="1"/>
  <c r="AN13" i="1"/>
  <c r="BH13" i="1"/>
  <c r="CB13" i="1"/>
  <c r="AB13" i="1"/>
  <c r="AX12" i="1"/>
  <c r="BR12" i="1"/>
  <c r="AI12" i="1"/>
  <c r="BC12" i="1"/>
  <c r="BW12" i="1"/>
  <c r="AB12" i="1"/>
  <c r="AS11" i="1"/>
  <c r="BM11" i="1"/>
  <c r="CG11" i="1"/>
  <c r="AX11" i="1"/>
  <c r="BR11" i="1"/>
  <c r="AB11" i="1"/>
  <c r="AN10" i="1"/>
  <c r="BH10" i="1"/>
  <c r="CB10" i="1"/>
  <c r="AS10" i="1"/>
  <c r="BM10" i="1"/>
  <c r="CG10" i="1"/>
  <c r="AB10" i="1"/>
  <c r="AN9" i="1"/>
  <c r="BH9" i="1"/>
  <c r="CB9" i="1"/>
  <c r="AS9" i="1"/>
  <c r="BM9" i="1"/>
  <c r="CG9" i="1"/>
  <c r="AB9" i="1"/>
  <c r="AN8" i="1"/>
  <c r="BH8" i="1"/>
  <c r="BW8" i="1"/>
  <c r="BC8" i="1"/>
  <c r="CB8" i="1"/>
  <c r="AB8" i="1"/>
  <c r="AI7" i="1"/>
  <c r="BC7" i="1"/>
  <c r="BW7" i="1"/>
  <c r="AB7" i="1"/>
  <c r="AS84" i="1"/>
  <c r="BM84" i="1"/>
  <c r="CG84" i="1"/>
  <c r="AX84" i="1"/>
  <c r="BR84" i="1"/>
  <c r="AS83" i="1"/>
  <c r="BM83" i="1"/>
  <c r="CG83" i="1"/>
  <c r="AX83" i="1"/>
  <c r="BR83" i="1"/>
  <c r="AN82" i="1"/>
  <c r="BH82" i="1"/>
  <c r="CB82" i="1"/>
  <c r="AS82" i="1"/>
  <c r="BM82" i="1"/>
  <c r="CG82" i="1"/>
  <c r="AI81" i="1"/>
  <c r="BC81" i="1"/>
  <c r="BW81" i="1"/>
  <c r="AN81" i="1"/>
  <c r="BH81" i="1"/>
  <c r="CB81" i="1"/>
  <c r="AS80" i="1"/>
  <c r="BM80" i="1"/>
  <c r="CG80" i="1"/>
  <c r="AN80" i="1"/>
  <c r="BH80" i="1"/>
  <c r="CB80" i="1"/>
  <c r="AN79" i="1"/>
  <c r="BH79" i="1"/>
  <c r="CB79" i="1"/>
  <c r="AI79" i="1"/>
  <c r="BC79" i="1"/>
  <c r="BW79" i="1"/>
  <c r="AI78" i="1"/>
  <c r="BC78" i="1"/>
  <c r="BW78" i="1"/>
  <c r="AX78" i="1"/>
  <c r="BR78" i="1"/>
  <c r="AS77" i="1"/>
  <c r="BM77" i="1"/>
  <c r="CG77" i="1"/>
  <c r="AN77" i="1"/>
  <c r="BH77" i="1"/>
  <c r="CB77" i="1"/>
  <c r="AI76" i="1"/>
  <c r="BC76" i="1"/>
  <c r="BW76" i="1"/>
  <c r="AX76" i="1"/>
  <c r="BR76" i="1"/>
  <c r="AX75" i="1"/>
  <c r="BR75" i="1"/>
  <c r="AS75" i="1"/>
  <c r="BM75" i="1"/>
  <c r="CG75" i="1"/>
  <c r="AN74" i="1"/>
  <c r="BH74" i="1"/>
  <c r="CB74" i="1"/>
  <c r="AS74" i="1"/>
  <c r="BM74" i="1"/>
  <c r="CG74" i="1"/>
  <c r="AN73" i="1"/>
  <c r="BH73" i="1"/>
  <c r="CB73" i="1"/>
  <c r="AS73" i="1"/>
  <c r="BM73" i="1"/>
  <c r="CG73" i="1"/>
  <c r="AI72" i="1"/>
  <c r="BC72" i="1"/>
  <c r="BW72" i="1"/>
  <c r="AN72" i="1"/>
  <c r="BH72" i="1"/>
  <c r="CB72" i="1"/>
  <c r="AS71" i="1"/>
  <c r="BM71" i="1"/>
  <c r="CG71" i="1"/>
  <c r="AX71" i="1"/>
  <c r="BR71" i="1"/>
  <c r="AI70" i="1"/>
  <c r="BC70" i="1"/>
  <c r="BW70" i="1"/>
  <c r="AN70" i="1"/>
  <c r="BH70" i="1"/>
  <c r="CB70" i="1"/>
  <c r="AX69" i="1"/>
  <c r="BR69" i="1"/>
  <c r="BC69" i="1"/>
  <c r="BW69" i="1"/>
  <c r="AS68" i="1"/>
  <c r="BM68" i="1"/>
  <c r="CG68" i="1"/>
  <c r="AX67" i="1"/>
  <c r="BR67" i="1"/>
  <c r="AS67" i="1"/>
  <c r="BM67" i="1"/>
  <c r="CG67" i="1"/>
  <c r="AS66" i="1"/>
  <c r="BM66" i="1"/>
  <c r="CG66" i="1"/>
  <c r="AN66" i="1"/>
  <c r="BH66" i="1"/>
  <c r="CB66" i="1"/>
  <c r="AS65" i="1"/>
  <c r="BM65" i="1"/>
  <c r="CG65" i="1"/>
  <c r="AN65" i="1"/>
  <c r="BH65" i="1"/>
  <c r="CB65" i="1"/>
  <c r="AI64" i="1"/>
  <c r="BC64" i="1"/>
  <c r="BW64" i="1"/>
  <c r="AX64" i="1"/>
  <c r="BR64" i="1"/>
  <c r="AX63" i="1"/>
  <c r="BR63" i="1"/>
  <c r="AS63" i="1"/>
  <c r="BM63" i="1"/>
  <c r="CG63" i="1"/>
  <c r="AN62" i="1"/>
  <c r="BH62" i="1"/>
  <c r="CB62" i="1"/>
  <c r="AI62" i="1"/>
  <c r="BC62" i="1"/>
  <c r="BW62" i="1"/>
  <c r="AI61" i="1"/>
  <c r="BC61" i="1"/>
  <c r="BW61" i="1"/>
  <c r="AX61" i="1"/>
  <c r="BR61" i="1"/>
  <c r="AX60" i="1"/>
  <c r="BR60" i="1"/>
  <c r="AS60" i="1"/>
  <c r="BM60" i="1"/>
  <c r="CG60" i="1"/>
  <c r="AN59" i="1"/>
  <c r="BH59" i="1"/>
  <c r="CB59" i="1"/>
  <c r="AI59" i="1"/>
  <c r="BC59" i="1"/>
  <c r="BW59" i="1"/>
  <c r="AI58" i="1"/>
  <c r="BC58" i="1"/>
  <c r="BW58" i="1"/>
  <c r="AX58" i="1"/>
  <c r="BR58" i="1"/>
  <c r="AS57" i="1"/>
  <c r="BM57" i="1"/>
  <c r="CG57" i="1"/>
  <c r="AN57" i="1"/>
  <c r="BH57" i="1"/>
  <c r="CB57" i="1"/>
  <c r="AX56" i="1"/>
  <c r="AI56" i="1"/>
  <c r="BC56" i="1"/>
  <c r="BW56" i="1"/>
  <c r="BR56" i="1"/>
  <c r="AN55" i="1"/>
  <c r="BH55" i="1"/>
  <c r="CB55" i="1"/>
  <c r="AS55" i="1"/>
  <c r="BM55" i="1"/>
  <c r="CG55" i="1"/>
  <c r="AB84" i="1"/>
  <c r="Y84" i="1"/>
  <c r="W84" i="1"/>
  <c r="AB83" i="1"/>
  <c r="Y83" i="1"/>
  <c r="W83" i="1"/>
  <c r="AB80" i="1"/>
  <c r="Y80" i="1"/>
  <c r="W80" i="1"/>
  <c r="AB77" i="1"/>
  <c r="Y77" i="1"/>
  <c r="W77" i="1"/>
  <c r="AB72" i="1"/>
  <c r="Y72" i="1"/>
  <c r="W72" i="1"/>
  <c r="AB70" i="1"/>
  <c r="Y70" i="1"/>
  <c r="W70" i="1"/>
  <c r="AB68" i="1"/>
  <c r="Y68" i="1"/>
  <c r="W68" i="1"/>
  <c r="AB66" i="1"/>
  <c r="Y66" i="1"/>
  <c r="W66" i="1"/>
  <c r="AB65" i="1"/>
  <c r="Y65" i="1"/>
  <c r="W65" i="1"/>
  <c r="AB56" i="1"/>
  <c r="Y56" i="1"/>
  <c r="W56" i="1"/>
  <c r="Y54" i="1"/>
  <c r="W54" i="1"/>
  <c r="Y51" i="1"/>
  <c r="W51" i="1"/>
  <c r="V48" i="1"/>
  <c r="X48" i="1"/>
  <c r="Z47" i="1"/>
  <c r="Z46" i="1"/>
  <c r="V45" i="1"/>
  <c r="X45" i="1"/>
  <c r="Z42" i="1"/>
  <c r="V40" i="1"/>
  <c r="X40" i="1"/>
  <c r="Z39" i="1"/>
  <c r="Y38" i="1"/>
  <c r="BW35" i="1"/>
  <c r="BC35" i="1"/>
  <c r="AI35" i="1"/>
  <c r="CB34" i="1"/>
  <c r="BH34" i="1"/>
  <c r="AN34" i="1"/>
  <c r="AR35" i="1"/>
  <c r="BL35" i="1"/>
  <c r="CF35" i="1"/>
  <c r="AA35" i="1"/>
  <c r="AH35" i="1"/>
  <c r="BB35" i="1"/>
  <c r="BV35" i="1"/>
  <c r="AW34" i="1"/>
  <c r="BQ34" i="1"/>
  <c r="AM34" i="1"/>
  <c r="BG34" i="1"/>
  <c r="CA34" i="1"/>
  <c r="AA34" i="1"/>
  <c r="AW33" i="1"/>
  <c r="CA33" i="1"/>
  <c r="AM33" i="1"/>
  <c r="BG33" i="1"/>
  <c r="BQ33" i="1"/>
  <c r="AA33" i="1"/>
  <c r="AM32" i="1"/>
  <c r="BG32" i="1"/>
  <c r="CA32" i="1"/>
  <c r="AW32" i="1"/>
  <c r="BQ32" i="1"/>
  <c r="AA32" i="1"/>
  <c r="AH31" i="1"/>
  <c r="BB31" i="1"/>
  <c r="BV31" i="1"/>
  <c r="AA31" i="1"/>
  <c r="AR31" i="1"/>
  <c r="BL31" i="1"/>
  <c r="CF31" i="1"/>
  <c r="AR30" i="1"/>
  <c r="BL30" i="1"/>
  <c r="CF30" i="1"/>
  <c r="AA30" i="1"/>
  <c r="AH30" i="1"/>
  <c r="BB30" i="1"/>
  <c r="BV30" i="1"/>
  <c r="AM29" i="1"/>
  <c r="BG29" i="1"/>
  <c r="CA29" i="1"/>
  <c r="AW29" i="1"/>
  <c r="BQ29" i="1"/>
  <c r="AA29" i="1"/>
  <c r="AR28" i="1"/>
  <c r="BL28" i="1"/>
  <c r="CF28" i="1"/>
  <c r="AH28" i="1"/>
  <c r="BB28" i="1"/>
  <c r="BV28" i="1"/>
  <c r="AA28" i="1"/>
  <c r="AH27" i="1"/>
  <c r="BB27" i="1"/>
  <c r="BV27" i="1"/>
  <c r="AR27" i="1"/>
  <c r="BL27" i="1"/>
  <c r="CF27" i="1"/>
  <c r="AA27" i="1"/>
  <c r="AW26" i="1"/>
  <c r="BQ26" i="1"/>
  <c r="AM26" i="1"/>
  <c r="BG26" i="1"/>
  <c r="CA26" i="1"/>
  <c r="AA26" i="1"/>
  <c r="AR25" i="1"/>
  <c r="BL25" i="1"/>
  <c r="CF25" i="1"/>
  <c r="AH25" i="1"/>
  <c r="BB25" i="1"/>
  <c r="BV25" i="1"/>
  <c r="AA25" i="1"/>
  <c r="AW24" i="1"/>
  <c r="BQ24" i="1"/>
  <c r="AM24" i="1"/>
  <c r="BG24" i="1"/>
  <c r="CA24" i="1"/>
  <c r="AA24" i="1"/>
  <c r="AR23" i="1"/>
  <c r="BL23" i="1"/>
  <c r="CF23" i="1"/>
  <c r="AH23" i="1"/>
  <c r="BB23" i="1"/>
  <c r="BV23" i="1"/>
  <c r="AA23" i="1"/>
  <c r="AW22" i="1"/>
  <c r="BQ22" i="1"/>
  <c r="AM22" i="1"/>
  <c r="BG22" i="1"/>
  <c r="CA22" i="1"/>
  <c r="AA22" i="1"/>
  <c r="AR21" i="1"/>
  <c r="BL21" i="1"/>
  <c r="CF21" i="1"/>
  <c r="AH21" i="1"/>
  <c r="BB21" i="1"/>
  <c r="BV21" i="1"/>
  <c r="AA21" i="1"/>
  <c r="AH20" i="1"/>
  <c r="BB20" i="1"/>
  <c r="BV20" i="1"/>
  <c r="AR20" i="1"/>
  <c r="BL20" i="1"/>
  <c r="CF20" i="1"/>
  <c r="AA20" i="1"/>
  <c r="AW19" i="1"/>
  <c r="BQ19" i="1"/>
  <c r="AM19" i="1"/>
  <c r="BG19" i="1"/>
  <c r="CA19" i="1"/>
  <c r="AA19" i="1"/>
  <c r="AW18" i="1"/>
  <c r="BQ18" i="1"/>
  <c r="AM18" i="1"/>
  <c r="BG18" i="1"/>
  <c r="CA18" i="1"/>
  <c r="AA18" i="1"/>
  <c r="AR17" i="1"/>
  <c r="BL17" i="1"/>
  <c r="CF17" i="1"/>
  <c r="AH17" i="1"/>
  <c r="BB17" i="1"/>
  <c r="BV17" i="1"/>
  <c r="AA17" i="1"/>
  <c r="AM16" i="1"/>
  <c r="BG16" i="1"/>
  <c r="CA16" i="1"/>
  <c r="AW16" i="1"/>
  <c r="BQ16" i="1"/>
  <c r="AA16" i="1"/>
  <c r="AR15" i="1"/>
  <c r="BL15" i="1"/>
  <c r="CF15" i="1"/>
  <c r="AH15" i="1"/>
  <c r="BB15" i="1"/>
  <c r="BV15" i="1"/>
  <c r="AA15" i="1"/>
  <c r="AM14" i="1"/>
  <c r="BG14" i="1"/>
  <c r="CA14" i="1"/>
  <c r="AW14" i="1"/>
  <c r="BQ14" i="1"/>
  <c r="AA14" i="1"/>
  <c r="AH13" i="1"/>
  <c r="BB13" i="1"/>
  <c r="BV13" i="1"/>
  <c r="AR13" i="1"/>
  <c r="BL13" i="1"/>
  <c r="CF13" i="1"/>
  <c r="AA13" i="1"/>
  <c r="AW12" i="1"/>
  <c r="BQ12" i="1"/>
  <c r="AM12" i="1"/>
  <c r="BG12" i="1"/>
  <c r="CA12" i="1"/>
  <c r="AA12" i="1"/>
  <c r="AR11" i="1"/>
  <c r="BL11" i="1"/>
  <c r="CF11" i="1"/>
  <c r="AH11" i="1"/>
  <c r="BB11" i="1"/>
  <c r="BV11" i="1"/>
  <c r="AA11" i="1"/>
  <c r="AM10" i="1"/>
  <c r="BG10" i="1"/>
  <c r="CA10" i="1"/>
  <c r="AW10" i="1"/>
  <c r="BQ10" i="1"/>
  <c r="AA10" i="1"/>
  <c r="AM9" i="1"/>
  <c r="BG9" i="1"/>
  <c r="CA9" i="1"/>
  <c r="AW9" i="1"/>
  <c r="BQ9" i="1"/>
  <c r="AA9" i="1"/>
  <c r="AM8" i="1"/>
  <c r="BV8" i="1"/>
  <c r="AW8" i="1"/>
  <c r="BG8" i="1"/>
  <c r="BL8" i="1"/>
  <c r="CF8" i="1"/>
  <c r="AA8" i="1"/>
  <c r="AH7" i="1"/>
  <c r="BB7" i="1"/>
  <c r="BV7" i="1"/>
  <c r="AR7" i="1"/>
  <c r="BL7" i="1"/>
  <c r="CF7" i="1"/>
  <c r="AA7" i="1"/>
  <c r="AW84" i="1"/>
  <c r="BQ84" i="1"/>
  <c r="AM84" i="1"/>
  <c r="BG84" i="1"/>
  <c r="CA84" i="1"/>
  <c r="AA84" i="1"/>
  <c r="AW83" i="1"/>
  <c r="BQ83" i="1"/>
  <c r="AM83" i="1"/>
  <c r="BG83" i="1"/>
  <c r="CA83" i="1"/>
  <c r="AA83" i="1"/>
  <c r="AR82" i="1"/>
  <c r="BL82" i="1"/>
  <c r="CF82" i="1"/>
  <c r="AH82" i="1"/>
  <c r="BB82" i="1"/>
  <c r="BV82" i="1"/>
  <c r="AA82" i="1"/>
  <c r="AM81" i="1"/>
  <c r="BG81" i="1"/>
  <c r="CA81" i="1"/>
  <c r="AW81" i="1"/>
  <c r="BQ81" i="1"/>
  <c r="AA81" i="1"/>
  <c r="AW80" i="1"/>
  <c r="BQ80" i="1"/>
  <c r="AM80" i="1"/>
  <c r="BG80" i="1"/>
  <c r="CA80" i="1"/>
  <c r="AA80" i="1"/>
  <c r="AR79" i="1"/>
  <c r="BL79" i="1"/>
  <c r="CF79" i="1"/>
  <c r="AH79" i="1"/>
  <c r="BB79" i="1"/>
  <c r="BV79" i="1"/>
  <c r="AA79" i="1"/>
  <c r="AM78" i="1"/>
  <c r="BG78" i="1"/>
  <c r="CA78" i="1"/>
  <c r="AW78" i="1"/>
  <c r="BQ78" i="1"/>
  <c r="AA78" i="1"/>
  <c r="AW77" i="1"/>
  <c r="BQ77" i="1"/>
  <c r="AM77" i="1"/>
  <c r="BG77" i="1"/>
  <c r="CA77" i="1"/>
  <c r="AA77" i="1"/>
  <c r="AM76" i="1"/>
  <c r="BG76" i="1"/>
  <c r="CA76" i="1"/>
  <c r="AW76" i="1"/>
  <c r="BQ76" i="1"/>
  <c r="AA76" i="1"/>
  <c r="AH75" i="1"/>
  <c r="BB75" i="1"/>
  <c r="BV75" i="1"/>
  <c r="AR75" i="1"/>
  <c r="BL75" i="1"/>
  <c r="CF75" i="1"/>
  <c r="AA75" i="1"/>
  <c r="AH74" i="1"/>
  <c r="BB74" i="1"/>
  <c r="BV74" i="1"/>
  <c r="AR74" i="1"/>
  <c r="BL74" i="1"/>
  <c r="CF74" i="1"/>
  <c r="AA74" i="1"/>
  <c r="AH73" i="1"/>
  <c r="BB73" i="1"/>
  <c r="BV73" i="1"/>
  <c r="AR73" i="1"/>
  <c r="BL73" i="1"/>
  <c r="CF73" i="1"/>
  <c r="AA73" i="1"/>
  <c r="AW72" i="1"/>
  <c r="BQ72" i="1"/>
  <c r="AM72" i="1"/>
  <c r="BG72" i="1"/>
  <c r="CA72" i="1"/>
  <c r="AA72" i="1"/>
  <c r="AW71" i="1"/>
  <c r="BQ71" i="1"/>
  <c r="AA71" i="1"/>
  <c r="AM70" i="1"/>
  <c r="BG70" i="1"/>
  <c r="CA70" i="1"/>
  <c r="AA70" i="1"/>
  <c r="AH69" i="1"/>
  <c r="BB69" i="1"/>
  <c r="BV69" i="1"/>
  <c r="AA69" i="1"/>
  <c r="AR68" i="1"/>
  <c r="BL68" i="1"/>
  <c r="CF68" i="1"/>
  <c r="AA68" i="1"/>
  <c r="AW67" i="1"/>
  <c r="BQ67" i="1"/>
  <c r="AA67" i="1"/>
  <c r="AR66" i="1"/>
  <c r="BL66" i="1"/>
  <c r="CF66" i="1"/>
  <c r="AA66" i="1"/>
  <c r="AR65" i="1"/>
  <c r="BL65" i="1"/>
  <c r="CF65" i="1"/>
  <c r="AA65" i="1"/>
  <c r="AM64" i="1"/>
  <c r="BG64" i="1"/>
  <c r="CA64" i="1"/>
  <c r="AH64" i="1"/>
  <c r="BB64" i="1"/>
  <c r="BV64" i="1"/>
  <c r="AA64" i="1"/>
  <c r="AH63" i="1"/>
  <c r="BB63" i="1"/>
  <c r="BV63" i="1"/>
  <c r="AW63" i="1"/>
  <c r="BQ63" i="1"/>
  <c r="AA63" i="1"/>
  <c r="AM62" i="1"/>
  <c r="BG62" i="1"/>
  <c r="CA62" i="1"/>
  <c r="AA62" i="1"/>
  <c r="AH61" i="1"/>
  <c r="BB61" i="1"/>
  <c r="BV61" i="1"/>
  <c r="AA61" i="1"/>
  <c r="AW60" i="1"/>
  <c r="BQ60" i="1"/>
  <c r="AA60" i="1"/>
  <c r="AM59" i="1"/>
  <c r="BG59" i="1"/>
  <c r="CA59" i="1"/>
  <c r="AA59" i="1"/>
  <c r="AH58" i="1"/>
  <c r="BB58" i="1"/>
  <c r="BV58" i="1"/>
  <c r="AA58" i="1"/>
  <c r="AH57" i="1"/>
  <c r="BB57" i="1"/>
  <c r="BV57" i="1"/>
  <c r="AR57" i="1"/>
  <c r="BL57" i="1"/>
  <c r="CF57" i="1"/>
  <c r="AA57" i="1"/>
  <c r="AH56" i="1"/>
  <c r="BB56" i="1"/>
  <c r="AR56" i="1"/>
  <c r="BL56" i="1"/>
  <c r="CF56" i="1"/>
  <c r="BV56" i="1"/>
  <c r="AA56" i="1"/>
  <c r="AR55" i="1"/>
  <c r="BL55" i="1"/>
  <c r="CF55" i="1"/>
  <c r="AH55" i="1"/>
  <c r="BB55" i="1"/>
  <c r="BV55" i="1"/>
  <c r="AA55" i="1"/>
  <c r="AW54" i="1"/>
  <c r="BQ54" i="1"/>
  <c r="AM54" i="1"/>
  <c r="BG54" i="1"/>
  <c r="CA54" i="1"/>
  <c r="AA54" i="1"/>
  <c r="AR53" i="1"/>
  <c r="BL53" i="1"/>
  <c r="CF53" i="1"/>
  <c r="AH53" i="1"/>
  <c r="BB53" i="1"/>
  <c r="BV53" i="1"/>
  <c r="AA53" i="1"/>
  <c r="AM52" i="1"/>
  <c r="BG52" i="1"/>
  <c r="CA52" i="1"/>
  <c r="AW52" i="1"/>
  <c r="BQ52" i="1"/>
  <c r="AA52" i="1"/>
  <c r="AW51" i="1"/>
  <c r="BQ51" i="1"/>
  <c r="AM51" i="1"/>
  <c r="BG51" i="1"/>
  <c r="CA51" i="1"/>
  <c r="AA51" i="1"/>
  <c r="AR50" i="1"/>
  <c r="BL50" i="1"/>
  <c r="CF50" i="1"/>
  <c r="AH50" i="1"/>
  <c r="BB50" i="1"/>
  <c r="BV50" i="1"/>
  <c r="AA50" i="1"/>
  <c r="AW49" i="1"/>
  <c r="BQ49" i="1"/>
  <c r="AM49" i="1"/>
  <c r="BG49" i="1"/>
  <c r="CA49" i="1"/>
  <c r="AA49" i="1"/>
  <c r="AR48" i="1"/>
  <c r="BL48" i="1"/>
  <c r="CF48" i="1"/>
  <c r="AH48" i="1"/>
  <c r="BB48" i="1"/>
  <c r="BV48" i="1"/>
  <c r="AA48" i="1"/>
  <c r="AH47" i="1"/>
  <c r="BB47" i="1"/>
  <c r="BV47" i="1"/>
  <c r="AR47" i="1"/>
  <c r="BL47" i="1"/>
  <c r="CF47" i="1"/>
  <c r="AA47" i="1"/>
  <c r="AM46" i="1"/>
  <c r="AR46" i="1"/>
  <c r="BG46" i="1"/>
  <c r="CA46" i="1"/>
  <c r="AA46" i="1"/>
  <c r="AW45" i="1"/>
  <c r="BQ45" i="1"/>
  <c r="AH45" i="1"/>
  <c r="BB45" i="1"/>
  <c r="BV45" i="1"/>
  <c r="AA45" i="1"/>
  <c r="AR44" i="1"/>
  <c r="BL44" i="1"/>
  <c r="CF44" i="1"/>
  <c r="AW44" i="1"/>
  <c r="BQ44" i="1"/>
  <c r="AA44" i="1"/>
  <c r="AR43" i="1"/>
  <c r="BL43" i="1"/>
  <c r="CF43" i="1"/>
  <c r="AW43" i="1"/>
  <c r="BQ43" i="1"/>
  <c r="AA43" i="1"/>
  <c r="AW42" i="1"/>
  <c r="BQ42" i="1"/>
  <c r="AH42" i="1"/>
  <c r="BB42" i="1"/>
  <c r="BV42" i="1"/>
  <c r="AA42" i="1"/>
  <c r="AH41" i="1"/>
  <c r="BB41" i="1"/>
  <c r="BV41" i="1"/>
  <c r="AM41" i="1"/>
  <c r="BG41" i="1"/>
  <c r="CA41" i="1"/>
  <c r="AA41" i="1"/>
  <c r="AW40" i="1"/>
  <c r="AH40" i="1"/>
  <c r="BQ40" i="1"/>
  <c r="BV40" i="1"/>
  <c r="AA40" i="1"/>
  <c r="BQ39" i="1"/>
  <c r="AM39" i="1"/>
  <c r="AW39" i="1"/>
  <c r="BB39" i="1"/>
  <c r="BV39" i="1"/>
  <c r="AA39" i="1"/>
  <c r="AR38" i="1"/>
  <c r="BL38" i="1"/>
  <c r="CF38" i="1"/>
  <c r="AH38" i="1"/>
  <c r="BB38" i="1"/>
  <c r="BV38" i="1"/>
  <c r="AA38" i="1"/>
  <c r="AH37" i="1"/>
  <c r="BB37" i="1"/>
  <c r="BV37" i="1"/>
  <c r="AM37" i="1"/>
  <c r="BG37" i="1"/>
  <c r="CA37" i="1"/>
  <c r="AA37" i="1"/>
  <c r="AR36" i="1"/>
  <c r="BL36" i="1"/>
  <c r="CF36" i="1"/>
  <c r="AH36" i="1"/>
  <c r="BB36" i="1"/>
  <c r="BV36" i="1"/>
  <c r="AA36" i="1"/>
  <c r="AB82" i="1"/>
  <c r="W82" i="1"/>
  <c r="Y82" i="1"/>
  <c r="AB79" i="1"/>
  <c r="W79" i="1"/>
  <c r="Y79" i="1"/>
  <c r="X75" i="1"/>
  <c r="X74" i="1"/>
  <c r="X73" i="1"/>
  <c r="AB69" i="1"/>
  <c r="W69" i="1"/>
  <c r="Y69" i="1"/>
  <c r="X67" i="1"/>
  <c r="X63" i="1"/>
  <c r="AB62" i="1"/>
  <c r="W62" i="1"/>
  <c r="Y62" i="1"/>
  <c r="X60" i="1"/>
  <c r="AB59" i="1"/>
  <c r="W59" i="1"/>
  <c r="Y59" i="1"/>
  <c r="W53" i="1"/>
  <c r="Y53" i="1"/>
  <c r="W50" i="1"/>
  <c r="Y50" i="1"/>
  <c r="Y49" i="1"/>
  <c r="X44" i="1"/>
  <c r="V44" i="1"/>
  <c r="Z44" i="1"/>
  <c r="X43" i="1"/>
  <c r="V43" i="1"/>
  <c r="Z43" i="1"/>
  <c r="Y41" i="1"/>
  <c r="X37" i="1"/>
  <c r="V37" i="1"/>
  <c r="Z37" i="1"/>
  <c r="X36" i="1"/>
  <c r="V36" i="1"/>
  <c r="Z36" i="1"/>
  <c r="V35" i="1"/>
  <c r="X35" i="1"/>
  <c r="X34" i="1"/>
  <c r="V34" i="1"/>
  <c r="Z34" i="1"/>
  <c r="X33" i="1"/>
  <c r="V33" i="1"/>
  <c r="Z33" i="1"/>
  <c r="X32" i="1"/>
  <c r="V32" i="1"/>
  <c r="Z32" i="1"/>
  <c r="V31" i="1"/>
  <c r="X31" i="1"/>
  <c r="V30" i="1"/>
  <c r="X30" i="1"/>
  <c r="X29" i="1"/>
  <c r="V29" i="1"/>
  <c r="Z29" i="1"/>
  <c r="V28" i="1"/>
  <c r="X28" i="1"/>
  <c r="V27" i="1"/>
  <c r="X27" i="1"/>
  <c r="X26" i="1"/>
  <c r="V26" i="1"/>
  <c r="Z26" i="1"/>
  <c r="V25" i="1"/>
  <c r="X25" i="1"/>
  <c r="X24" i="1"/>
  <c r="V24" i="1"/>
  <c r="Z24" i="1"/>
  <c r="V23" i="1"/>
  <c r="X23" i="1"/>
  <c r="X22" i="1"/>
  <c r="V22" i="1"/>
  <c r="Z22" i="1"/>
  <c r="V21" i="1"/>
  <c r="X21" i="1"/>
  <c r="V20" i="1"/>
  <c r="X20" i="1"/>
  <c r="X19" i="1"/>
  <c r="V19" i="1"/>
  <c r="Z19" i="1"/>
  <c r="X18" i="1"/>
  <c r="V18" i="1"/>
  <c r="Z18" i="1"/>
  <c r="V17" i="1"/>
  <c r="X17" i="1"/>
  <c r="X16" i="1"/>
  <c r="V16" i="1"/>
  <c r="Z16" i="1"/>
  <c r="V15" i="1"/>
  <c r="X15" i="1"/>
  <c r="X14" i="1"/>
  <c r="V14" i="1"/>
  <c r="Z14" i="1"/>
  <c r="V13" i="1"/>
  <c r="X13" i="1"/>
  <c r="X12" i="1"/>
  <c r="V12" i="1"/>
  <c r="Z12" i="1"/>
  <c r="V11" i="1"/>
  <c r="X11" i="1"/>
  <c r="X10" i="1"/>
  <c r="V10" i="1"/>
  <c r="Z10" i="1"/>
  <c r="X9" i="1"/>
  <c r="V9" i="1"/>
  <c r="Z9" i="1"/>
  <c r="V8" i="1"/>
  <c r="X8" i="1"/>
  <c r="X7" i="1"/>
  <c r="V7" i="1"/>
  <c r="Z7" i="1"/>
  <c r="BQ35" i="1"/>
  <c r="AW35" i="1"/>
  <c r="BV34" i="1"/>
  <c r="BB34" i="1"/>
  <c r="AH34" i="1"/>
  <c r="CF33" i="1"/>
  <c r="BN33" i="1"/>
  <c r="AS33" i="1"/>
  <c r="BW32" i="1"/>
  <c r="BC32" i="1"/>
  <c r="AI32" i="1"/>
  <c r="BR31" i="1"/>
  <c r="AX31" i="1"/>
  <c r="CB30" i="1"/>
  <c r="BH30" i="1"/>
  <c r="AN30" i="1"/>
  <c r="BW29" i="1"/>
  <c r="BC29" i="1"/>
  <c r="AI29" i="1"/>
  <c r="AZ35" i="1"/>
  <c r="BT35" i="1"/>
  <c r="AD35" i="1"/>
  <c r="AK35" i="1"/>
  <c r="BE35" i="1"/>
  <c r="BY35" i="1"/>
  <c r="AP35" i="1"/>
  <c r="BJ35" i="1"/>
  <c r="CD35" i="1"/>
  <c r="AU35" i="1"/>
  <c r="BO35" i="1"/>
  <c r="CI35" i="1"/>
  <c r="AK34" i="1"/>
  <c r="BE34" i="1"/>
  <c r="BY34" i="1"/>
  <c r="AP34" i="1"/>
  <c r="BJ34" i="1"/>
  <c r="CD34" i="1"/>
  <c r="AU34" i="1"/>
  <c r="BO34" i="1"/>
  <c r="CI34" i="1"/>
  <c r="AD34" i="1"/>
  <c r="AZ34" i="1"/>
  <c r="BT34" i="1"/>
  <c r="AZ33" i="1"/>
  <c r="AP33" i="1"/>
  <c r="BJ33" i="1"/>
  <c r="BO33" i="1"/>
  <c r="CI33" i="1"/>
  <c r="BT33" i="1"/>
  <c r="AU33" i="1"/>
  <c r="BY33" i="1"/>
  <c r="AD33" i="1"/>
  <c r="CD33" i="1"/>
  <c r="AP32" i="1"/>
  <c r="BJ32" i="1"/>
  <c r="CD32" i="1"/>
  <c r="AZ32" i="1"/>
  <c r="BT32" i="1"/>
  <c r="AK32" i="1"/>
  <c r="BE32" i="1"/>
  <c r="BY32" i="1"/>
  <c r="AD32" i="1"/>
  <c r="AK31" i="1"/>
  <c r="BE31" i="1"/>
  <c r="BY31" i="1"/>
  <c r="AU31" i="1"/>
  <c r="BO31" i="1"/>
  <c r="CI31" i="1"/>
  <c r="AD31" i="1"/>
  <c r="AZ31" i="1"/>
  <c r="BT31" i="1"/>
  <c r="AU30" i="1"/>
  <c r="BO30" i="1"/>
  <c r="CI30" i="1"/>
  <c r="AK30" i="1"/>
  <c r="BE30" i="1"/>
  <c r="BY30" i="1"/>
  <c r="AD30" i="1"/>
  <c r="AP30" i="1"/>
  <c r="BJ30" i="1"/>
  <c r="CD30" i="1"/>
  <c r="AP29" i="1"/>
  <c r="BJ29" i="1"/>
  <c r="CD29" i="1"/>
  <c r="AZ29" i="1"/>
  <c r="BT29" i="1"/>
  <c r="AK29" i="1"/>
  <c r="BE29" i="1"/>
  <c r="BY29" i="1"/>
  <c r="AD29" i="1"/>
  <c r="AU28" i="1"/>
  <c r="BO28" i="1"/>
  <c r="CI28" i="1"/>
  <c r="AZ28" i="1"/>
  <c r="BT28" i="1"/>
  <c r="AK28" i="1"/>
  <c r="BE28" i="1"/>
  <c r="BY28" i="1"/>
  <c r="AP28" i="1"/>
  <c r="BJ28" i="1"/>
  <c r="CD28" i="1"/>
  <c r="AD28" i="1"/>
  <c r="AK27" i="1"/>
  <c r="BE27" i="1"/>
  <c r="BY27" i="1"/>
  <c r="AP27" i="1"/>
  <c r="BJ27" i="1"/>
  <c r="CD27" i="1"/>
  <c r="AU27" i="1"/>
  <c r="BO27" i="1"/>
  <c r="CI27" i="1"/>
  <c r="AZ27" i="1"/>
  <c r="BT27" i="1"/>
  <c r="AD27" i="1"/>
  <c r="AZ26" i="1"/>
  <c r="BT26" i="1"/>
  <c r="AK26" i="1"/>
  <c r="BE26" i="1"/>
  <c r="BY26" i="1"/>
  <c r="AP26" i="1"/>
  <c r="BJ26" i="1"/>
  <c r="CD26" i="1"/>
  <c r="AU26" i="1"/>
  <c r="BO26" i="1"/>
  <c r="CI26" i="1"/>
  <c r="AD26" i="1"/>
  <c r="AU25" i="1"/>
  <c r="BO25" i="1"/>
  <c r="CI25" i="1"/>
  <c r="AZ25" i="1"/>
  <c r="BT25" i="1"/>
  <c r="AK25" i="1"/>
  <c r="BE25" i="1"/>
  <c r="BY25" i="1"/>
  <c r="AP25" i="1"/>
  <c r="BJ25" i="1"/>
  <c r="CD25" i="1"/>
  <c r="AD25" i="1"/>
  <c r="AZ24" i="1"/>
  <c r="BT24" i="1"/>
  <c r="AK24" i="1"/>
  <c r="BE24" i="1"/>
  <c r="BY24" i="1"/>
  <c r="AP24" i="1"/>
  <c r="BJ24" i="1"/>
  <c r="CD24" i="1"/>
  <c r="AU24" i="1"/>
  <c r="BO24" i="1"/>
  <c r="CI24" i="1"/>
  <c r="AD24" i="1"/>
  <c r="AU23" i="1"/>
  <c r="BO23" i="1"/>
  <c r="CI23" i="1"/>
  <c r="AZ23" i="1"/>
  <c r="BT23" i="1"/>
  <c r="AK23" i="1"/>
  <c r="BE23" i="1"/>
  <c r="BY23" i="1"/>
  <c r="AP23" i="1"/>
  <c r="BJ23" i="1"/>
  <c r="CD23" i="1"/>
  <c r="AD23" i="1"/>
  <c r="AZ22" i="1"/>
  <c r="BT22" i="1"/>
  <c r="AK22" i="1"/>
  <c r="BE22" i="1"/>
  <c r="BY22" i="1"/>
  <c r="AP22" i="1"/>
  <c r="BJ22" i="1"/>
  <c r="CD22" i="1"/>
  <c r="AU22" i="1"/>
  <c r="BO22" i="1"/>
  <c r="CI22" i="1"/>
  <c r="AD22" i="1"/>
  <c r="AU21" i="1"/>
  <c r="BO21" i="1"/>
  <c r="CI21" i="1"/>
  <c r="AZ21" i="1"/>
  <c r="BT21" i="1"/>
  <c r="AK21" i="1"/>
  <c r="BE21" i="1"/>
  <c r="BY21" i="1"/>
  <c r="AP21" i="1"/>
  <c r="BJ21" i="1"/>
  <c r="CD21" i="1"/>
  <c r="AD21" i="1"/>
  <c r="AK20" i="1"/>
  <c r="BE20" i="1"/>
  <c r="BY20" i="1"/>
  <c r="AP20" i="1"/>
  <c r="BJ20" i="1"/>
  <c r="CD20" i="1"/>
  <c r="AU20" i="1"/>
  <c r="BO20" i="1"/>
  <c r="CI20" i="1"/>
  <c r="AZ20" i="1"/>
  <c r="BT20" i="1"/>
  <c r="AD20" i="1"/>
  <c r="AZ19" i="1"/>
  <c r="BT19" i="1"/>
  <c r="AK19" i="1"/>
  <c r="BE19" i="1"/>
  <c r="BY19" i="1"/>
  <c r="AP19" i="1"/>
  <c r="BJ19" i="1"/>
  <c r="CD19" i="1"/>
  <c r="AU19" i="1"/>
  <c r="BO19" i="1"/>
  <c r="CI19" i="1"/>
  <c r="AD19" i="1"/>
  <c r="AZ18" i="1"/>
  <c r="BT18" i="1"/>
  <c r="AK18" i="1"/>
  <c r="BE18" i="1"/>
  <c r="BY18" i="1"/>
  <c r="AP18" i="1"/>
  <c r="BJ18" i="1"/>
  <c r="CD18" i="1"/>
  <c r="AU18" i="1"/>
  <c r="BO18" i="1"/>
  <c r="CI18" i="1"/>
  <c r="AD18" i="1"/>
  <c r="AU17" i="1"/>
  <c r="BO17" i="1"/>
  <c r="CI17" i="1"/>
  <c r="AZ17" i="1"/>
  <c r="BT17" i="1"/>
  <c r="AK17" i="1"/>
  <c r="BE17" i="1"/>
  <c r="BY17" i="1"/>
  <c r="AP17" i="1"/>
  <c r="BJ17" i="1"/>
  <c r="CD17" i="1"/>
  <c r="AD17" i="1"/>
  <c r="AP16" i="1"/>
  <c r="BJ16" i="1"/>
  <c r="CD16" i="1"/>
  <c r="AU16" i="1"/>
  <c r="BO16" i="1"/>
  <c r="CI16" i="1"/>
  <c r="AZ16" i="1"/>
  <c r="BT16" i="1"/>
  <c r="AK16" i="1"/>
  <c r="BE16" i="1"/>
  <c r="BY16" i="1"/>
  <c r="AD16" i="1"/>
  <c r="AU15" i="1"/>
  <c r="BO15" i="1"/>
  <c r="CI15" i="1"/>
  <c r="AZ15" i="1"/>
  <c r="BT15" i="1"/>
  <c r="AK15" i="1"/>
  <c r="BE15" i="1"/>
  <c r="BY15" i="1"/>
  <c r="AP15" i="1"/>
  <c r="BJ15" i="1"/>
  <c r="CD15" i="1"/>
  <c r="AD15" i="1"/>
  <c r="AP14" i="1"/>
  <c r="BJ14" i="1"/>
  <c r="CD14" i="1"/>
  <c r="AU14" i="1"/>
  <c r="BO14" i="1"/>
  <c r="CI14" i="1"/>
  <c r="AZ14" i="1"/>
  <c r="BT14" i="1"/>
  <c r="AK14" i="1"/>
  <c r="BE14" i="1"/>
  <c r="BY14" i="1"/>
  <c r="AD14" i="1"/>
  <c r="AK13" i="1"/>
  <c r="BE13" i="1"/>
  <c r="BY13" i="1"/>
  <c r="AP13" i="1"/>
  <c r="BJ13" i="1"/>
  <c r="CD13" i="1"/>
  <c r="AU13" i="1"/>
  <c r="BO13" i="1"/>
  <c r="CI13" i="1"/>
  <c r="AZ13" i="1"/>
  <c r="BT13" i="1"/>
  <c r="AD13" i="1"/>
  <c r="AZ12" i="1"/>
  <c r="BT12" i="1"/>
  <c r="AK12" i="1"/>
  <c r="BE12" i="1"/>
  <c r="BY12" i="1"/>
  <c r="AP12" i="1"/>
  <c r="BJ12" i="1"/>
  <c r="CD12" i="1"/>
  <c r="AU12" i="1"/>
  <c r="BO12" i="1"/>
  <c r="CI12" i="1"/>
  <c r="AD12" i="1"/>
  <c r="AU11" i="1"/>
  <c r="BO11" i="1"/>
  <c r="CI11" i="1"/>
  <c r="AZ11" i="1"/>
  <c r="BT11" i="1"/>
  <c r="AK11" i="1"/>
  <c r="BE11" i="1"/>
  <c r="BY11" i="1"/>
  <c r="AP11" i="1"/>
  <c r="BJ11" i="1"/>
  <c r="CD11" i="1"/>
  <c r="AD11" i="1"/>
  <c r="AP10" i="1"/>
  <c r="BJ10" i="1"/>
  <c r="CD10" i="1"/>
  <c r="AU10" i="1"/>
  <c r="BO10" i="1"/>
  <c r="CI10" i="1"/>
  <c r="AZ10" i="1"/>
  <c r="BT10" i="1"/>
  <c r="AK10" i="1"/>
  <c r="BE10" i="1"/>
  <c r="BY10" i="1"/>
  <c r="AD10" i="1"/>
  <c r="AP9" i="1"/>
  <c r="BJ9" i="1"/>
  <c r="CD9" i="1"/>
  <c r="AU9" i="1"/>
  <c r="BO9" i="1"/>
  <c r="CI9" i="1"/>
  <c r="AZ9" i="1"/>
  <c r="BT9" i="1"/>
  <c r="AK9" i="1"/>
  <c r="BE9" i="1"/>
  <c r="BY9" i="1"/>
  <c r="AD9" i="1"/>
  <c r="AP8" i="1"/>
  <c r="BJ8" i="1"/>
  <c r="BY8" i="1"/>
  <c r="AZ8" i="1"/>
  <c r="BE8" i="1"/>
  <c r="CD8" i="1"/>
  <c r="BO8" i="1"/>
  <c r="CI8" i="1"/>
  <c r="AK8" i="1"/>
  <c r="BT8" i="1"/>
  <c r="AD8" i="1"/>
  <c r="AU7" i="1"/>
  <c r="BO7" i="1"/>
  <c r="CI7" i="1"/>
  <c r="AK7" i="1"/>
  <c r="BE7" i="1"/>
  <c r="BY7" i="1"/>
  <c r="AZ7" i="1"/>
  <c r="BT7" i="1"/>
  <c r="AD7" i="1"/>
  <c r="AK84" i="1"/>
  <c r="BE84" i="1"/>
  <c r="BY84" i="1"/>
  <c r="AP84" i="1"/>
  <c r="BJ84" i="1"/>
  <c r="CD84" i="1"/>
  <c r="AU84" i="1"/>
  <c r="BO84" i="1"/>
  <c r="CI84" i="1"/>
  <c r="AZ84" i="1"/>
  <c r="BT84" i="1"/>
  <c r="AK83" i="1"/>
  <c r="BE83" i="1"/>
  <c r="BY83" i="1"/>
  <c r="AP83" i="1"/>
  <c r="BJ83" i="1"/>
  <c r="CD83" i="1"/>
  <c r="AU83" i="1"/>
  <c r="BO83" i="1"/>
  <c r="CI83" i="1"/>
  <c r="AZ83" i="1"/>
  <c r="BT83" i="1"/>
  <c r="AZ82" i="1"/>
  <c r="BT82" i="1"/>
  <c r="AK82" i="1"/>
  <c r="BE82" i="1"/>
  <c r="BY82" i="1"/>
  <c r="AP82" i="1"/>
  <c r="BJ82" i="1"/>
  <c r="CD82" i="1"/>
  <c r="AU82" i="1"/>
  <c r="BO82" i="1"/>
  <c r="CI82" i="1"/>
  <c r="AU81" i="1"/>
  <c r="BO81" i="1"/>
  <c r="CI81" i="1"/>
  <c r="AZ81" i="1"/>
  <c r="BT81" i="1"/>
  <c r="AK81" i="1"/>
  <c r="BE81" i="1"/>
  <c r="BY81" i="1"/>
  <c r="AP81" i="1"/>
  <c r="BJ81" i="1"/>
  <c r="CD81" i="1"/>
  <c r="AK80" i="1"/>
  <c r="BE80" i="1"/>
  <c r="BY80" i="1"/>
  <c r="AP80" i="1"/>
  <c r="BJ80" i="1"/>
  <c r="CD80" i="1"/>
  <c r="AU80" i="1"/>
  <c r="BO80" i="1"/>
  <c r="CI80" i="1"/>
  <c r="AZ80" i="1"/>
  <c r="BT80" i="1"/>
  <c r="AZ79" i="1"/>
  <c r="BT79" i="1"/>
  <c r="AK79" i="1"/>
  <c r="BE79" i="1"/>
  <c r="BY79" i="1"/>
  <c r="AP79" i="1"/>
  <c r="BJ79" i="1"/>
  <c r="CD79" i="1"/>
  <c r="AU79" i="1"/>
  <c r="BO79" i="1"/>
  <c r="CI79" i="1"/>
  <c r="AU78" i="1"/>
  <c r="BO78" i="1"/>
  <c r="CI78" i="1"/>
  <c r="AZ78" i="1"/>
  <c r="BT78" i="1"/>
  <c r="AK78" i="1"/>
  <c r="BE78" i="1"/>
  <c r="BY78" i="1"/>
  <c r="AP78" i="1"/>
  <c r="BJ78" i="1"/>
  <c r="CD78" i="1"/>
  <c r="AK77" i="1"/>
  <c r="BE77" i="1"/>
  <c r="BY77" i="1"/>
  <c r="AP77" i="1"/>
  <c r="BJ77" i="1"/>
  <c r="CD77" i="1"/>
  <c r="AU77" i="1"/>
  <c r="BO77" i="1"/>
  <c r="CI77" i="1"/>
  <c r="AZ77" i="1"/>
  <c r="BT77" i="1"/>
  <c r="AU76" i="1"/>
  <c r="BO76" i="1"/>
  <c r="CI76" i="1"/>
  <c r="AZ76" i="1"/>
  <c r="BT76" i="1"/>
  <c r="AK76" i="1"/>
  <c r="BE76" i="1"/>
  <c r="BY76" i="1"/>
  <c r="AP76" i="1"/>
  <c r="BJ76" i="1"/>
  <c r="CD76" i="1"/>
  <c r="AP75" i="1"/>
  <c r="BJ75" i="1"/>
  <c r="CD75" i="1"/>
  <c r="AU75" i="1"/>
  <c r="BO75" i="1"/>
  <c r="CI75" i="1"/>
  <c r="AZ75" i="1"/>
  <c r="BT75" i="1"/>
  <c r="AK75" i="1"/>
  <c r="BE75" i="1"/>
  <c r="BY75" i="1"/>
  <c r="AP74" i="1"/>
  <c r="BJ74" i="1"/>
  <c r="CD74" i="1"/>
  <c r="AU74" i="1"/>
  <c r="BO74" i="1"/>
  <c r="CI74" i="1"/>
  <c r="AZ74" i="1"/>
  <c r="BT74" i="1"/>
  <c r="AK74" i="1"/>
  <c r="BE74" i="1"/>
  <c r="BY74" i="1"/>
  <c r="AP73" i="1"/>
  <c r="BJ73" i="1"/>
  <c r="CD73" i="1"/>
  <c r="AU73" i="1"/>
  <c r="BO73" i="1"/>
  <c r="CI73" i="1"/>
  <c r="AZ73" i="1"/>
  <c r="BT73" i="1"/>
  <c r="AK73" i="1"/>
  <c r="BE73" i="1"/>
  <c r="BY73" i="1"/>
  <c r="AK72" i="1"/>
  <c r="BE72" i="1"/>
  <c r="BY72" i="1"/>
  <c r="AP72" i="1"/>
  <c r="BJ72" i="1"/>
  <c r="CD72" i="1"/>
  <c r="AU72" i="1"/>
  <c r="BO72" i="1"/>
  <c r="CI72" i="1"/>
  <c r="AZ72" i="1"/>
  <c r="BT72" i="1"/>
  <c r="AU71" i="1"/>
  <c r="BO71" i="1"/>
  <c r="CI71" i="1"/>
  <c r="AZ71" i="1"/>
  <c r="BT71" i="1"/>
  <c r="AK71" i="1"/>
  <c r="BE71" i="1"/>
  <c r="BY71" i="1"/>
  <c r="AP71" i="1"/>
  <c r="BJ71" i="1"/>
  <c r="CD71" i="1"/>
  <c r="AK70" i="1"/>
  <c r="BE70" i="1"/>
  <c r="BY70" i="1"/>
  <c r="AP70" i="1"/>
  <c r="BJ70" i="1"/>
  <c r="CD70" i="1"/>
  <c r="AU70" i="1"/>
  <c r="BO70" i="1"/>
  <c r="CI70" i="1"/>
  <c r="AZ70" i="1"/>
  <c r="BT70" i="1"/>
  <c r="AZ69" i="1"/>
  <c r="BT69" i="1"/>
  <c r="AK69" i="1"/>
  <c r="BE69" i="1"/>
  <c r="BY69" i="1"/>
  <c r="AP69" i="1"/>
  <c r="BJ69" i="1"/>
  <c r="CD69" i="1"/>
  <c r="AU69" i="1"/>
  <c r="BO69" i="1"/>
  <c r="CI69" i="1"/>
  <c r="AU68" i="1"/>
  <c r="BO68" i="1"/>
  <c r="CI68" i="1"/>
  <c r="AP67" i="1"/>
  <c r="BJ67" i="1"/>
  <c r="CD67" i="1"/>
  <c r="AU67" i="1"/>
  <c r="BO67" i="1"/>
  <c r="CI67" i="1"/>
  <c r="AZ67" i="1"/>
  <c r="BT67" i="1"/>
  <c r="AK67" i="1"/>
  <c r="BE67" i="1"/>
  <c r="BY67" i="1"/>
  <c r="AK66" i="1"/>
  <c r="BE66" i="1"/>
  <c r="BY66" i="1"/>
  <c r="AP66" i="1"/>
  <c r="BJ66" i="1"/>
  <c r="CD66" i="1"/>
  <c r="AU66" i="1"/>
  <c r="BO66" i="1"/>
  <c r="CI66" i="1"/>
  <c r="AZ66" i="1"/>
  <c r="BT66" i="1"/>
  <c r="AK65" i="1"/>
  <c r="BE65" i="1"/>
  <c r="BY65" i="1"/>
  <c r="AP65" i="1"/>
  <c r="BJ65" i="1"/>
  <c r="CD65" i="1"/>
  <c r="AU65" i="1"/>
  <c r="BO65" i="1"/>
  <c r="CI65" i="1"/>
  <c r="AZ65" i="1"/>
  <c r="BT65" i="1"/>
  <c r="AU64" i="1"/>
  <c r="BO64" i="1"/>
  <c r="CI64" i="1"/>
  <c r="AZ64" i="1"/>
  <c r="BT64" i="1"/>
  <c r="AK64" i="1"/>
  <c r="BE64" i="1"/>
  <c r="BY64" i="1"/>
  <c r="AP64" i="1"/>
  <c r="BJ64" i="1"/>
  <c r="CD64" i="1"/>
  <c r="AP63" i="1"/>
  <c r="BJ63" i="1"/>
  <c r="CD63" i="1"/>
  <c r="AU63" i="1"/>
  <c r="BO63" i="1"/>
  <c r="CI63" i="1"/>
  <c r="AZ63" i="1"/>
  <c r="BT63" i="1"/>
  <c r="AK63" i="1"/>
  <c r="BE63" i="1"/>
  <c r="BY63" i="1"/>
  <c r="AZ62" i="1"/>
  <c r="BT62" i="1"/>
  <c r="AK62" i="1"/>
  <c r="BE62" i="1"/>
  <c r="BY62" i="1"/>
  <c r="AP62" i="1"/>
  <c r="BJ62" i="1"/>
  <c r="CD62" i="1"/>
  <c r="AU62" i="1"/>
  <c r="BO62" i="1"/>
  <c r="CI62" i="1"/>
  <c r="AU61" i="1"/>
  <c r="BO61" i="1"/>
  <c r="CI61" i="1"/>
  <c r="AZ61" i="1"/>
  <c r="BT61" i="1"/>
  <c r="AK61" i="1"/>
  <c r="BE61" i="1"/>
  <c r="BY61" i="1"/>
  <c r="AP61" i="1"/>
  <c r="BJ61" i="1"/>
  <c r="CD61" i="1"/>
  <c r="AP60" i="1"/>
  <c r="BJ60" i="1"/>
  <c r="CD60" i="1"/>
  <c r="AU60" i="1"/>
  <c r="BO60" i="1"/>
  <c r="CI60" i="1"/>
  <c r="AZ60" i="1"/>
  <c r="BT60" i="1"/>
  <c r="AK60" i="1"/>
  <c r="BE60" i="1"/>
  <c r="BY60" i="1"/>
  <c r="AZ59" i="1"/>
  <c r="BT59" i="1"/>
  <c r="AK59" i="1"/>
  <c r="BE59" i="1"/>
  <c r="BY59" i="1"/>
  <c r="AP59" i="1"/>
  <c r="BJ59" i="1"/>
  <c r="CD59" i="1"/>
  <c r="AU59" i="1"/>
  <c r="BO59" i="1"/>
  <c r="CI59" i="1"/>
  <c r="AU58" i="1"/>
  <c r="BO58" i="1"/>
  <c r="CI58" i="1"/>
  <c r="AZ58" i="1"/>
  <c r="BT58" i="1"/>
  <c r="AK58" i="1"/>
  <c r="BE58" i="1"/>
  <c r="BY58" i="1"/>
  <c r="AP58" i="1"/>
  <c r="BJ58" i="1"/>
  <c r="CD58" i="1"/>
  <c r="AK57" i="1"/>
  <c r="BE57" i="1"/>
  <c r="BY57" i="1"/>
  <c r="AP57" i="1"/>
  <c r="BJ57" i="1"/>
  <c r="CD57" i="1"/>
  <c r="AU57" i="1"/>
  <c r="BO57" i="1"/>
  <c r="CI57" i="1"/>
  <c r="AP56" i="1"/>
  <c r="AU56" i="1"/>
  <c r="BO56" i="1"/>
  <c r="CI56" i="1"/>
  <c r="AZ56" i="1"/>
  <c r="BT56" i="1"/>
  <c r="AK56" i="1"/>
  <c r="BE56" i="1"/>
  <c r="BY56" i="1"/>
  <c r="BJ56" i="1"/>
  <c r="CD56" i="1"/>
  <c r="AZ55" i="1"/>
  <c r="BT55" i="1"/>
  <c r="AK55" i="1"/>
  <c r="BE55" i="1"/>
  <c r="BY55" i="1"/>
  <c r="AP55" i="1"/>
  <c r="BJ55" i="1"/>
  <c r="CD55" i="1"/>
  <c r="AU55" i="1"/>
  <c r="BO55" i="1"/>
  <c r="CI55" i="1"/>
  <c r="AZ54" i="1"/>
  <c r="BT54" i="1"/>
  <c r="AK54" i="1"/>
  <c r="BE54" i="1"/>
  <c r="BY54" i="1"/>
  <c r="AP54" i="1"/>
  <c r="BJ54" i="1"/>
  <c r="CD54" i="1"/>
  <c r="AU54" i="1"/>
  <c r="BO54" i="1"/>
  <c r="CI54" i="1"/>
  <c r="AU53" i="1"/>
  <c r="BO53" i="1"/>
  <c r="CI53" i="1"/>
  <c r="AZ53" i="1"/>
  <c r="BT53" i="1"/>
  <c r="AK53" i="1"/>
  <c r="BE53" i="1"/>
  <c r="BY53" i="1"/>
  <c r="AP53" i="1"/>
  <c r="BJ53" i="1"/>
  <c r="CD53" i="1"/>
  <c r="AP52" i="1"/>
  <c r="BJ52" i="1"/>
  <c r="CD52" i="1"/>
  <c r="AU52" i="1"/>
  <c r="BO52" i="1"/>
  <c r="CI52" i="1"/>
  <c r="AZ52" i="1"/>
  <c r="BT52" i="1"/>
  <c r="AK52" i="1"/>
  <c r="BE52" i="1"/>
  <c r="BY52" i="1"/>
  <c r="AZ51" i="1"/>
  <c r="BT51" i="1"/>
  <c r="AK51" i="1"/>
  <c r="BE51" i="1"/>
  <c r="BY51" i="1"/>
  <c r="AP51" i="1"/>
  <c r="BJ51" i="1"/>
  <c r="CD51" i="1"/>
  <c r="AU51" i="1"/>
  <c r="BO51" i="1"/>
  <c r="CI51" i="1"/>
  <c r="AU50" i="1"/>
  <c r="BO50" i="1"/>
  <c r="CI50" i="1"/>
  <c r="AZ50" i="1"/>
  <c r="BT50" i="1"/>
  <c r="AK50" i="1"/>
  <c r="BE50" i="1"/>
  <c r="BY50" i="1"/>
  <c r="AP50" i="1"/>
  <c r="BJ50" i="1"/>
  <c r="CD50" i="1"/>
  <c r="X84" i="1"/>
  <c r="X83" i="1"/>
  <c r="Z82" i="1"/>
  <c r="AB81" i="1"/>
  <c r="Y81" i="1"/>
  <c r="W81" i="1"/>
  <c r="X80" i="1"/>
  <c r="Z79" i="1"/>
  <c r="AB78" i="1"/>
  <c r="Y78" i="1"/>
  <c r="W78" i="1"/>
  <c r="X77" i="1"/>
  <c r="AB76" i="1"/>
  <c r="Y76" i="1"/>
  <c r="W76" i="1"/>
  <c r="AD75" i="1"/>
  <c r="AD74" i="1"/>
  <c r="AD73" i="1"/>
  <c r="X72" i="1"/>
  <c r="AB71" i="1"/>
  <c r="Y71" i="1"/>
  <c r="W71" i="1"/>
  <c r="X70" i="1"/>
  <c r="Z69" i="1"/>
  <c r="X68" i="1"/>
  <c r="AD67" i="1"/>
  <c r="X66" i="1"/>
  <c r="X65" i="1"/>
  <c r="AB64" i="1"/>
  <c r="Y64" i="1"/>
  <c r="W64" i="1"/>
  <c r="AD63" i="1"/>
  <c r="Z62" i="1"/>
  <c r="AB61" i="1"/>
  <c r="Y61" i="1"/>
  <c r="W61" i="1"/>
  <c r="AD60" i="1"/>
  <c r="Z59" i="1"/>
  <c r="AB58" i="1"/>
  <c r="Y58" i="1"/>
  <c r="W58" i="1"/>
  <c r="AB57" i="1"/>
  <c r="Y57" i="1"/>
  <c r="W57" i="1"/>
  <c r="X56" i="1"/>
  <c r="AB55" i="1"/>
  <c r="Y55" i="1"/>
  <c r="W55" i="1"/>
  <c r="Z53" i="1"/>
  <c r="Y52" i="1"/>
  <c r="W52" i="1"/>
  <c r="Z50" i="1"/>
  <c r="V47" i="1"/>
  <c r="X47" i="1"/>
  <c r="V46" i="1"/>
  <c r="X46" i="1"/>
  <c r="V42" i="1"/>
  <c r="X42" i="1"/>
  <c r="V39" i="1"/>
  <c r="X39" i="1"/>
  <c r="X38" i="1"/>
  <c r="V38" i="1"/>
  <c r="Z38" i="1"/>
  <c r="BI33" i="1"/>
  <c r="AJ35" i="1"/>
  <c r="BD35" i="1"/>
  <c r="BX35" i="1"/>
  <c r="AT35" i="1"/>
  <c r="BN35" i="1"/>
  <c r="CH35" i="1"/>
  <c r="AC35" i="1"/>
  <c r="AO34" i="1"/>
  <c r="BI34" i="1"/>
  <c r="CC34" i="1"/>
  <c r="AC34" i="1"/>
  <c r="AY34" i="1"/>
  <c r="BS34" i="1"/>
  <c r="BS33" i="1"/>
  <c r="AY33" i="1"/>
  <c r="AC33" i="1"/>
  <c r="CC33" i="1"/>
  <c r="AO33" i="1"/>
  <c r="AO32" i="1"/>
  <c r="BI32" i="1"/>
  <c r="CC32" i="1"/>
  <c r="AC32" i="1"/>
  <c r="AY32" i="1"/>
  <c r="BS32" i="1"/>
  <c r="AJ31" i="1"/>
  <c r="BD31" i="1"/>
  <c r="BX31" i="1"/>
  <c r="AT31" i="1"/>
  <c r="BN31" i="1"/>
  <c r="CH31" i="1"/>
  <c r="AC31" i="1"/>
  <c r="AT30" i="1"/>
  <c r="BN30" i="1"/>
  <c r="CH30" i="1"/>
  <c r="AJ30" i="1"/>
  <c r="BD30" i="1"/>
  <c r="BX30" i="1"/>
  <c r="AC30" i="1"/>
  <c r="AO29" i="1"/>
  <c r="BI29" i="1"/>
  <c r="CC29" i="1"/>
  <c r="AC29" i="1"/>
  <c r="AY29" i="1"/>
  <c r="BS29" i="1"/>
  <c r="AJ28" i="1"/>
  <c r="BD28" i="1"/>
  <c r="BX28" i="1"/>
  <c r="AT28" i="1"/>
  <c r="BN28" i="1"/>
  <c r="CH28" i="1"/>
  <c r="AC28" i="1"/>
  <c r="AT27" i="1"/>
  <c r="BN27" i="1"/>
  <c r="CH27" i="1"/>
  <c r="AJ27" i="1"/>
  <c r="BD27" i="1"/>
  <c r="BX27" i="1"/>
  <c r="AC27" i="1"/>
  <c r="AO26" i="1"/>
  <c r="BI26" i="1"/>
  <c r="CC26" i="1"/>
  <c r="AY26" i="1"/>
  <c r="BS26" i="1"/>
  <c r="AC26" i="1"/>
  <c r="AJ25" i="1"/>
  <c r="BD25" i="1"/>
  <c r="BX25" i="1"/>
  <c r="AT25" i="1"/>
  <c r="BN25" i="1"/>
  <c r="CH25" i="1"/>
  <c r="AC25" i="1"/>
  <c r="AO24" i="1"/>
  <c r="BI24" i="1"/>
  <c r="CC24" i="1"/>
  <c r="AY24" i="1"/>
  <c r="BS24" i="1"/>
  <c r="AC24" i="1"/>
  <c r="AJ23" i="1"/>
  <c r="BD23" i="1"/>
  <c r="BX23" i="1"/>
  <c r="AT23" i="1"/>
  <c r="BN23" i="1"/>
  <c r="CH23" i="1"/>
  <c r="AC23" i="1"/>
  <c r="AO22" i="1"/>
  <c r="BI22" i="1"/>
  <c r="CC22" i="1"/>
  <c r="AY22" i="1"/>
  <c r="BS22" i="1"/>
  <c r="AC22" i="1"/>
  <c r="AJ21" i="1"/>
  <c r="BD21" i="1"/>
  <c r="BX21" i="1"/>
  <c r="AT21" i="1"/>
  <c r="BN21" i="1"/>
  <c r="CH21" i="1"/>
  <c r="AC21" i="1"/>
  <c r="AT20" i="1"/>
  <c r="BN20" i="1"/>
  <c r="CH20" i="1"/>
  <c r="AJ20" i="1"/>
  <c r="BD20" i="1"/>
  <c r="BX20" i="1"/>
  <c r="AC20" i="1"/>
  <c r="AO19" i="1"/>
  <c r="BI19" i="1"/>
  <c r="CC19" i="1"/>
  <c r="AY19" i="1"/>
  <c r="BS19" i="1"/>
  <c r="AC19" i="1"/>
  <c r="AO18" i="1"/>
  <c r="BI18" i="1"/>
  <c r="CC18" i="1"/>
  <c r="AY18" i="1"/>
  <c r="BS18" i="1"/>
  <c r="AC18" i="1"/>
  <c r="AJ17" i="1"/>
  <c r="BD17" i="1"/>
  <c r="BX17" i="1"/>
  <c r="AT17" i="1"/>
  <c r="BN17" i="1"/>
  <c r="CH17" i="1"/>
  <c r="AC17" i="1"/>
  <c r="AY16" i="1"/>
  <c r="BS16" i="1"/>
  <c r="AO16" i="1"/>
  <c r="BI16" i="1"/>
  <c r="CC16" i="1"/>
  <c r="AC16" i="1"/>
  <c r="AJ15" i="1"/>
  <c r="BD15" i="1"/>
  <c r="BX15" i="1"/>
  <c r="AT15" i="1"/>
  <c r="BN15" i="1"/>
  <c r="CH15" i="1"/>
  <c r="AC15" i="1"/>
  <c r="AY14" i="1"/>
  <c r="BS14" i="1"/>
  <c r="AO14" i="1"/>
  <c r="BI14" i="1"/>
  <c r="CC14" i="1"/>
  <c r="AC14" i="1"/>
  <c r="AT13" i="1"/>
  <c r="BN13" i="1"/>
  <c r="CH13" i="1"/>
  <c r="AJ13" i="1"/>
  <c r="BD13" i="1"/>
  <c r="BX13" i="1"/>
  <c r="AC13" i="1"/>
  <c r="AO12" i="1"/>
  <c r="BI12" i="1"/>
  <c r="CC12" i="1"/>
  <c r="AY12" i="1"/>
  <c r="BS12" i="1"/>
  <c r="AC12" i="1"/>
  <c r="AJ11" i="1"/>
  <c r="BD11" i="1"/>
  <c r="BX11" i="1"/>
  <c r="AT11" i="1"/>
  <c r="BN11" i="1"/>
  <c r="CH11" i="1"/>
  <c r="AC11" i="1"/>
  <c r="AY10" i="1"/>
  <c r="BS10" i="1"/>
  <c r="AO10" i="1"/>
  <c r="BI10" i="1"/>
  <c r="CC10" i="1"/>
  <c r="AC10" i="1"/>
  <c r="AY9" i="1"/>
  <c r="BS9" i="1"/>
  <c r="AO9" i="1"/>
  <c r="BI9" i="1"/>
  <c r="CC9" i="1"/>
  <c r="AC9" i="1"/>
  <c r="AY8" i="1"/>
  <c r="BI8" i="1"/>
  <c r="BN8" i="1"/>
  <c r="CH8" i="1"/>
  <c r="AO8" i="1"/>
  <c r="BX8" i="1"/>
  <c r="AC8" i="1"/>
  <c r="AT7" i="1"/>
  <c r="BN7" i="1"/>
  <c r="CH7" i="1"/>
  <c r="AJ7" i="1"/>
  <c r="BD7" i="1"/>
  <c r="BX7" i="1"/>
  <c r="AC7" i="1"/>
  <c r="AO84" i="1"/>
  <c r="BI84" i="1"/>
  <c r="CC84" i="1"/>
  <c r="AY84" i="1"/>
  <c r="BS84" i="1"/>
  <c r="AC84" i="1"/>
  <c r="AO83" i="1"/>
  <c r="BI83" i="1"/>
  <c r="CC83" i="1"/>
  <c r="AY83" i="1"/>
  <c r="BS83" i="1"/>
  <c r="AC83" i="1"/>
  <c r="AJ82" i="1"/>
  <c r="BD82" i="1"/>
  <c r="BX82" i="1"/>
  <c r="AT82" i="1"/>
  <c r="BN82" i="1"/>
  <c r="CH82" i="1"/>
  <c r="AC82" i="1"/>
  <c r="AY81" i="1"/>
  <c r="BS81" i="1"/>
  <c r="AO81" i="1"/>
  <c r="BI81" i="1"/>
  <c r="CC81" i="1"/>
  <c r="AC81" i="1"/>
  <c r="AO80" i="1"/>
  <c r="BI80" i="1"/>
  <c r="CC80" i="1"/>
  <c r="AY80" i="1"/>
  <c r="BS80" i="1"/>
  <c r="AC80" i="1"/>
  <c r="AJ79" i="1"/>
  <c r="BD79" i="1"/>
  <c r="BX79" i="1"/>
  <c r="AT79" i="1"/>
  <c r="BN79" i="1"/>
  <c r="CH79" i="1"/>
  <c r="AC79" i="1"/>
  <c r="AY78" i="1"/>
  <c r="BS78" i="1"/>
  <c r="AO78" i="1"/>
  <c r="BI78" i="1"/>
  <c r="CC78" i="1"/>
  <c r="AC78" i="1"/>
  <c r="AO77" i="1"/>
  <c r="BI77" i="1"/>
  <c r="CC77" i="1"/>
  <c r="AY77" i="1"/>
  <c r="BS77" i="1"/>
  <c r="AC77" i="1"/>
  <c r="AY76" i="1"/>
  <c r="BS76" i="1"/>
  <c r="AO76" i="1"/>
  <c r="BI76" i="1"/>
  <c r="CC76" i="1"/>
  <c r="AC76" i="1"/>
  <c r="AT75" i="1"/>
  <c r="BN75" i="1"/>
  <c r="CH75" i="1"/>
  <c r="AJ75" i="1"/>
  <c r="BD75" i="1"/>
  <c r="BX75" i="1"/>
  <c r="AC75" i="1"/>
  <c r="AT74" i="1"/>
  <c r="BN74" i="1"/>
  <c r="CH74" i="1"/>
  <c r="AJ74" i="1"/>
  <c r="BD74" i="1"/>
  <c r="BX74" i="1"/>
  <c r="AC74" i="1"/>
  <c r="AT73" i="1"/>
  <c r="BN73" i="1"/>
  <c r="CH73" i="1"/>
  <c r="AJ73" i="1"/>
  <c r="BD73" i="1"/>
  <c r="BX73" i="1"/>
  <c r="AC73" i="1"/>
  <c r="AO72" i="1"/>
  <c r="BI72" i="1"/>
  <c r="CC72" i="1"/>
  <c r="AY72" i="1"/>
  <c r="BS72" i="1"/>
  <c r="AC72" i="1"/>
  <c r="AY71" i="1"/>
  <c r="BS71" i="1"/>
  <c r="AO71" i="1"/>
  <c r="BI71" i="1"/>
  <c r="CC71" i="1"/>
  <c r="AC71" i="1"/>
  <c r="AO70" i="1"/>
  <c r="BI70" i="1"/>
  <c r="CC70" i="1"/>
  <c r="AY70" i="1"/>
  <c r="BS70" i="1"/>
  <c r="AC70" i="1"/>
  <c r="AJ69" i="1"/>
  <c r="BD69" i="1"/>
  <c r="BX69" i="1"/>
  <c r="AT69" i="1"/>
  <c r="BN69" i="1"/>
  <c r="CH69" i="1"/>
  <c r="AC69" i="1"/>
  <c r="AT68" i="1"/>
  <c r="BN68" i="1"/>
  <c r="CH68" i="1"/>
  <c r="AC68" i="1"/>
  <c r="AT67" i="1"/>
  <c r="BN67" i="1"/>
  <c r="CH67" i="1"/>
  <c r="AY67" i="1"/>
  <c r="BS67" i="1"/>
  <c r="AC67" i="1"/>
  <c r="AO66" i="1"/>
  <c r="BI66" i="1"/>
  <c r="CC66" i="1"/>
  <c r="AT66" i="1"/>
  <c r="BN66" i="1"/>
  <c r="CH66" i="1"/>
  <c r="AC66" i="1"/>
  <c r="AO65" i="1"/>
  <c r="BI65" i="1"/>
  <c r="CC65" i="1"/>
  <c r="AT65" i="1"/>
  <c r="BN65" i="1"/>
  <c r="CH65" i="1"/>
  <c r="AJ65" i="1"/>
  <c r="BD65" i="1"/>
  <c r="BX65" i="1"/>
  <c r="AC65" i="1"/>
  <c r="AY64" i="1"/>
  <c r="BS64" i="1"/>
  <c r="AJ64" i="1"/>
  <c r="BD64" i="1"/>
  <c r="BX64" i="1"/>
  <c r="AC64" i="1"/>
  <c r="AT63" i="1"/>
  <c r="BN63" i="1"/>
  <c r="CH63" i="1"/>
  <c r="AY63" i="1"/>
  <c r="BS63" i="1"/>
  <c r="AC63" i="1"/>
  <c r="AJ62" i="1"/>
  <c r="BD62" i="1"/>
  <c r="BX62" i="1"/>
  <c r="AO62" i="1"/>
  <c r="BI62" i="1"/>
  <c r="CC62" i="1"/>
  <c r="AC62" i="1"/>
  <c r="AY61" i="1"/>
  <c r="BS61" i="1"/>
  <c r="AJ61" i="1"/>
  <c r="BD61" i="1"/>
  <c r="BX61" i="1"/>
  <c r="AC61" i="1"/>
  <c r="AT60" i="1"/>
  <c r="BN60" i="1"/>
  <c r="CH60" i="1"/>
  <c r="AY60" i="1"/>
  <c r="BS60" i="1"/>
  <c r="AC60" i="1"/>
  <c r="AJ59" i="1"/>
  <c r="BD59" i="1"/>
  <c r="BX59" i="1"/>
  <c r="AO59" i="1"/>
  <c r="BI59" i="1"/>
  <c r="CC59" i="1"/>
  <c r="AC59" i="1"/>
  <c r="AY58" i="1"/>
  <c r="BS58" i="1"/>
  <c r="AJ58" i="1"/>
  <c r="BD58" i="1"/>
  <c r="BX58" i="1"/>
  <c r="AC58" i="1"/>
  <c r="AT57" i="1"/>
  <c r="BN57" i="1"/>
  <c r="CH57" i="1"/>
  <c r="AJ57" i="1"/>
  <c r="BD57" i="1"/>
  <c r="BX57" i="1"/>
  <c r="AC57" i="1"/>
  <c r="AT56" i="1"/>
  <c r="AJ56" i="1"/>
  <c r="BD56" i="1"/>
  <c r="BX56" i="1"/>
  <c r="BN56" i="1"/>
  <c r="CH56" i="1"/>
  <c r="AC56" i="1"/>
  <c r="AJ55" i="1"/>
  <c r="BD55" i="1"/>
  <c r="BX55" i="1"/>
  <c r="AT55" i="1"/>
  <c r="BN55" i="1"/>
  <c r="CH55" i="1"/>
  <c r="AC55" i="1"/>
  <c r="AO54" i="1"/>
  <c r="BI54" i="1"/>
  <c r="CC54" i="1"/>
  <c r="AY54" i="1"/>
  <c r="BS54" i="1"/>
  <c r="AC54" i="1"/>
  <c r="AJ53" i="1"/>
  <c r="BD53" i="1"/>
  <c r="BX53" i="1"/>
  <c r="AT53" i="1"/>
  <c r="BN53" i="1"/>
  <c r="CH53" i="1"/>
  <c r="AC53" i="1"/>
  <c r="AY52" i="1"/>
  <c r="BS52" i="1"/>
  <c r="AO52" i="1"/>
  <c r="BI52" i="1"/>
  <c r="CC52" i="1"/>
  <c r="AC52" i="1"/>
  <c r="AO51" i="1"/>
  <c r="BI51" i="1"/>
  <c r="CC51" i="1"/>
  <c r="AY51" i="1"/>
  <c r="BS51" i="1"/>
  <c r="AC51" i="1"/>
  <c r="AJ50" i="1"/>
  <c r="BD50" i="1"/>
  <c r="BX50" i="1"/>
  <c r="AT50" i="1"/>
  <c r="BN50" i="1"/>
  <c r="CH50" i="1"/>
  <c r="AC50" i="1"/>
  <c r="AO49" i="1"/>
  <c r="BI49" i="1"/>
  <c r="CC49" i="1"/>
  <c r="AY49" i="1"/>
  <c r="BS49" i="1"/>
  <c r="AC49" i="1"/>
  <c r="AJ48" i="1"/>
  <c r="BD48" i="1"/>
  <c r="BX48" i="1"/>
  <c r="AT48" i="1"/>
  <c r="BN48" i="1"/>
  <c r="CH48" i="1"/>
  <c r="AC48" i="1"/>
  <c r="AT47" i="1"/>
  <c r="BN47" i="1"/>
  <c r="CH47" i="1"/>
  <c r="AJ47" i="1"/>
  <c r="BD47" i="1"/>
  <c r="BX47" i="1"/>
  <c r="AC47" i="1"/>
  <c r="AO46" i="1"/>
  <c r="BI46" i="1"/>
  <c r="CC46" i="1"/>
  <c r="BD46" i="1"/>
  <c r="BX46" i="1"/>
  <c r="AJ46" i="1"/>
  <c r="AC46" i="1"/>
  <c r="AT45" i="1"/>
  <c r="BN45" i="1"/>
  <c r="CH45" i="1"/>
  <c r="AC45" i="1"/>
  <c r="AO44" i="1"/>
  <c r="BI44" i="1"/>
  <c r="CC44" i="1"/>
  <c r="AT44" i="1"/>
  <c r="BN44" i="1"/>
  <c r="CH44" i="1"/>
  <c r="AC44" i="1"/>
  <c r="AO43" i="1"/>
  <c r="BI43" i="1"/>
  <c r="CC43" i="1"/>
  <c r="AT43" i="1"/>
  <c r="BN43" i="1"/>
  <c r="CH43" i="1"/>
  <c r="AC43" i="1"/>
  <c r="AT42" i="1"/>
  <c r="BN42" i="1"/>
  <c r="CH42" i="1"/>
  <c r="AC42" i="1"/>
  <c r="AY41" i="1"/>
  <c r="BS41" i="1"/>
  <c r="AC41" i="1"/>
  <c r="AT40" i="1"/>
  <c r="BI40" i="1"/>
  <c r="BN40" i="1"/>
  <c r="CH40" i="1"/>
  <c r="BS40" i="1"/>
  <c r="AC40" i="1"/>
  <c r="AO39" i="1"/>
  <c r="BS39" i="1"/>
  <c r="AY39" i="1"/>
  <c r="BN39" i="1"/>
  <c r="CH39" i="1"/>
  <c r="AC39" i="1"/>
  <c r="AJ38" i="1"/>
  <c r="BD38" i="1"/>
  <c r="BX38" i="1"/>
  <c r="AT38" i="1"/>
  <c r="BN38" i="1"/>
  <c r="CH38" i="1"/>
  <c r="AC38" i="1"/>
  <c r="AJ37" i="1"/>
  <c r="BD37" i="1"/>
  <c r="BX37" i="1"/>
  <c r="AY37" i="1"/>
  <c r="BS37" i="1"/>
  <c r="AC37" i="1"/>
  <c r="AJ36" i="1"/>
  <c r="BD36" i="1"/>
  <c r="BX36" i="1"/>
  <c r="AT36" i="1"/>
  <c r="BN36" i="1"/>
  <c r="CH36" i="1"/>
  <c r="AC36" i="1"/>
  <c r="AD84" i="1"/>
  <c r="AD83" i="1"/>
  <c r="X82" i="1"/>
  <c r="Z81" i="1"/>
  <c r="AD80" i="1"/>
  <c r="X79" i="1"/>
  <c r="Z78" i="1"/>
  <c r="AD77" i="1"/>
  <c r="Z76" i="1"/>
  <c r="AB75" i="1"/>
  <c r="W75" i="1"/>
  <c r="Y75" i="1"/>
  <c r="AB74" i="1"/>
  <c r="W74" i="1"/>
  <c r="Y74" i="1"/>
  <c r="AB73" i="1"/>
  <c r="W73" i="1"/>
  <c r="Y73" i="1"/>
  <c r="AD72" i="1"/>
  <c r="Z71" i="1"/>
  <c r="AD70" i="1"/>
  <c r="X69" i="1"/>
  <c r="AD68" i="1"/>
  <c r="AB67" i="1"/>
  <c r="W67" i="1"/>
  <c r="Y67" i="1"/>
  <c r="AD66" i="1"/>
  <c r="AD65" i="1"/>
  <c r="Z64" i="1"/>
  <c r="AB63" i="1"/>
  <c r="W63" i="1"/>
  <c r="Y63" i="1"/>
  <c r="X62" i="1"/>
  <c r="Z61" i="1"/>
  <c r="AB60" i="1"/>
  <c r="W60" i="1"/>
  <c r="Y60" i="1"/>
  <c r="X59" i="1"/>
  <c r="Z58" i="1"/>
  <c r="Z57" i="1"/>
  <c r="AD56" i="1"/>
  <c r="Z55" i="1"/>
  <c r="AD54" i="1"/>
  <c r="X53" i="1"/>
  <c r="Z52" i="1"/>
  <c r="AD51" i="1"/>
  <c r="X50" i="1"/>
  <c r="X49" i="1"/>
  <c r="V49" i="1"/>
  <c r="Z49" i="1"/>
  <c r="Y44" i="1"/>
  <c r="Y43" i="1"/>
  <c r="X41" i="1"/>
  <c r="V41" i="1"/>
  <c r="Z41" i="1"/>
  <c r="Y37" i="1"/>
  <c r="Y36" i="1"/>
  <c r="Z35" i="1"/>
  <c r="Y34" i="1"/>
  <c r="Y33" i="1"/>
  <c r="Y32" i="1"/>
  <c r="Z31" i="1"/>
  <c r="Z30" i="1"/>
  <c r="Y29" i="1"/>
  <c r="Z28" i="1"/>
  <c r="Z27" i="1"/>
  <c r="Y26" i="1"/>
  <c r="Z25" i="1"/>
  <c r="Y24" i="1"/>
  <c r="Z23" i="1"/>
  <c r="Y22" i="1"/>
  <c r="Z21" i="1"/>
  <c r="Z20" i="1"/>
  <c r="Y19" i="1"/>
  <c r="Y18" i="1"/>
  <c r="Z17" i="1"/>
  <c r="Y16" i="1"/>
  <c r="Z15" i="1"/>
  <c r="Y14" i="1"/>
  <c r="Z13" i="1"/>
  <c r="Y12" i="1"/>
  <c r="Z11" i="1"/>
  <c r="Y10" i="1"/>
  <c r="Y9" i="1"/>
  <c r="Z8" i="1"/>
  <c r="Y7" i="1"/>
  <c r="CB35" i="1"/>
  <c r="BH35" i="1"/>
  <c r="AN35" i="1"/>
  <c r="CG34" i="1"/>
  <c r="BM34" i="1"/>
  <c r="AS34" i="1"/>
  <c r="BW33" i="1"/>
  <c r="BC33" i="1"/>
  <c r="AI33" i="1"/>
  <c r="CG32" i="1"/>
  <c r="BM32" i="1"/>
  <c r="AS32" i="1"/>
  <c r="CB31" i="1"/>
  <c r="BH31" i="1"/>
  <c r="AN31" i="1"/>
  <c r="BR30" i="1"/>
  <c r="AX30" i="1"/>
  <c r="CG29" i="1"/>
  <c r="BM29" i="1"/>
  <c r="AS29" i="1"/>
  <c r="AK49" i="1"/>
  <c r="BE49" i="1"/>
  <c r="BY49" i="1"/>
  <c r="AP49" i="1"/>
  <c r="BJ49" i="1"/>
  <c r="CD49" i="1"/>
  <c r="AU49" i="1"/>
  <c r="BO49" i="1"/>
  <c r="CI49" i="1"/>
  <c r="AZ49" i="1"/>
  <c r="BT49" i="1"/>
  <c r="AZ48" i="1"/>
  <c r="BT48" i="1"/>
  <c r="AK48" i="1"/>
  <c r="BE48" i="1"/>
  <c r="BY48" i="1"/>
  <c r="AP48" i="1"/>
  <c r="BJ48" i="1"/>
  <c r="CD48" i="1"/>
  <c r="AU48" i="1"/>
  <c r="BO48" i="1"/>
  <c r="CI48" i="1"/>
  <c r="AP47" i="1"/>
  <c r="BJ47" i="1"/>
  <c r="CD47" i="1"/>
  <c r="AU47" i="1"/>
  <c r="BO47" i="1"/>
  <c r="CI47" i="1"/>
  <c r="AZ47" i="1"/>
  <c r="BT47" i="1"/>
  <c r="AK47" i="1"/>
  <c r="BE47" i="1"/>
  <c r="BY47" i="1"/>
  <c r="AP46" i="1"/>
  <c r="BJ46" i="1"/>
  <c r="CD46" i="1"/>
  <c r="AK46" i="1"/>
  <c r="BE46" i="1"/>
  <c r="BY46" i="1"/>
  <c r="AU46" i="1"/>
  <c r="BO46" i="1"/>
  <c r="CI46" i="1"/>
  <c r="AZ45" i="1"/>
  <c r="BT45" i="1"/>
  <c r="AK45" i="1"/>
  <c r="BE45" i="1"/>
  <c r="BY45" i="1"/>
  <c r="AU45" i="1"/>
  <c r="BO45" i="1"/>
  <c r="CI45" i="1"/>
  <c r="AU44" i="1"/>
  <c r="BO44" i="1"/>
  <c r="CI44" i="1"/>
  <c r="AZ44" i="1"/>
  <c r="BT44" i="1"/>
  <c r="AK44" i="1"/>
  <c r="BE44" i="1"/>
  <c r="BY44" i="1"/>
  <c r="AP44" i="1"/>
  <c r="BJ44" i="1"/>
  <c r="CD44" i="1"/>
  <c r="AU43" i="1"/>
  <c r="BO43" i="1"/>
  <c r="CI43" i="1"/>
  <c r="AZ43" i="1"/>
  <c r="BT43" i="1"/>
  <c r="AK43" i="1"/>
  <c r="BE43" i="1"/>
  <c r="BY43" i="1"/>
  <c r="AP43" i="1"/>
  <c r="BJ43" i="1"/>
  <c r="CD43" i="1"/>
  <c r="AZ42" i="1"/>
  <c r="BT42" i="1"/>
  <c r="AK42" i="1"/>
  <c r="BE42" i="1"/>
  <c r="BY42" i="1"/>
  <c r="AP42" i="1"/>
  <c r="BJ42" i="1"/>
  <c r="CD42" i="1"/>
  <c r="AU42" i="1"/>
  <c r="BO42" i="1"/>
  <c r="CI42" i="1"/>
  <c r="AK41" i="1"/>
  <c r="BE41" i="1"/>
  <c r="BY41" i="1"/>
  <c r="AP41" i="1"/>
  <c r="BJ41" i="1"/>
  <c r="CD41" i="1"/>
  <c r="AU41" i="1"/>
  <c r="BO41" i="1"/>
  <c r="CI41" i="1"/>
  <c r="AZ41" i="1"/>
  <c r="BT41" i="1"/>
  <c r="AU40" i="1"/>
  <c r="AZ40" i="1"/>
  <c r="AK40" i="1"/>
  <c r="BT40" i="1"/>
  <c r="BY40" i="1"/>
  <c r="CD40" i="1"/>
  <c r="BO40" i="1"/>
  <c r="CI40" i="1"/>
  <c r="AZ39" i="1"/>
  <c r="BO39" i="1"/>
  <c r="CI39" i="1"/>
  <c r="AK39" i="1"/>
  <c r="AP39" i="1"/>
  <c r="BT39" i="1"/>
  <c r="BE39" i="1"/>
  <c r="BY39" i="1"/>
  <c r="BJ39" i="1"/>
  <c r="CD39" i="1"/>
  <c r="AZ38" i="1"/>
  <c r="BT38" i="1"/>
  <c r="AK38" i="1"/>
  <c r="BE38" i="1"/>
  <c r="BY38" i="1"/>
  <c r="AU38" i="1"/>
  <c r="BO38" i="1"/>
  <c r="CI38" i="1"/>
  <c r="AK37" i="1"/>
  <c r="BE37" i="1"/>
  <c r="BY37" i="1"/>
  <c r="AP37" i="1"/>
  <c r="BJ37" i="1"/>
  <c r="CD37" i="1"/>
  <c r="AZ37" i="1"/>
  <c r="BT37" i="1"/>
  <c r="AZ36" i="1"/>
  <c r="BT36" i="1"/>
  <c r="AK36" i="1"/>
  <c r="BE36" i="1"/>
  <c r="BY36" i="1"/>
  <c r="AP36" i="1"/>
  <c r="AU36" i="1"/>
  <c r="BO36" i="1"/>
  <c r="CI36" i="1"/>
  <c r="BJ36" i="1"/>
  <c r="W49" i="1"/>
  <c r="Y48" i="1"/>
  <c r="Y47" i="1"/>
  <c r="Y46" i="1"/>
  <c r="Y45" i="1"/>
  <c r="W44" i="1"/>
  <c r="W43" i="1"/>
  <c r="Y42" i="1"/>
  <c r="W41" i="1"/>
  <c r="Y40" i="1"/>
  <c r="Y39" i="1"/>
  <c r="W38" i="1"/>
  <c r="W37" i="1"/>
  <c r="W36" i="1"/>
  <c r="Y35" i="1"/>
  <c r="W34" i="1"/>
  <c r="W33" i="1"/>
  <c r="W32" i="1"/>
  <c r="Y31" i="1"/>
  <c r="Y30" i="1"/>
  <c r="W29" i="1"/>
  <c r="Y28" i="1"/>
  <c r="Y27" i="1"/>
  <c r="W26" i="1"/>
  <c r="Y25" i="1"/>
  <c r="W24" i="1"/>
  <c r="Y23" i="1"/>
  <c r="W22" i="1"/>
  <c r="Y21" i="1"/>
  <c r="Y20" i="1"/>
  <c r="W19" i="1"/>
  <c r="W18" i="1"/>
  <c r="Y17" i="1"/>
  <c r="W16" i="1"/>
  <c r="Y15" i="1"/>
  <c r="W14" i="1"/>
  <c r="Y13" i="1"/>
  <c r="W12" i="1"/>
  <c r="Y11" i="1"/>
  <c r="W10" i="1"/>
  <c r="W9" i="1"/>
  <c r="Y8" i="1"/>
  <c r="W7" i="1"/>
  <c r="CA35" i="1"/>
  <c r="BS35" i="1"/>
  <c r="BG35" i="1"/>
  <c r="AY35" i="1"/>
  <c r="AM35" i="1"/>
  <c r="CF34" i="1"/>
  <c r="BX34" i="1"/>
  <c r="BL34" i="1"/>
  <c r="BD34" i="1"/>
  <c r="AR34" i="1"/>
  <c r="AJ34" i="1"/>
  <c r="CH33" i="1"/>
  <c r="BV33" i="1"/>
  <c r="BR26" i="1"/>
  <c r="AX26" i="1"/>
  <c r="AI8" i="1"/>
  <c r="BR7" i="1"/>
  <c r="AX7" i="1"/>
  <c r="AD49" i="1"/>
  <c r="AD44" i="1"/>
  <c r="AD43" i="1"/>
  <c r="BD33" i="1"/>
  <c r="BB33" i="1"/>
  <c r="AJ33" i="1"/>
  <c r="AH33" i="1"/>
  <c r="CH32" i="1"/>
  <c r="CF32" i="1"/>
  <c r="BN32" i="1"/>
  <c r="BL32" i="1"/>
  <c r="AT32" i="1"/>
  <c r="AR32" i="1"/>
  <c r="CC31" i="1"/>
  <c r="CA31" i="1"/>
  <c r="BI31" i="1"/>
  <c r="BG31" i="1"/>
  <c r="AO31" i="1"/>
  <c r="AM31" i="1"/>
  <c r="BS30" i="1"/>
  <c r="BQ30" i="1"/>
  <c r="AY30" i="1"/>
  <c r="AW30" i="1"/>
  <c r="CH29" i="1"/>
  <c r="CF29" i="1"/>
  <c r="BN29" i="1"/>
  <c r="BL29" i="1"/>
  <c r="AT29" i="1"/>
  <c r="AR29" i="1"/>
  <c r="CA28" i="1"/>
  <c r="BG28" i="1"/>
  <c r="AM28" i="1"/>
  <c r="BQ27" i="1"/>
  <c r="AW27" i="1"/>
  <c r="CF26" i="1"/>
  <c r="BL26" i="1"/>
  <c r="AR26" i="1"/>
  <c r="CA25" i="1"/>
  <c r="BG25" i="1"/>
  <c r="AM25" i="1"/>
  <c r="CF24" i="1"/>
  <c r="BL24" i="1"/>
  <c r="AR24" i="1"/>
  <c r="CA23" i="1"/>
  <c r="BG23" i="1"/>
  <c r="AM23" i="1"/>
  <c r="CF22" i="1"/>
  <c r="BL22" i="1"/>
  <c r="AR22" i="1"/>
  <c r="CA21" i="1"/>
  <c r="BG21" i="1"/>
  <c r="AM21" i="1"/>
  <c r="BQ20" i="1"/>
  <c r="AW20" i="1"/>
  <c r="CF19" i="1"/>
  <c r="BL19" i="1"/>
  <c r="AR19" i="1"/>
  <c r="CF18" i="1"/>
  <c r="BL18" i="1"/>
  <c r="AR18" i="1"/>
  <c r="CA17" i="1"/>
  <c r="BG17" i="1"/>
  <c r="AM17" i="1"/>
  <c r="BV16" i="1"/>
  <c r="BB16" i="1"/>
  <c r="AH16" i="1"/>
  <c r="CA15" i="1"/>
  <c r="BG15" i="1"/>
  <c r="AM15" i="1"/>
  <c r="BV14" i="1"/>
  <c r="BB14" i="1"/>
  <c r="AH14" i="1"/>
  <c r="BQ13" i="1"/>
  <c r="AW13" i="1"/>
  <c r="CF12" i="1"/>
  <c r="BL12" i="1"/>
  <c r="AR12" i="1"/>
  <c r="CA11" i="1"/>
  <c r="BG11" i="1"/>
  <c r="AM11" i="1"/>
  <c r="BV10" i="1"/>
  <c r="BB10" i="1"/>
  <c r="AH10" i="1"/>
  <c r="BV9" i="1"/>
  <c r="BB9" i="1"/>
  <c r="AH9" i="1"/>
  <c r="BQ8" i="1"/>
  <c r="AN54" i="1"/>
  <c r="BH54" i="1"/>
  <c r="CB54" i="1"/>
  <c r="AS54" i="1"/>
  <c r="BM54" i="1"/>
  <c r="CG54" i="1"/>
  <c r="AI53" i="1"/>
  <c r="BC53" i="1"/>
  <c r="BW53" i="1"/>
  <c r="AN53" i="1"/>
  <c r="BH53" i="1"/>
  <c r="CB53" i="1"/>
  <c r="AX52" i="1"/>
  <c r="BR52" i="1"/>
  <c r="AI52" i="1"/>
  <c r="BC52" i="1"/>
  <c r="BW52" i="1"/>
  <c r="AN51" i="1"/>
  <c r="BH51" i="1"/>
  <c r="CB51" i="1"/>
  <c r="AS51" i="1"/>
  <c r="BM51" i="1"/>
  <c r="CG51" i="1"/>
  <c r="AI50" i="1"/>
  <c r="BC50" i="1"/>
  <c r="BW50" i="1"/>
  <c r="AN50" i="1"/>
  <c r="BH50" i="1"/>
  <c r="CB50" i="1"/>
  <c r="AI49" i="1"/>
  <c r="BC49" i="1"/>
  <c r="BW49" i="1"/>
  <c r="AX48" i="1"/>
  <c r="BR48" i="1"/>
  <c r="AN47" i="1"/>
  <c r="BH47" i="1"/>
  <c r="CB47" i="1"/>
  <c r="AS47" i="1"/>
  <c r="BM47" i="1"/>
  <c r="CG47" i="1"/>
  <c r="AI46" i="1"/>
  <c r="CG46" i="1"/>
  <c r="AN46" i="1"/>
  <c r="BC46" i="1"/>
  <c r="BH46" i="1"/>
  <c r="BW46" i="1"/>
  <c r="CB46" i="1"/>
  <c r="AS45" i="1"/>
  <c r="BM45" i="1"/>
  <c r="CG45" i="1"/>
  <c r="AX45" i="1"/>
  <c r="BR45" i="1"/>
  <c r="AN44" i="1"/>
  <c r="BH44" i="1"/>
  <c r="CB44" i="1"/>
  <c r="AS44" i="1"/>
  <c r="BM44" i="1"/>
  <c r="CG44" i="1"/>
  <c r="AN43" i="1"/>
  <c r="BH43" i="1"/>
  <c r="CB43" i="1"/>
  <c r="AS43" i="1"/>
  <c r="BM43" i="1"/>
  <c r="CG43" i="1"/>
  <c r="AS42" i="1"/>
  <c r="BM42" i="1"/>
  <c r="CG42" i="1"/>
  <c r="AX42" i="1"/>
  <c r="BR42" i="1"/>
  <c r="AX41" i="1"/>
  <c r="BR41" i="1"/>
  <c r="AI41" i="1"/>
  <c r="BC41" i="1"/>
  <c r="BW41" i="1"/>
  <c r="AS40" i="1"/>
  <c r="AX40" i="1"/>
  <c r="BM40" i="1"/>
  <c r="CG40" i="1"/>
  <c r="BR40" i="1"/>
  <c r="AI39" i="1"/>
  <c r="AX39" i="1"/>
  <c r="BM39" i="1"/>
  <c r="CG39" i="1"/>
  <c r="AS39" i="1"/>
  <c r="BR39" i="1"/>
  <c r="AS38" i="1"/>
  <c r="BM38" i="1"/>
  <c r="CG38" i="1"/>
  <c r="AX38" i="1"/>
  <c r="BR38" i="1"/>
  <c r="AN37" i="1"/>
  <c r="BH37" i="1"/>
  <c r="CB37" i="1"/>
  <c r="AI37" i="1"/>
  <c r="BC37" i="1"/>
  <c r="BW37" i="1"/>
  <c r="AX36" i="1"/>
  <c r="BR36" i="1"/>
  <c r="W48" i="1"/>
  <c r="W47" i="1"/>
  <c r="W46" i="1"/>
  <c r="W45" i="1"/>
  <c r="W42" i="1"/>
  <c r="W40" i="1"/>
  <c r="W39" i="1"/>
  <c r="W35" i="1"/>
  <c r="W31" i="1"/>
  <c r="W30" i="1"/>
  <c r="W28" i="1"/>
  <c r="W27" i="1"/>
  <c r="W25" i="1"/>
  <c r="W23" i="1"/>
  <c r="W21" i="1"/>
  <c r="W20" i="1"/>
  <c r="W17" i="1"/>
  <c r="W15" i="1"/>
  <c r="W13" i="1"/>
  <c r="W11" i="1"/>
  <c r="W8" i="1"/>
  <c r="CC35" i="1"/>
  <c r="BI35" i="1"/>
  <c r="AO35" i="1"/>
  <c r="CH34" i="1"/>
  <c r="BN34" i="1"/>
  <c r="AT34" i="1"/>
  <c r="BX33" i="1"/>
  <c r="BL33" i="1"/>
  <c r="BH33" i="1"/>
  <c r="AN33" i="1"/>
  <c r="BR32" i="1"/>
  <c r="AX32" i="1"/>
  <c r="CG31" i="1"/>
  <c r="BM31" i="1"/>
  <c r="AS31" i="1"/>
  <c r="BW30" i="1"/>
  <c r="BC30" i="1"/>
  <c r="AI30" i="1"/>
  <c r="BR29" i="1"/>
  <c r="AX29" i="1"/>
  <c r="BW28" i="1"/>
  <c r="BC28" i="1"/>
  <c r="AI28" i="1"/>
  <c r="CG27" i="1"/>
  <c r="BM27" i="1"/>
  <c r="AS27" i="1"/>
  <c r="CB26" i="1"/>
  <c r="BH26" i="1"/>
  <c r="AN26" i="1"/>
  <c r="BW25" i="1"/>
  <c r="BC25" i="1"/>
  <c r="AI25" i="1"/>
  <c r="CB24" i="1"/>
  <c r="BH24" i="1"/>
  <c r="AN24" i="1"/>
  <c r="BW23" i="1"/>
  <c r="BC23" i="1"/>
  <c r="AI23" i="1"/>
  <c r="CB22" i="1"/>
  <c r="BH22" i="1"/>
  <c r="AN22" i="1"/>
  <c r="BW21" i="1"/>
  <c r="BC21" i="1"/>
  <c r="AI21" i="1"/>
  <c r="CG20" i="1"/>
  <c r="BM20" i="1"/>
  <c r="AS20" i="1"/>
  <c r="CB19" i="1"/>
  <c r="BH19" i="1"/>
  <c r="AN19" i="1"/>
  <c r="CB18" i="1"/>
  <c r="BH18" i="1"/>
  <c r="AN18" i="1"/>
  <c r="BW17" i="1"/>
  <c r="BC17" i="1"/>
  <c r="AI17" i="1"/>
  <c r="BR16" i="1"/>
  <c r="AX16" i="1"/>
  <c r="BW15" i="1"/>
  <c r="BC15" i="1"/>
  <c r="AI15" i="1"/>
  <c r="BR14" i="1"/>
  <c r="AX14" i="1"/>
  <c r="CG13" i="1"/>
  <c r="BM13" i="1"/>
  <c r="AS13" i="1"/>
  <c r="CB12" i="1"/>
  <c r="BH12" i="1"/>
  <c r="AN12" i="1"/>
  <c r="BW11" i="1"/>
  <c r="BC11" i="1"/>
  <c r="AI11" i="1"/>
  <c r="BR10" i="1"/>
  <c r="AX10" i="1"/>
  <c r="BR9" i="1"/>
  <c r="AX9" i="1"/>
  <c r="CG8" i="1"/>
  <c r="BM8" i="1"/>
  <c r="AD48" i="1"/>
  <c r="AD47" i="1"/>
  <c r="AD46" i="1"/>
  <c r="AD45" i="1"/>
  <c r="AD42" i="1"/>
  <c r="AD40" i="1"/>
  <c r="AD39" i="1"/>
  <c r="BE33" i="1"/>
  <c r="AR33" i="1"/>
  <c r="AT33" i="1"/>
  <c r="AK33" i="1"/>
  <c r="CI32" i="1"/>
  <c r="BV32" i="1"/>
  <c r="BX32" i="1"/>
  <c r="BO32" i="1"/>
  <c r="BB32" i="1"/>
  <c r="BD32" i="1"/>
  <c r="AU32" i="1"/>
  <c r="AH32" i="1"/>
  <c r="AJ32" i="1"/>
  <c r="CD31" i="1"/>
  <c r="BQ31" i="1"/>
  <c r="BS31" i="1"/>
  <c r="BJ31" i="1"/>
  <c r="AW31" i="1"/>
  <c r="AY31" i="1"/>
  <c r="AP31" i="1"/>
  <c r="CA30" i="1"/>
  <c r="CC30" i="1"/>
  <c r="BT30" i="1"/>
  <c r="BG30" i="1"/>
  <c r="BI30" i="1"/>
  <c r="AZ30" i="1"/>
  <c r="AM30" i="1"/>
  <c r="AO30" i="1"/>
  <c r="CI29" i="1"/>
  <c r="BV29" i="1"/>
  <c r="BX29" i="1"/>
  <c r="BO29" i="1"/>
  <c r="BB29" i="1"/>
  <c r="BD29" i="1"/>
  <c r="AU29" i="1"/>
  <c r="AH29" i="1"/>
  <c r="AJ29" i="1"/>
  <c r="BS28" i="1"/>
  <c r="AY28" i="1"/>
  <c r="CC27" i="1"/>
  <c r="BI27" i="1"/>
  <c r="AO27" i="1"/>
  <c r="BX26" i="1"/>
  <c r="BD26" i="1"/>
  <c r="AJ26" i="1"/>
  <c r="BS25" i="1"/>
  <c r="AY25" i="1"/>
  <c r="BX24" i="1"/>
  <c r="BD24" i="1"/>
  <c r="AJ24" i="1"/>
  <c r="BS23" i="1"/>
  <c r="AY23" i="1"/>
  <c r="BX22" i="1"/>
  <c r="BD22" i="1"/>
  <c r="AJ22" i="1"/>
  <c r="BS21" i="1"/>
  <c r="AY21" i="1"/>
  <c r="CC20" i="1"/>
  <c r="BI20" i="1"/>
  <c r="AO20" i="1"/>
  <c r="BX19" i="1"/>
  <c r="BD19" i="1"/>
  <c r="AJ19" i="1"/>
  <c r="BX18" i="1"/>
  <c r="BD18" i="1"/>
  <c r="AJ18" i="1"/>
  <c r="BS17" i="1"/>
  <c r="AY17" i="1"/>
  <c r="CH16" i="1"/>
  <c r="BN16" i="1"/>
  <c r="AT16" i="1"/>
  <c r="BS15" i="1"/>
  <c r="AY15" i="1"/>
  <c r="CH14" i="1"/>
  <c r="BN14" i="1"/>
  <c r="AT14" i="1"/>
  <c r="CC13" i="1"/>
  <c r="BI13" i="1"/>
  <c r="AO13" i="1"/>
  <c r="BX12" i="1"/>
  <c r="BD12" i="1"/>
  <c r="AJ12" i="1"/>
  <c r="BS11" i="1"/>
  <c r="AY11" i="1"/>
  <c r="CH10" i="1"/>
  <c r="BN10" i="1"/>
  <c r="AT10" i="1"/>
  <c r="CH9" i="1"/>
  <c r="BN9" i="1"/>
  <c r="AT9" i="1"/>
  <c r="CC8" i="1"/>
  <c r="AR8" i="1"/>
  <c r="AT8" i="1"/>
  <c r="CA7" i="1"/>
  <c r="CC7" i="1"/>
  <c r="BG7" i="1"/>
  <c r="BI7" i="1"/>
  <c r="AM7" i="1"/>
  <c r="AO7" i="1"/>
  <c r="CC28" i="1"/>
  <c r="BQ28" i="1"/>
  <c r="BI28" i="1"/>
  <c r="AW28" i="1"/>
  <c r="AO28" i="1"/>
  <c r="CA27" i="1"/>
  <c r="BS27" i="1"/>
  <c r="BG27" i="1"/>
  <c r="AY27" i="1"/>
  <c r="AM27" i="1"/>
  <c r="CH26" i="1"/>
  <c r="BV26" i="1"/>
  <c r="BN26" i="1"/>
  <c r="BB26" i="1"/>
  <c r="AT26" i="1"/>
  <c r="AH26" i="1"/>
  <c r="CC25" i="1"/>
  <c r="BQ25" i="1"/>
  <c r="BI25" i="1"/>
  <c r="AW25" i="1"/>
  <c r="AO25" i="1"/>
  <c r="CH24" i="1"/>
  <c r="BV24" i="1"/>
  <c r="BN24" i="1"/>
  <c r="BB24" i="1"/>
  <c r="AT24" i="1"/>
  <c r="AH24" i="1"/>
  <c r="CC23" i="1"/>
  <c r="BQ23" i="1"/>
  <c r="BI23" i="1"/>
  <c r="AW23" i="1"/>
  <c r="AO23" i="1"/>
  <c r="CH22" i="1"/>
  <c r="BV22" i="1"/>
  <c r="BN22" i="1"/>
  <c r="BB22" i="1"/>
  <c r="AT22" i="1"/>
  <c r="AH22" i="1"/>
  <c r="CC21" i="1"/>
  <c r="BQ21" i="1"/>
  <c r="BI21" i="1"/>
  <c r="AW21" i="1"/>
  <c r="AO21" i="1"/>
  <c r="CA20" i="1"/>
  <c r="BS20" i="1"/>
  <c r="BG20" i="1"/>
  <c r="AY20" i="1"/>
  <c r="AM20" i="1"/>
  <c r="CH19" i="1"/>
  <c r="BV19" i="1"/>
  <c r="BN19" i="1"/>
  <c r="BB19" i="1"/>
  <c r="AT19" i="1"/>
  <c r="AH19" i="1"/>
  <c r="CH18" i="1"/>
  <c r="BV18" i="1"/>
  <c r="BN18" i="1"/>
  <c r="BB18" i="1"/>
  <c r="AT18" i="1"/>
  <c r="AH18" i="1"/>
  <c r="CC17" i="1"/>
  <c r="BQ17" i="1"/>
  <c r="BI17" i="1"/>
  <c r="AW17" i="1"/>
  <c r="AO17" i="1"/>
  <c r="CF16" i="1"/>
  <c r="BX16" i="1"/>
  <c r="BL16" i="1"/>
  <c r="BD16" i="1"/>
  <c r="AR16" i="1"/>
  <c r="AJ16" i="1"/>
  <c r="CC15" i="1"/>
  <c r="BQ15" i="1"/>
  <c r="BI15" i="1"/>
  <c r="AW15" i="1"/>
  <c r="AO15" i="1"/>
  <c r="CF14" i="1"/>
  <c r="BX14" i="1"/>
  <c r="BL14" i="1"/>
  <c r="BD14" i="1"/>
  <c r="AR14" i="1"/>
  <c r="AJ14" i="1"/>
  <c r="CA13" i="1"/>
  <c r="BS13" i="1"/>
  <c r="BG13" i="1"/>
  <c r="AY13" i="1"/>
  <c r="AM13" i="1"/>
  <c r="CH12" i="1"/>
  <c r="BV12" i="1"/>
  <c r="BN12" i="1"/>
  <c r="BB12" i="1"/>
  <c r="AT12" i="1"/>
  <c r="AH12" i="1"/>
  <c r="CC11" i="1"/>
  <c r="BQ11" i="1"/>
  <c r="BI11" i="1"/>
  <c r="AW11" i="1"/>
  <c r="AO11" i="1"/>
  <c r="CF10" i="1"/>
  <c r="BX10" i="1"/>
  <c r="BL10" i="1"/>
  <c r="BD10" i="1"/>
  <c r="AR10" i="1"/>
  <c r="AJ10" i="1"/>
  <c r="CF9" i="1"/>
  <c r="BX9" i="1"/>
  <c r="BL9" i="1"/>
  <c r="BD9" i="1"/>
  <c r="AR9" i="1"/>
  <c r="AJ9" i="1"/>
  <c r="CA8" i="1"/>
  <c r="BS8" i="1"/>
  <c r="BB8" i="1"/>
  <c r="AX8" i="1"/>
  <c r="CG7" i="1"/>
  <c r="BM7" i="1"/>
  <c r="AS7" i="1"/>
  <c r="CB28" i="1"/>
  <c r="BH28" i="1"/>
  <c r="AN28" i="1"/>
  <c r="BR27" i="1"/>
  <c r="AX27" i="1"/>
  <c r="CG26" i="1"/>
  <c r="BM26" i="1"/>
  <c r="AS26" i="1"/>
  <c r="CB25" i="1"/>
  <c r="BH25" i="1"/>
  <c r="AN25" i="1"/>
  <c r="CG24" i="1"/>
  <c r="BM24" i="1"/>
  <c r="AS24" i="1"/>
  <c r="CB23" i="1"/>
  <c r="BH23" i="1"/>
  <c r="AN23" i="1"/>
  <c r="CG22" i="1"/>
  <c r="BM22" i="1"/>
  <c r="AS22" i="1"/>
  <c r="CB21" i="1"/>
  <c r="BH21" i="1"/>
  <c r="AN21" i="1"/>
  <c r="BR20" i="1"/>
  <c r="AX20" i="1"/>
  <c r="CG19" i="1"/>
  <c r="BM19" i="1"/>
  <c r="AS19" i="1"/>
  <c r="CG18" i="1"/>
  <c r="BM18" i="1"/>
  <c r="AS18" i="1"/>
  <c r="CB17" i="1"/>
  <c r="BH17" i="1"/>
  <c r="AN17" i="1"/>
  <c r="BW16" i="1"/>
  <c r="BC16" i="1"/>
  <c r="AI16" i="1"/>
  <c r="CB15" i="1"/>
  <c r="BH15" i="1"/>
  <c r="AN15" i="1"/>
  <c r="BW14" i="1"/>
  <c r="BC14" i="1"/>
  <c r="AI14" i="1"/>
  <c r="BR13" i="1"/>
  <c r="AX13" i="1"/>
  <c r="CG12" i="1"/>
  <c r="BM12" i="1"/>
  <c r="AS12" i="1"/>
  <c r="CB11" i="1"/>
  <c r="BH11" i="1"/>
  <c r="AN11" i="1"/>
  <c r="BW10" i="1"/>
  <c r="BC10" i="1"/>
  <c r="AI10" i="1"/>
  <c r="BW9" i="1"/>
  <c r="BC9" i="1"/>
  <c r="AI9" i="1"/>
  <c r="BR8" i="1"/>
  <c r="AU8" i="1"/>
  <c r="AJ8" i="1"/>
  <c r="AH8" i="1"/>
  <c r="CD7" i="1"/>
  <c r="BS7" i="1"/>
  <c r="BQ7" i="1"/>
  <c r="BJ7" i="1"/>
  <c r="AY7" i="1"/>
  <c r="AW7" i="1"/>
  <c r="AP7" i="1"/>
  <c r="BD8" i="1"/>
  <c r="AS8" i="1"/>
  <c r="CB7" i="1"/>
  <c r="BH7" i="1"/>
  <c r="AN7" i="1"/>
  <c r="CB84" i="1"/>
  <c r="BH84" i="1"/>
  <c r="AN84" i="1"/>
  <c r="CB83" i="1"/>
  <c r="BH83" i="1"/>
  <c r="AN83" i="1"/>
  <c r="BW82" i="1"/>
  <c r="BC82" i="1"/>
  <c r="AI82" i="1"/>
  <c r="BR81" i="1"/>
  <c r="AX81" i="1"/>
  <c r="AI69" i="1"/>
  <c r="CB68" i="1"/>
  <c r="BH68" i="1"/>
  <c r="AN68" i="1"/>
  <c r="BV84" i="1"/>
  <c r="BB84" i="1"/>
  <c r="AH84" i="1"/>
  <c r="BV83" i="1"/>
  <c r="BB83" i="1"/>
  <c r="AH83" i="1"/>
  <c r="BQ82" i="1"/>
  <c r="AW82" i="1"/>
  <c r="CF81" i="1"/>
  <c r="BL81" i="1"/>
  <c r="AR81" i="1"/>
  <c r="BV80" i="1"/>
  <c r="BB80" i="1"/>
  <c r="AH80" i="1"/>
  <c r="BQ79" i="1"/>
  <c r="AW79" i="1"/>
  <c r="CF78" i="1"/>
  <c r="BL78" i="1"/>
  <c r="AR78" i="1"/>
  <c r="BV77" i="1"/>
  <c r="BB77" i="1"/>
  <c r="AH77" i="1"/>
  <c r="CF76" i="1"/>
  <c r="BL76" i="1"/>
  <c r="AR76" i="1"/>
  <c r="CA75" i="1"/>
  <c r="BG75" i="1"/>
  <c r="AM75" i="1"/>
  <c r="CA74" i="1"/>
  <c r="BG74" i="1"/>
  <c r="AM74" i="1"/>
  <c r="CA73" i="1"/>
  <c r="BG73" i="1"/>
  <c r="AM73" i="1"/>
  <c r="BV72" i="1"/>
  <c r="BB72" i="1"/>
  <c r="AH72" i="1"/>
  <c r="CF71" i="1"/>
  <c r="BL71" i="1"/>
  <c r="AR71" i="1"/>
  <c r="BV70" i="1"/>
  <c r="BB70" i="1"/>
  <c r="AH70" i="1"/>
  <c r="BQ69" i="1"/>
  <c r="AW69" i="1"/>
  <c r="BV68" i="1"/>
  <c r="BB68" i="1"/>
  <c r="AH68" i="1"/>
  <c r="BR80" i="1"/>
  <c r="AX80" i="1"/>
  <c r="CG79" i="1"/>
  <c r="BM79" i="1"/>
  <c r="AS79" i="1"/>
  <c r="CB78" i="1"/>
  <c r="BH78" i="1"/>
  <c r="AN78" i="1"/>
  <c r="BR77" i="1"/>
  <c r="AX77" i="1"/>
  <c r="CB76" i="1"/>
  <c r="BH76" i="1"/>
  <c r="AN76" i="1"/>
  <c r="BW75" i="1"/>
  <c r="BC75" i="1"/>
  <c r="AI75" i="1"/>
  <c r="BW74" i="1"/>
  <c r="BC74" i="1"/>
  <c r="AI74" i="1"/>
  <c r="BW73" i="1"/>
  <c r="BC73" i="1"/>
  <c r="AI73" i="1"/>
  <c r="BR72" i="1"/>
  <c r="AX72" i="1"/>
  <c r="CA71" i="1"/>
  <c r="BG71" i="1"/>
  <c r="AM71" i="1"/>
  <c r="BQ70" i="1"/>
  <c r="AW70" i="1"/>
  <c r="CF69" i="1"/>
  <c r="BL69" i="1"/>
  <c r="AR69" i="1"/>
  <c r="BQ68" i="1"/>
  <c r="AW68" i="1"/>
  <c r="CH84" i="1"/>
  <c r="BN84" i="1"/>
  <c r="AT84" i="1"/>
  <c r="CH83" i="1"/>
  <c r="BN83" i="1"/>
  <c r="AT83" i="1"/>
  <c r="CC82" i="1"/>
  <c r="BI82" i="1"/>
  <c r="AO82" i="1"/>
  <c r="BX81" i="1"/>
  <c r="BD81" i="1"/>
  <c r="AJ81" i="1"/>
  <c r="CH80" i="1"/>
  <c r="BN80" i="1"/>
  <c r="AT80" i="1"/>
  <c r="CC79" i="1"/>
  <c r="BI79" i="1"/>
  <c r="AO79" i="1"/>
  <c r="BX78" i="1"/>
  <c r="BD78" i="1"/>
  <c r="AJ78" i="1"/>
  <c r="CH77" i="1"/>
  <c r="BN77" i="1"/>
  <c r="AT77" i="1"/>
  <c r="BX76" i="1"/>
  <c r="BD76" i="1"/>
  <c r="AJ76" i="1"/>
  <c r="BS75" i="1"/>
  <c r="AY75" i="1"/>
  <c r="BR74" i="1"/>
  <c r="AX74" i="1"/>
  <c r="BR73" i="1"/>
  <c r="AX73" i="1"/>
  <c r="CG72" i="1"/>
  <c r="BM72" i="1"/>
  <c r="AS72" i="1"/>
  <c r="BW71" i="1"/>
  <c r="BC71" i="1"/>
  <c r="AI71" i="1"/>
  <c r="CG70" i="1"/>
  <c r="BM70" i="1"/>
  <c r="AS70" i="1"/>
  <c r="CB69" i="1"/>
  <c r="BH69" i="1"/>
  <c r="AN69" i="1"/>
  <c r="CF84" i="1"/>
  <c r="BX84" i="1"/>
  <c r="BL84" i="1"/>
  <c r="BD84" i="1"/>
  <c r="AR84" i="1"/>
  <c r="AJ84" i="1"/>
  <c r="CF83" i="1"/>
  <c r="BX83" i="1"/>
  <c r="BL83" i="1"/>
  <c r="BD83" i="1"/>
  <c r="AR83" i="1"/>
  <c r="AJ83" i="1"/>
  <c r="CA82" i="1"/>
  <c r="BS82" i="1"/>
  <c r="BG82" i="1"/>
  <c r="AY82" i="1"/>
  <c r="AM82" i="1"/>
  <c r="CH81" i="1"/>
  <c r="BV81" i="1"/>
  <c r="BN81" i="1"/>
  <c r="BB81" i="1"/>
  <c r="AT81" i="1"/>
  <c r="AH81" i="1"/>
  <c r="CF80" i="1"/>
  <c r="BX80" i="1"/>
  <c r="BL80" i="1"/>
  <c r="BD80" i="1"/>
  <c r="AR80" i="1"/>
  <c r="AJ80" i="1"/>
  <c r="CA79" i="1"/>
  <c r="BS79" i="1"/>
  <c r="BG79" i="1"/>
  <c r="AY79" i="1"/>
  <c r="AM79" i="1"/>
  <c r="CH78" i="1"/>
  <c r="BV78" i="1"/>
  <c r="BN78" i="1"/>
  <c r="BB78" i="1"/>
  <c r="AT78" i="1"/>
  <c r="AH78" i="1"/>
  <c r="CF77" i="1"/>
  <c r="BX77" i="1"/>
  <c r="BL77" i="1"/>
  <c r="BD77" i="1"/>
  <c r="AR77" i="1"/>
  <c r="AJ77" i="1"/>
  <c r="CH76" i="1"/>
  <c r="BV76" i="1"/>
  <c r="BN76" i="1"/>
  <c r="BB76" i="1"/>
  <c r="AT76" i="1"/>
  <c r="AH76" i="1"/>
  <c r="CC75" i="1"/>
  <c r="BQ75" i="1"/>
  <c r="BI75" i="1"/>
  <c r="AW75" i="1"/>
  <c r="AO75" i="1"/>
  <c r="CC74" i="1"/>
  <c r="BQ74" i="1"/>
  <c r="BI74" i="1"/>
  <c r="AW74" i="1"/>
  <c r="AO74" i="1"/>
  <c r="CC73" i="1"/>
  <c r="BQ73" i="1"/>
  <c r="BI73" i="1"/>
  <c r="AW73" i="1"/>
  <c r="AO73" i="1"/>
  <c r="CF72" i="1"/>
  <c r="BX72" i="1"/>
  <c r="BL72" i="1"/>
  <c r="BD72" i="1"/>
  <c r="AR72" i="1"/>
  <c r="AJ72" i="1"/>
  <c r="CH71" i="1"/>
  <c r="BV71" i="1"/>
  <c r="BN71" i="1"/>
  <c r="BB71" i="1"/>
  <c r="AT71" i="1"/>
  <c r="AH71" i="1"/>
  <c r="CF70" i="1"/>
  <c r="BX70" i="1"/>
  <c r="BL70" i="1"/>
  <c r="BD70" i="1"/>
  <c r="AR70" i="1"/>
  <c r="AJ70" i="1"/>
  <c r="CA69" i="1"/>
  <c r="BS69" i="1"/>
  <c r="BG69" i="1"/>
  <c r="AY69" i="1"/>
  <c r="AM69" i="1"/>
  <c r="CF67" i="1"/>
  <c r="BL67" i="1"/>
  <c r="AR67" i="1"/>
  <c r="CA66" i="1"/>
  <c r="BG66" i="1"/>
  <c r="AM66" i="1"/>
  <c r="CA65" i="1"/>
  <c r="BG65" i="1"/>
  <c r="AM65" i="1"/>
  <c r="BQ64" i="1"/>
  <c r="AW64" i="1"/>
  <c r="CF63" i="1"/>
  <c r="BL63" i="1"/>
  <c r="AR63" i="1"/>
  <c r="BV62" i="1"/>
  <c r="BB62" i="1"/>
  <c r="AH62" i="1"/>
  <c r="BQ61" i="1"/>
  <c r="AW61" i="1"/>
  <c r="CF60" i="1"/>
  <c r="BL60" i="1"/>
  <c r="AR60" i="1"/>
  <c r="BV59" i="1"/>
  <c r="BB59" i="1"/>
  <c r="AH59" i="1"/>
  <c r="BQ58" i="1"/>
  <c r="AW58" i="1"/>
  <c r="BW84" i="1"/>
  <c r="BC84" i="1"/>
  <c r="AI84" i="1"/>
  <c r="BW83" i="1"/>
  <c r="BC83" i="1"/>
  <c r="AI83" i="1"/>
  <c r="BR82" i="1"/>
  <c r="AX82" i="1"/>
  <c r="CG81" i="1"/>
  <c r="BM81" i="1"/>
  <c r="AS81" i="1"/>
  <c r="BW80" i="1"/>
  <c r="BC80" i="1"/>
  <c r="AI80" i="1"/>
  <c r="BR79" i="1"/>
  <c r="AX79" i="1"/>
  <c r="CG78" i="1"/>
  <c r="BM78" i="1"/>
  <c r="AS78" i="1"/>
  <c r="BW77" i="1"/>
  <c r="BC77" i="1"/>
  <c r="AI77" i="1"/>
  <c r="CG76" i="1"/>
  <c r="BM76" i="1"/>
  <c r="AS76" i="1"/>
  <c r="CB75" i="1"/>
  <c r="BH75" i="1"/>
  <c r="AN75" i="1"/>
  <c r="CA68" i="1"/>
  <c r="BW68" i="1"/>
  <c r="BS68" i="1"/>
  <c r="BG68" i="1"/>
  <c r="BC68" i="1"/>
  <c r="AY68" i="1"/>
  <c r="AM68" i="1"/>
  <c r="AI68" i="1"/>
  <c r="CA67" i="1"/>
  <c r="BG67" i="1"/>
  <c r="AM67" i="1"/>
  <c r="BV66" i="1"/>
  <c r="BB66" i="1"/>
  <c r="AH66" i="1"/>
  <c r="BV65" i="1"/>
  <c r="BB65" i="1"/>
  <c r="AH65" i="1"/>
  <c r="CF64" i="1"/>
  <c r="BL64" i="1"/>
  <c r="AR64" i="1"/>
  <c r="CA63" i="1"/>
  <c r="BG63" i="1"/>
  <c r="AM63" i="1"/>
  <c r="BQ62" i="1"/>
  <c r="AW62" i="1"/>
  <c r="CF61" i="1"/>
  <c r="BL61" i="1"/>
  <c r="AR61" i="1"/>
  <c r="CA60" i="1"/>
  <c r="BG60" i="1"/>
  <c r="AM60" i="1"/>
  <c r="BQ59" i="1"/>
  <c r="AW59" i="1"/>
  <c r="CF58" i="1"/>
  <c r="BL58" i="1"/>
  <c r="AR58" i="1"/>
  <c r="BS74" i="1"/>
  <c r="AY74" i="1"/>
  <c r="BS73" i="1"/>
  <c r="AY73" i="1"/>
  <c r="CH72" i="1"/>
  <c r="BN72" i="1"/>
  <c r="AT72" i="1"/>
  <c r="CB71" i="1"/>
  <c r="BX71" i="1"/>
  <c r="BH71" i="1"/>
  <c r="BD71" i="1"/>
  <c r="AN71" i="1"/>
  <c r="AJ71" i="1"/>
  <c r="CH70" i="1"/>
  <c r="BR70" i="1"/>
  <c r="BN70" i="1"/>
  <c r="AX70" i="1"/>
  <c r="AT70" i="1"/>
  <c r="CG69" i="1"/>
  <c r="CC69" i="1"/>
  <c r="BM69" i="1"/>
  <c r="BI69" i="1"/>
  <c r="AS69" i="1"/>
  <c r="AO69" i="1"/>
  <c r="CD68" i="1"/>
  <c r="BY68" i="1"/>
  <c r="BT68" i="1"/>
  <c r="BJ68" i="1"/>
  <c r="BE68" i="1"/>
  <c r="AZ68" i="1"/>
  <c r="AP68" i="1"/>
  <c r="AK68" i="1"/>
  <c r="BV67" i="1"/>
  <c r="BB67" i="1"/>
  <c r="AH67" i="1"/>
  <c r="BQ66" i="1"/>
  <c r="AW66" i="1"/>
  <c r="BQ65" i="1"/>
  <c r="AW65" i="1"/>
  <c r="CB64" i="1"/>
  <c r="BH64" i="1"/>
  <c r="AN64" i="1"/>
  <c r="BW63" i="1"/>
  <c r="BC63" i="1"/>
  <c r="AI63" i="1"/>
  <c r="CF62" i="1"/>
  <c r="BL62" i="1"/>
  <c r="AR62" i="1"/>
  <c r="CA61" i="1"/>
  <c r="BG61" i="1"/>
  <c r="AM61" i="1"/>
  <c r="BV60" i="1"/>
  <c r="BB60" i="1"/>
  <c r="AH60" i="1"/>
  <c r="CF59" i="1"/>
  <c r="BL59" i="1"/>
  <c r="AR59" i="1"/>
  <c r="CA58" i="1"/>
  <c r="BG58" i="1"/>
  <c r="AM58" i="1"/>
  <c r="CC68" i="1"/>
  <c r="BX68" i="1"/>
  <c r="BR68" i="1"/>
  <c r="BI68" i="1"/>
  <c r="BD68" i="1"/>
  <c r="AX68" i="1"/>
  <c r="AO68" i="1"/>
  <c r="AJ68" i="1"/>
  <c r="CC67" i="1"/>
  <c r="BI67" i="1"/>
  <c r="AO67" i="1"/>
  <c r="BX66" i="1"/>
  <c r="BD66" i="1"/>
  <c r="AJ66" i="1"/>
  <c r="CH64" i="1"/>
  <c r="BN64" i="1"/>
  <c r="AT64" i="1"/>
  <c r="CC63" i="1"/>
  <c r="BI63" i="1"/>
  <c r="AO63" i="1"/>
  <c r="BS62" i="1"/>
  <c r="AY62" i="1"/>
  <c r="CH61" i="1"/>
  <c r="BN61" i="1"/>
  <c r="AT61" i="1"/>
  <c r="CC60" i="1"/>
  <c r="BI60" i="1"/>
  <c r="AO60" i="1"/>
  <c r="BS59" i="1"/>
  <c r="AY59" i="1"/>
  <c r="CH58" i="1"/>
  <c r="BN58" i="1"/>
  <c r="AT58" i="1"/>
  <c r="CC57" i="1"/>
  <c r="BQ57" i="1"/>
  <c r="BR57" i="1"/>
  <c r="BS57" i="1"/>
  <c r="BI57" i="1"/>
  <c r="AW57" i="1"/>
  <c r="AX57" i="1"/>
  <c r="AY57" i="1"/>
  <c r="AO57" i="1"/>
  <c r="CA56" i="1"/>
  <c r="CB56" i="1"/>
  <c r="CC56" i="1"/>
  <c r="BS56" i="1"/>
  <c r="BG56" i="1"/>
  <c r="AM56" i="1"/>
  <c r="BQ55" i="1"/>
  <c r="AW55" i="1"/>
  <c r="CB67" i="1"/>
  <c r="BX67" i="1"/>
  <c r="BH67" i="1"/>
  <c r="BD67" i="1"/>
  <c r="AN67" i="1"/>
  <c r="AJ67" i="1"/>
  <c r="BW66" i="1"/>
  <c r="BS66" i="1"/>
  <c r="BC66" i="1"/>
  <c r="AY66" i="1"/>
  <c r="AI66" i="1"/>
  <c r="BW65" i="1"/>
  <c r="BS65" i="1"/>
  <c r="BC65" i="1"/>
  <c r="AY65" i="1"/>
  <c r="AI65" i="1"/>
  <c r="CG64" i="1"/>
  <c r="CC64" i="1"/>
  <c r="BM64" i="1"/>
  <c r="BI64" i="1"/>
  <c r="AS64" i="1"/>
  <c r="AO64" i="1"/>
  <c r="CB63" i="1"/>
  <c r="BX63" i="1"/>
  <c r="BH63" i="1"/>
  <c r="BD63" i="1"/>
  <c r="AN63" i="1"/>
  <c r="AJ63" i="1"/>
  <c r="CH62" i="1"/>
  <c r="BR62" i="1"/>
  <c r="BN62" i="1"/>
  <c r="AX62" i="1"/>
  <c r="AT62" i="1"/>
  <c r="CG61" i="1"/>
  <c r="CC61" i="1"/>
  <c r="BM61" i="1"/>
  <c r="BI61" i="1"/>
  <c r="AS61" i="1"/>
  <c r="AO61" i="1"/>
  <c r="CB60" i="1"/>
  <c r="BX60" i="1"/>
  <c r="BH60" i="1"/>
  <c r="BD60" i="1"/>
  <c r="AN60" i="1"/>
  <c r="AJ60" i="1"/>
  <c r="CH59" i="1"/>
  <c r="BR59" i="1"/>
  <c r="BN59" i="1"/>
  <c r="AX59" i="1"/>
  <c r="AT59" i="1"/>
  <c r="CG58" i="1"/>
  <c r="CC58" i="1"/>
  <c r="BM58" i="1"/>
  <c r="BI58" i="1"/>
  <c r="AS58" i="1"/>
  <c r="AO58" i="1"/>
  <c r="BW67" i="1"/>
  <c r="BC67" i="1"/>
  <c r="AI67" i="1"/>
  <c r="BR66" i="1"/>
  <c r="AX66" i="1"/>
  <c r="BR65" i="1"/>
  <c r="AX65" i="1"/>
  <c r="CG62" i="1"/>
  <c r="BM62" i="1"/>
  <c r="AS62" i="1"/>
  <c r="CB61" i="1"/>
  <c r="BH61" i="1"/>
  <c r="AN61" i="1"/>
  <c r="BW60" i="1"/>
  <c r="BC60" i="1"/>
  <c r="AI60" i="1"/>
  <c r="CG59" i="1"/>
  <c r="BM59" i="1"/>
  <c r="AS59" i="1"/>
  <c r="CB58" i="1"/>
  <c r="BH58" i="1"/>
  <c r="AN58" i="1"/>
  <c r="BW57" i="1"/>
  <c r="BC57" i="1"/>
  <c r="AI57" i="1"/>
  <c r="CG56" i="1"/>
  <c r="BM56" i="1"/>
  <c r="AY56" i="1"/>
  <c r="CC55" i="1"/>
  <c r="BI55" i="1"/>
  <c r="AO55" i="1"/>
  <c r="BT57" i="1"/>
  <c r="AZ57" i="1"/>
  <c r="AS56" i="1"/>
  <c r="BW55" i="1"/>
  <c r="BC55" i="1"/>
  <c r="AI55" i="1"/>
  <c r="CA57" i="1"/>
  <c r="BG57" i="1"/>
  <c r="AM57" i="1"/>
  <c r="BQ56" i="1"/>
  <c r="BI56" i="1"/>
  <c r="AW56" i="1"/>
  <c r="AO56" i="1"/>
  <c r="CA55" i="1"/>
  <c r="BS55" i="1"/>
  <c r="BG55" i="1"/>
  <c r="AY55" i="1"/>
  <c r="AM55" i="1"/>
  <c r="BH56" i="1"/>
  <c r="AN56" i="1"/>
  <c r="BR55" i="1"/>
  <c r="AX55" i="1"/>
  <c r="BX54" i="1"/>
  <c r="BD54" i="1"/>
  <c r="AJ54" i="1"/>
  <c r="BS53" i="1"/>
  <c r="AY53" i="1"/>
  <c r="CH52" i="1"/>
  <c r="BN52" i="1"/>
  <c r="AT52" i="1"/>
  <c r="BX51" i="1"/>
  <c r="BD51" i="1"/>
  <c r="AJ51" i="1"/>
  <c r="BS50" i="1"/>
  <c r="AY50" i="1"/>
  <c r="BR54" i="1"/>
  <c r="AX54" i="1"/>
  <c r="CG53" i="1"/>
  <c r="BM53" i="1"/>
  <c r="AS53" i="1"/>
  <c r="CB52" i="1"/>
  <c r="BH52" i="1"/>
  <c r="AN52" i="1"/>
  <c r="BR51" i="1"/>
  <c r="AX51" i="1"/>
  <c r="CG50" i="1"/>
  <c r="BM50" i="1"/>
  <c r="AS50" i="1"/>
  <c r="CF54" i="1"/>
  <c r="BL54" i="1"/>
  <c r="AR54" i="1"/>
  <c r="CA53" i="1"/>
  <c r="BG53" i="1"/>
  <c r="AM53" i="1"/>
  <c r="BV52" i="1"/>
  <c r="BB52" i="1"/>
  <c r="AH52" i="1"/>
  <c r="CF51" i="1"/>
  <c r="BL51" i="1"/>
  <c r="AR51" i="1"/>
  <c r="CA50" i="1"/>
  <c r="BG50" i="1"/>
  <c r="AM50" i="1"/>
  <c r="BW54" i="1"/>
  <c r="BC54" i="1"/>
  <c r="AI54" i="1"/>
  <c r="BR53" i="1"/>
  <c r="AX53" i="1"/>
  <c r="CG52" i="1"/>
  <c r="BM52" i="1"/>
  <c r="AS52" i="1"/>
  <c r="BW51" i="1"/>
  <c r="BC51" i="1"/>
  <c r="AI51" i="1"/>
  <c r="BR50" i="1"/>
  <c r="AX50" i="1"/>
  <c r="CH54" i="1"/>
  <c r="BV54" i="1"/>
  <c r="BN54" i="1"/>
  <c r="BB54" i="1"/>
  <c r="AT54" i="1"/>
  <c r="AH54" i="1"/>
  <c r="CC53" i="1"/>
  <c r="BQ53" i="1"/>
  <c r="BI53" i="1"/>
  <c r="AW53" i="1"/>
  <c r="AO53" i="1"/>
  <c r="CF52" i="1"/>
  <c r="BX52" i="1"/>
  <c r="BL52" i="1"/>
  <c r="BD52" i="1"/>
  <c r="AR52" i="1"/>
  <c r="AJ52" i="1"/>
  <c r="CH51" i="1"/>
  <c r="BV51" i="1"/>
  <c r="BN51" i="1"/>
  <c r="BB51" i="1"/>
  <c r="AT51" i="1"/>
  <c r="AH51" i="1"/>
  <c r="CC50" i="1"/>
  <c r="BQ50" i="1"/>
  <c r="BI50" i="1"/>
  <c r="AW50" i="1"/>
  <c r="AO50" i="1"/>
  <c r="BR49" i="1"/>
  <c r="AX49" i="1"/>
  <c r="CG48" i="1"/>
  <c r="BM48" i="1"/>
  <c r="AS48" i="1"/>
  <c r="BW47" i="1"/>
  <c r="BC47" i="1"/>
  <c r="AI47" i="1"/>
  <c r="CG49" i="1"/>
  <c r="BM49" i="1"/>
  <c r="AS49" i="1"/>
  <c r="CB48" i="1"/>
  <c r="BH48" i="1"/>
  <c r="AN48" i="1"/>
  <c r="BR47" i="1"/>
  <c r="AX47" i="1"/>
  <c r="CD45" i="1"/>
  <c r="BJ45" i="1"/>
  <c r="AP45" i="1"/>
  <c r="CB49" i="1"/>
  <c r="BH49" i="1"/>
  <c r="AN49" i="1"/>
  <c r="BW48" i="1"/>
  <c r="BC48" i="1"/>
  <c r="AI48" i="1"/>
  <c r="CF46" i="1"/>
  <c r="BL46" i="1"/>
  <c r="BV49" i="1"/>
  <c r="BB49" i="1"/>
  <c r="AH49" i="1"/>
  <c r="BQ48" i="1"/>
  <c r="AW48" i="1"/>
  <c r="CA47" i="1"/>
  <c r="BG47" i="1"/>
  <c r="AM47" i="1"/>
  <c r="CF49" i="1"/>
  <c r="BX49" i="1"/>
  <c r="BL49" i="1"/>
  <c r="BD49" i="1"/>
  <c r="AR49" i="1"/>
  <c r="AJ49" i="1"/>
  <c r="CA48" i="1"/>
  <c r="BS48" i="1"/>
  <c r="BG48" i="1"/>
  <c r="AY48" i="1"/>
  <c r="AM48" i="1"/>
  <c r="CC47" i="1"/>
  <c r="BQ47" i="1"/>
  <c r="BI47" i="1"/>
  <c r="AW47" i="1"/>
  <c r="AO47" i="1"/>
  <c r="BR46" i="1"/>
  <c r="BQ46" i="1"/>
  <c r="AX46" i="1"/>
  <c r="AW46" i="1"/>
  <c r="CA44" i="1"/>
  <c r="BG44" i="1"/>
  <c r="AM44" i="1"/>
  <c r="CA43" i="1"/>
  <c r="BG43" i="1"/>
  <c r="AM43" i="1"/>
  <c r="CF42" i="1"/>
  <c r="BL42" i="1"/>
  <c r="AR42" i="1"/>
  <c r="BQ41" i="1"/>
  <c r="AW41" i="1"/>
  <c r="CF40" i="1"/>
  <c r="BV46" i="1"/>
  <c r="BB46" i="1"/>
  <c r="CB45" i="1"/>
  <c r="CC45" i="1"/>
  <c r="CA45" i="1"/>
  <c r="BS45" i="1"/>
  <c r="BH45" i="1"/>
  <c r="BI45" i="1"/>
  <c r="BG45" i="1"/>
  <c r="AY45" i="1"/>
  <c r="AN45" i="1"/>
  <c r="AO45" i="1"/>
  <c r="AM45" i="1"/>
  <c r="BW44" i="1"/>
  <c r="BC44" i="1"/>
  <c r="AI44" i="1"/>
  <c r="BW43" i="1"/>
  <c r="BC43" i="1"/>
  <c r="AI43" i="1"/>
  <c r="CB42" i="1"/>
  <c r="BH42" i="1"/>
  <c r="AN42" i="1"/>
  <c r="CG41" i="1"/>
  <c r="BM41" i="1"/>
  <c r="AS41" i="1"/>
  <c r="CB40" i="1"/>
  <c r="BJ40" i="1"/>
  <c r="AP40" i="1"/>
  <c r="CH49" i="1"/>
  <c r="BN49" i="1"/>
  <c r="AT49" i="1"/>
  <c r="CC48" i="1"/>
  <c r="BI48" i="1"/>
  <c r="AO48" i="1"/>
  <c r="BS47" i="1"/>
  <c r="AY47" i="1"/>
  <c r="BT46" i="1"/>
  <c r="AZ46" i="1"/>
  <c r="BS44" i="1"/>
  <c r="AY44" i="1"/>
  <c r="BS43" i="1"/>
  <c r="AY43" i="1"/>
  <c r="BX42" i="1"/>
  <c r="BD42" i="1"/>
  <c r="AJ42" i="1"/>
  <c r="CC41" i="1"/>
  <c r="BI41" i="1"/>
  <c r="AO41" i="1"/>
  <c r="BX40" i="1"/>
  <c r="BB40" i="1"/>
  <c r="CH46" i="1"/>
  <c r="BS46" i="1"/>
  <c r="BN46" i="1"/>
  <c r="BM46" i="1"/>
  <c r="AY46" i="1"/>
  <c r="AT46" i="1"/>
  <c r="AH46" i="1"/>
  <c r="CF45" i="1"/>
  <c r="BX45" i="1"/>
  <c r="BL45" i="1"/>
  <c r="BD45" i="1"/>
  <c r="AR45" i="1"/>
  <c r="AJ45" i="1"/>
  <c r="BS42" i="1"/>
  <c r="AY42" i="1"/>
  <c r="BX41" i="1"/>
  <c r="BD41" i="1"/>
  <c r="AJ41" i="1"/>
  <c r="AS46" i="1"/>
  <c r="BW45" i="1"/>
  <c r="BC45" i="1"/>
  <c r="AI45" i="1"/>
  <c r="BV44" i="1"/>
  <c r="BR44" i="1"/>
  <c r="BB44" i="1"/>
  <c r="AX44" i="1"/>
  <c r="AH44" i="1"/>
  <c r="BV43" i="1"/>
  <c r="BR43" i="1"/>
  <c r="BB43" i="1"/>
  <c r="AX43" i="1"/>
  <c r="AH43" i="1"/>
  <c r="CA42" i="1"/>
  <c r="BW42" i="1"/>
  <c r="BG42" i="1"/>
  <c r="BC42" i="1"/>
  <c r="AM42" i="1"/>
  <c r="AI42" i="1"/>
  <c r="CF41" i="1"/>
  <c r="CB41" i="1"/>
  <c r="BL41" i="1"/>
  <c r="BH41" i="1"/>
  <c r="AR41" i="1"/>
  <c r="AN41" i="1"/>
  <c r="CA40" i="1"/>
  <c r="BW40" i="1"/>
  <c r="AY40" i="1"/>
  <c r="CF39" i="1"/>
  <c r="BL39" i="1"/>
  <c r="BC40" i="1"/>
  <c r="BD40" i="1"/>
  <c r="AM40" i="1"/>
  <c r="AN40" i="1"/>
  <c r="AO40" i="1"/>
  <c r="CA39" i="1"/>
  <c r="BG39" i="1"/>
  <c r="BX44" i="1"/>
  <c r="BD44" i="1"/>
  <c r="AJ44" i="1"/>
  <c r="BX43" i="1"/>
  <c r="BD43" i="1"/>
  <c r="AJ43" i="1"/>
  <c r="CC42" i="1"/>
  <c r="BI42" i="1"/>
  <c r="AO42" i="1"/>
  <c r="CH41" i="1"/>
  <c r="BN41" i="1"/>
  <c r="AT41" i="1"/>
  <c r="CC40" i="1"/>
  <c r="BG40" i="1"/>
  <c r="BH40" i="1"/>
  <c r="BW39" i="1"/>
  <c r="BC39" i="1"/>
  <c r="BL40" i="1"/>
  <c r="BE40" i="1"/>
  <c r="AR40" i="1"/>
  <c r="AI40" i="1"/>
  <c r="AH39" i="1"/>
  <c r="CB38" i="1"/>
  <c r="CC38" i="1"/>
  <c r="CA38" i="1"/>
  <c r="BQ38" i="1"/>
  <c r="BH38" i="1"/>
  <c r="BI38" i="1"/>
  <c r="BG38" i="1"/>
  <c r="AW38" i="1"/>
  <c r="AN38" i="1"/>
  <c r="AO38" i="1"/>
  <c r="AM38" i="1"/>
  <c r="CC39" i="1"/>
  <c r="BI39" i="1"/>
  <c r="AR39" i="1"/>
  <c r="AN39" i="1"/>
  <c r="AJ40" i="1"/>
  <c r="CB39" i="1"/>
  <c r="BX39" i="1"/>
  <c r="BH39" i="1"/>
  <c r="BD39" i="1"/>
  <c r="AU39" i="1"/>
  <c r="BW38" i="1"/>
  <c r="BC38" i="1"/>
  <c r="AI38" i="1"/>
  <c r="AT39" i="1"/>
  <c r="CD38" i="1"/>
  <c r="BJ38" i="1"/>
  <c r="AP38" i="1"/>
  <c r="CI37" i="1"/>
  <c r="BO37" i="1"/>
  <c r="AU37" i="1"/>
  <c r="AJ39" i="1"/>
  <c r="BS38" i="1"/>
  <c r="AY38" i="1"/>
  <c r="CG37" i="1"/>
  <c r="CH37" i="1"/>
  <c r="CF37" i="1"/>
  <c r="BM37" i="1"/>
  <c r="BN37" i="1"/>
  <c r="BL37" i="1"/>
  <c r="AS37" i="1"/>
  <c r="AT37" i="1"/>
  <c r="AR37" i="1"/>
  <c r="BC36" i="1"/>
  <c r="AI36" i="1"/>
  <c r="CC37" i="1"/>
  <c r="BQ37" i="1"/>
  <c r="BI37" i="1"/>
  <c r="AW37" i="1"/>
  <c r="AO37" i="1"/>
  <c r="CB36" i="1"/>
  <c r="CC36" i="1"/>
  <c r="CA36" i="1"/>
  <c r="BQ36" i="1"/>
  <c r="BH36" i="1"/>
  <c r="AN36" i="1"/>
  <c r="BR37" i="1"/>
  <c r="AX37" i="1"/>
  <c r="CG36" i="1"/>
  <c r="BW36" i="1"/>
  <c r="BM36" i="1"/>
  <c r="AW36" i="1"/>
  <c r="CD36" i="1"/>
  <c r="AS36" i="1"/>
  <c r="BS36" i="1"/>
  <c r="BG36" i="1"/>
  <c r="AY36" i="1"/>
  <c r="AM36" i="1"/>
  <c r="BI36" i="1"/>
  <c r="AO36" i="1"/>
  <c r="AL6" i="1"/>
  <c r="AG6" i="1"/>
  <c r="CE6" i="1"/>
  <c r="BZ6" i="1"/>
  <c r="BU6" i="1"/>
  <c r="BP6" i="1"/>
  <c r="BK6" i="1"/>
  <c r="BF6" i="1"/>
  <c r="BA6" i="1"/>
  <c r="AV6" i="1"/>
  <c r="AQ6" i="1"/>
  <c r="T6" i="1" l="1"/>
  <c r="S6" i="1"/>
  <c r="R6" i="1"/>
  <c r="U6" i="1" s="1"/>
  <c r="V6" i="1" s="1"/>
  <c r="AE6" i="1"/>
  <c r="BO6" i="1" l="1"/>
  <c r="BT6" i="1"/>
  <c r="BY6" i="1"/>
  <c r="CI6" i="1"/>
  <c r="CD6" i="1"/>
  <c r="BL6" i="1"/>
  <c r="BQ6" i="1"/>
  <c r="BV6" i="1"/>
  <c r="CA6" i="1"/>
  <c r="CF6" i="1"/>
  <c r="CB6" i="1"/>
  <c r="BM6" i="1"/>
  <c r="BR6" i="1"/>
  <c r="BW6" i="1"/>
  <c r="CG6" i="1"/>
  <c r="CC6" i="1"/>
  <c r="BN6" i="1"/>
  <c r="BS6" i="1"/>
  <c r="BX6" i="1"/>
  <c r="CH6" i="1"/>
  <c r="BG6" i="1"/>
  <c r="AC6" i="1"/>
  <c r="AJ6" i="1"/>
  <c r="BI6" i="1"/>
  <c r="AT6" i="1"/>
  <c r="AY6" i="1"/>
  <c r="BD6" i="1"/>
  <c r="AO6" i="1"/>
  <c r="AD6" i="1"/>
  <c r="AK6" i="1"/>
  <c r="BJ6" i="1"/>
  <c r="AU6" i="1"/>
  <c r="AZ6" i="1"/>
  <c r="BE6" i="1"/>
  <c r="AP6" i="1"/>
  <c r="AA6" i="1"/>
  <c r="AH6" i="1"/>
  <c r="AR6" i="1"/>
  <c r="AW6" i="1"/>
  <c r="BB6" i="1"/>
  <c r="AM6" i="1"/>
  <c r="AB6" i="1"/>
  <c r="AI6" i="1"/>
  <c r="AS6" i="1"/>
  <c r="BH6" i="1"/>
  <c r="AX6" i="1"/>
  <c r="BC6" i="1"/>
  <c r="AN6" i="1"/>
  <c r="H6" i="19" l="1"/>
  <c r="H7" i="19" s="1"/>
  <c r="I6" i="19"/>
  <c r="I7" i="19" s="1"/>
  <c r="J6" i="19"/>
  <c r="J7" i="19" s="1"/>
  <c r="K6" i="19"/>
  <c r="K7" i="19" s="1"/>
  <c r="L6" i="19"/>
  <c r="L7" i="19" s="1"/>
  <c r="M6" i="19"/>
  <c r="M7" i="19" s="1"/>
  <c r="N6" i="19"/>
  <c r="N7" i="19" s="1"/>
  <c r="O6" i="19"/>
  <c r="O7" i="19" s="1"/>
  <c r="P6" i="19"/>
  <c r="Q6" i="19"/>
  <c r="Q7" i="19" s="1"/>
  <c r="R6" i="19"/>
  <c r="R7" i="19" s="1"/>
  <c r="S6" i="19"/>
  <c r="S7" i="19" s="1"/>
  <c r="T6" i="19"/>
  <c r="T7" i="19" s="1"/>
  <c r="U6" i="19"/>
  <c r="U7" i="19" s="1"/>
  <c r="V6" i="19"/>
  <c r="V7" i="19" s="1"/>
  <c r="W6" i="19"/>
  <c r="W7" i="19" s="1"/>
  <c r="X6" i="19"/>
  <c r="X7" i="19" s="1"/>
  <c r="Y6" i="19"/>
  <c r="Y7" i="19" s="1"/>
  <c r="Z6" i="19"/>
  <c r="Z7" i="19" s="1"/>
  <c r="AA6" i="19"/>
  <c r="AA7" i="19" s="1"/>
  <c r="AB6" i="19"/>
  <c r="AB7" i="19" s="1"/>
  <c r="AC6" i="19"/>
  <c r="AC7" i="19" s="1"/>
  <c r="AD6" i="19"/>
  <c r="AD7" i="19" s="1"/>
  <c r="AE6" i="19"/>
  <c r="AE7" i="19" s="1"/>
  <c r="AF6" i="19"/>
  <c r="AF7" i="19" s="1"/>
  <c r="AG6" i="19"/>
  <c r="AG7" i="19" s="1"/>
  <c r="AH6" i="19"/>
  <c r="AH7" i="19" s="1"/>
  <c r="AI6" i="19"/>
  <c r="AI7" i="19" s="1"/>
  <c r="AJ6" i="19"/>
  <c r="AJ7" i="19" s="1"/>
  <c r="AK6" i="19"/>
  <c r="AK7" i="19" s="1"/>
  <c r="G7" i="19"/>
  <c r="G5" i="19"/>
  <c r="B5" i="19"/>
  <c r="P7" i="19" l="1"/>
  <c r="Y6" i="1" l="1"/>
  <c r="X6" i="1"/>
  <c r="Z6" i="1"/>
  <c r="W6" i="1"/>
  <c r="AE18" i="19" l="1"/>
  <c r="W28" i="19"/>
  <c r="O33" i="19"/>
  <c r="V38" i="19"/>
  <c r="T48" i="19"/>
  <c r="G18" i="19"/>
  <c r="O28" i="19"/>
  <c r="K33" i="19"/>
  <c r="M13" i="19"/>
  <c r="AC13" i="19"/>
  <c r="L18" i="19"/>
  <c r="AB18" i="19"/>
  <c r="L23" i="19"/>
  <c r="AB23" i="19"/>
  <c r="L28" i="19"/>
  <c r="AB28" i="19"/>
  <c r="L33" i="19"/>
  <c r="AB33" i="19"/>
  <c r="P38" i="19"/>
  <c r="AJ43" i="19"/>
  <c r="AB53" i="19"/>
  <c r="AJ58" i="19"/>
  <c r="P13" i="19"/>
  <c r="S23" i="19"/>
  <c r="V13" i="19"/>
  <c r="I18" i="19"/>
  <c r="Y18" i="19"/>
  <c r="I23" i="19"/>
  <c r="Y23" i="19"/>
  <c r="I28" i="19"/>
  <c r="Y28" i="19"/>
  <c r="I33" i="19"/>
  <c r="Y33" i="19"/>
  <c r="J38" i="19"/>
  <c r="H43" i="19"/>
  <c r="P53" i="19"/>
  <c r="H58" i="19"/>
  <c r="AA18" i="19"/>
  <c r="AE28" i="19"/>
  <c r="S33" i="19"/>
  <c r="W13" i="19"/>
  <c r="G13" i="19"/>
  <c r="V18" i="19"/>
  <c r="J23" i="19"/>
  <c r="Z23" i="19"/>
  <c r="N28" i="19"/>
  <c r="AD28" i="19"/>
  <c r="V33" i="19"/>
  <c r="L38" i="19"/>
  <c r="L43" i="19"/>
  <c r="T53" i="19"/>
  <c r="L58" i="19"/>
  <c r="X63" i="19"/>
  <c r="H68" i="19"/>
  <c r="X68" i="19"/>
  <c r="H73" i="19"/>
  <c r="X73" i="19"/>
  <c r="H78" i="19"/>
  <c r="X78" i="19"/>
  <c r="Q38" i="19"/>
  <c r="AG38" i="19"/>
  <c r="Q43" i="19"/>
  <c r="AG43" i="19"/>
  <c r="Q48" i="19"/>
  <c r="AG48" i="19"/>
  <c r="Q53" i="19"/>
  <c r="AG53" i="19"/>
  <c r="Q58" i="19"/>
  <c r="AG58" i="19"/>
  <c r="Q63" i="19"/>
  <c r="AG63" i="19"/>
  <c r="Q68" i="19"/>
  <c r="AG68" i="19"/>
  <c r="Q73" i="19"/>
  <c r="AG73" i="19"/>
  <c r="Q78" i="19"/>
  <c r="AG78" i="19"/>
  <c r="N43" i="19"/>
  <c r="AD43" i="19"/>
  <c r="R48" i="19"/>
  <c r="AH48" i="19"/>
  <c r="V53" i="19"/>
  <c r="N58" i="19"/>
  <c r="AD58" i="19"/>
  <c r="R63" i="19"/>
  <c r="AH63" i="19"/>
  <c r="V68" i="19"/>
  <c r="J73" i="19"/>
  <c r="Z73" i="19"/>
  <c r="N78" i="19"/>
  <c r="AD78" i="19"/>
  <c r="G38" i="19"/>
  <c r="W38" i="19"/>
  <c r="G43" i="19"/>
  <c r="W43" i="19"/>
  <c r="G48" i="19"/>
  <c r="W48" i="19"/>
  <c r="G53" i="19"/>
  <c r="W53" i="19"/>
  <c r="G58" i="19"/>
  <c r="W58" i="19"/>
  <c r="G63" i="19"/>
  <c r="W63" i="19"/>
  <c r="G68" i="19"/>
  <c r="W68" i="19"/>
  <c r="G73" i="19"/>
  <c r="W73" i="19"/>
  <c r="G78" i="19"/>
  <c r="W78" i="19"/>
  <c r="T13" i="19"/>
  <c r="G23" i="19"/>
  <c r="AA33" i="19"/>
  <c r="AD38" i="19"/>
  <c r="AJ48" i="19"/>
  <c r="W18" i="19"/>
  <c r="AI28" i="19"/>
  <c r="W33" i="19"/>
  <c r="Q13" i="19"/>
  <c r="AG13" i="19"/>
  <c r="P18" i="19"/>
  <c r="AF18" i="19"/>
  <c r="P23" i="19"/>
  <c r="AF23" i="19"/>
  <c r="P28" i="19"/>
  <c r="AF28" i="19"/>
  <c r="P33" i="19"/>
  <c r="AF33" i="19"/>
  <c r="X38" i="19"/>
  <c r="H48" i="19"/>
  <c r="H63" i="19"/>
  <c r="AF13" i="19"/>
  <c r="AI23" i="19"/>
  <c r="J13" i="19"/>
  <c r="Z13" i="19"/>
  <c r="M18" i="19"/>
  <c r="AC18" i="19"/>
  <c r="M23" i="19"/>
  <c r="AC23" i="19"/>
  <c r="M28" i="19"/>
  <c r="AC28" i="19"/>
  <c r="M33" i="19"/>
  <c r="AC33" i="19"/>
  <c r="R38" i="19"/>
  <c r="X43" i="19"/>
  <c r="AF53" i="19"/>
  <c r="X58" i="19"/>
  <c r="L13" i="19"/>
  <c r="O23" i="19"/>
  <c r="K13" i="19"/>
  <c r="AA13" i="19"/>
  <c r="J18" i="19"/>
  <c r="Z18" i="19"/>
  <c r="N23" i="19"/>
  <c r="AD23" i="19"/>
  <c r="R28" i="19"/>
  <c r="AH28" i="19"/>
  <c r="J33" i="19"/>
  <c r="Z33" i="19"/>
  <c r="T38" i="19"/>
  <c r="AB43" i="19"/>
  <c r="AJ53" i="19"/>
  <c r="AB58" i="19"/>
  <c r="AB63" i="19"/>
  <c r="L68" i="19"/>
  <c r="AB68" i="19"/>
  <c r="L73" i="19"/>
  <c r="AB73" i="19"/>
  <c r="L78" i="19"/>
  <c r="AB78" i="19"/>
  <c r="U38" i="19"/>
  <c r="AK38" i="19"/>
  <c r="U43" i="19"/>
  <c r="AK43" i="19"/>
  <c r="U48" i="19"/>
  <c r="AK48" i="19"/>
  <c r="U53" i="19"/>
  <c r="AK53" i="19"/>
  <c r="U58" i="19"/>
  <c r="AK58" i="19"/>
  <c r="U63" i="19"/>
  <c r="AK63" i="19"/>
  <c r="U68" i="19"/>
  <c r="AK68" i="19"/>
  <c r="U73" i="19"/>
  <c r="AK73" i="19"/>
  <c r="U78" i="19"/>
  <c r="AK78" i="19"/>
  <c r="R43" i="19"/>
  <c r="AH43" i="19"/>
  <c r="V48" i="19"/>
  <c r="J53" i="19"/>
  <c r="Z53" i="19"/>
  <c r="R58" i="19"/>
  <c r="AH58" i="19"/>
  <c r="V63" i="19"/>
  <c r="J68" i="19"/>
  <c r="Z68" i="19"/>
  <c r="N73" i="19"/>
  <c r="AD73" i="19"/>
  <c r="R78" i="19"/>
  <c r="AH78" i="19"/>
  <c r="K38" i="19"/>
  <c r="AA38" i="19"/>
  <c r="K43" i="19"/>
  <c r="AA43" i="19"/>
  <c r="K48" i="19"/>
  <c r="AA48" i="19"/>
  <c r="K53" i="19"/>
  <c r="AA53" i="19"/>
  <c r="K58" i="19"/>
  <c r="AA58" i="19"/>
  <c r="K63" i="19"/>
  <c r="AA63" i="19"/>
  <c r="K68" i="19"/>
  <c r="AA68" i="19"/>
  <c r="K73" i="19"/>
  <c r="AA73" i="19"/>
  <c r="K78" i="19"/>
  <c r="AA78" i="19"/>
  <c r="AJ13" i="19"/>
  <c r="W23" i="19"/>
  <c r="AI33" i="19"/>
  <c r="P43" i="19"/>
  <c r="H53" i="19"/>
  <c r="P58" i="19"/>
  <c r="H13" i="19"/>
  <c r="K23" i="19"/>
  <c r="AE33" i="19"/>
  <c r="U13" i="19"/>
  <c r="AK13" i="19"/>
  <c r="T18" i="19"/>
  <c r="AJ18" i="19"/>
  <c r="T23" i="19"/>
  <c r="AJ23" i="19"/>
  <c r="T28" i="19"/>
  <c r="AJ28" i="19"/>
  <c r="T33" i="19"/>
  <c r="AJ33" i="19"/>
  <c r="AF38" i="19"/>
  <c r="X48" i="19"/>
  <c r="S18" i="19"/>
  <c r="K28" i="19"/>
  <c r="N13" i="19"/>
  <c r="AD13" i="19"/>
  <c r="Q18" i="19"/>
  <c r="AG18" i="19"/>
  <c r="Q23" i="19"/>
  <c r="AG23" i="19"/>
  <c r="Q28" i="19"/>
  <c r="AG28" i="19"/>
  <c r="Q33" i="19"/>
  <c r="AG33" i="19"/>
  <c r="Z38" i="19"/>
  <c r="L48" i="19"/>
  <c r="L63" i="19"/>
  <c r="X13" i="19"/>
  <c r="AE23" i="19"/>
  <c r="O13" i="19"/>
  <c r="AE13" i="19"/>
  <c r="N18" i="19"/>
  <c r="AD18" i="19"/>
  <c r="R23" i="19"/>
  <c r="AH23" i="19"/>
  <c r="V28" i="19"/>
  <c r="N33" i="19"/>
  <c r="AD33" i="19"/>
  <c r="AB38" i="19"/>
  <c r="P48" i="19"/>
  <c r="P63" i="19"/>
  <c r="AF63" i="19"/>
  <c r="P68" i="19"/>
  <c r="AF68" i="19"/>
  <c r="P73" i="19"/>
  <c r="AF73" i="19"/>
  <c r="P78" i="19"/>
  <c r="AF78" i="19"/>
  <c r="I38" i="19"/>
  <c r="Y38" i="19"/>
  <c r="I43" i="19"/>
  <c r="Y43" i="19"/>
  <c r="I48" i="19"/>
  <c r="Y48" i="19"/>
  <c r="I53" i="19"/>
  <c r="Y53" i="19"/>
  <c r="I58" i="19"/>
  <c r="Y58" i="19"/>
  <c r="I63" i="19"/>
  <c r="Y63" i="19"/>
  <c r="I68" i="19"/>
  <c r="Y68" i="19"/>
  <c r="I73" i="19"/>
  <c r="Y73" i="19"/>
  <c r="I78" i="19"/>
  <c r="Y78" i="19"/>
  <c r="V43" i="19"/>
  <c r="J48" i="19"/>
  <c r="Z48" i="19"/>
  <c r="N53" i="19"/>
  <c r="AD53" i="19"/>
  <c r="V58" i="19"/>
  <c r="J63" i="19"/>
  <c r="Z63" i="19"/>
  <c r="N68" i="19"/>
  <c r="AD68" i="19"/>
  <c r="R73" i="19"/>
  <c r="AH73" i="19"/>
  <c r="V78" i="19"/>
  <c r="O38" i="19"/>
  <c r="AE38" i="19"/>
  <c r="O43" i="19"/>
  <c r="AE43" i="19"/>
  <c r="O48" i="19"/>
  <c r="AE48" i="19"/>
  <c r="O53" i="19"/>
  <c r="AE53" i="19"/>
  <c r="O58" i="19"/>
  <c r="AE58" i="19"/>
  <c r="O63" i="19"/>
  <c r="AE63" i="19"/>
  <c r="O68" i="19"/>
  <c r="AE68" i="19"/>
  <c r="O73" i="19"/>
  <c r="AE73" i="19"/>
  <c r="O78" i="19"/>
  <c r="AE78" i="19"/>
  <c r="O18" i="19"/>
  <c r="G28" i="19"/>
  <c r="N38" i="19"/>
  <c r="AF43" i="19"/>
  <c r="X53" i="19"/>
  <c r="AF58" i="19"/>
  <c r="AB13" i="19"/>
  <c r="AA23" i="19"/>
  <c r="I13" i="19"/>
  <c r="Y13" i="19"/>
  <c r="H18" i="19"/>
  <c r="X18" i="19"/>
  <c r="H23" i="19"/>
  <c r="X23" i="19"/>
  <c r="H28" i="19"/>
  <c r="X28" i="19"/>
  <c r="H33" i="19"/>
  <c r="X33" i="19"/>
  <c r="H38" i="19"/>
  <c r="T43" i="19"/>
  <c r="L53" i="19"/>
  <c r="T58" i="19"/>
  <c r="AI18" i="19"/>
  <c r="AA28" i="19"/>
  <c r="R13" i="19"/>
  <c r="AH13" i="19"/>
  <c r="U18" i="19"/>
  <c r="AK18" i="19"/>
  <c r="U23" i="19"/>
  <c r="AK23" i="19"/>
  <c r="U28" i="19"/>
  <c r="AK28" i="19"/>
  <c r="U33" i="19"/>
  <c r="AK33" i="19"/>
  <c r="AH38" i="19"/>
  <c r="AB48" i="19"/>
  <c r="K18" i="19"/>
  <c r="S28" i="19"/>
  <c r="G33" i="19"/>
  <c r="S13" i="19"/>
  <c r="AI13" i="19"/>
  <c r="R18" i="19"/>
  <c r="AH18" i="19"/>
  <c r="V23" i="19"/>
  <c r="J28" i="19"/>
  <c r="Z28" i="19"/>
  <c r="R33" i="19"/>
  <c r="AH33" i="19"/>
  <c r="AJ38" i="19"/>
  <c r="AF48" i="19"/>
  <c r="T63" i="19"/>
  <c r="AJ63" i="19"/>
  <c r="T68" i="19"/>
  <c r="AJ68" i="19"/>
  <c r="T73" i="19"/>
  <c r="AJ73" i="19"/>
  <c r="T78" i="19"/>
  <c r="AJ78" i="19"/>
  <c r="M38" i="19"/>
  <c r="AC38" i="19"/>
  <c r="M43" i="19"/>
  <c r="AC43" i="19"/>
  <c r="M48" i="19"/>
  <c r="AC48" i="19"/>
  <c r="M53" i="19"/>
  <c r="AC53" i="19"/>
  <c r="M58" i="19"/>
  <c r="AC58" i="19"/>
  <c r="M63" i="19"/>
  <c r="AC63" i="19"/>
  <c r="M68" i="19"/>
  <c r="AC68" i="19"/>
  <c r="M73" i="19"/>
  <c r="AC73" i="19"/>
  <c r="M78" i="19"/>
  <c r="AC78" i="19"/>
  <c r="J43" i="19"/>
  <c r="Z43" i="19"/>
  <c r="N48" i="19"/>
  <c r="AD48" i="19"/>
  <c r="R53" i="19"/>
  <c r="AH53" i="19"/>
  <c r="J58" i="19"/>
  <c r="Z58" i="19"/>
  <c r="N63" i="19"/>
  <c r="AD63" i="19"/>
  <c r="R68" i="19"/>
  <c r="AH68" i="19"/>
  <c r="V73" i="19"/>
  <c r="J78" i="19"/>
  <c r="Z78" i="19"/>
  <c r="S38" i="19"/>
  <c r="AI38" i="19"/>
  <c r="S43" i="19"/>
  <c r="AI43" i="19"/>
  <c r="S48" i="19"/>
  <c r="AI48" i="19"/>
  <c r="S53" i="19"/>
  <c r="AI53" i="19"/>
  <c r="S58" i="19"/>
  <c r="AI58" i="19"/>
  <c r="S63" i="19"/>
  <c r="AI63" i="19"/>
  <c r="S68" i="19"/>
  <c r="AI68" i="19"/>
  <c r="S73" i="19"/>
  <c r="AI73" i="19"/>
  <c r="S78" i="19"/>
  <c r="AI78" i="19"/>
  <c r="AL33" i="19" l="1"/>
  <c r="AL78" i="19"/>
  <c r="AL63" i="19"/>
  <c r="AL58" i="19"/>
  <c r="AL48" i="19"/>
  <c r="AL43" i="19"/>
  <c r="AL23" i="19"/>
  <c r="AL73" i="19"/>
  <c r="AL38" i="19"/>
  <c r="AL28" i="19"/>
  <c r="AL68" i="19"/>
  <c r="AL53" i="19"/>
  <c r="AL13" i="19"/>
  <c r="AL18" i="19"/>
  <c r="AL81" i="19" l="1"/>
</calcChain>
</file>

<file path=xl/sharedStrings.xml><?xml version="1.0" encoding="utf-8"?>
<sst xmlns="http://schemas.openxmlformats.org/spreadsheetml/2006/main" count="2300" uniqueCount="662">
  <si>
    <t>Matin</t>
  </si>
  <si>
    <t>Après-midi</t>
  </si>
  <si>
    <t>Soirée</t>
  </si>
  <si>
    <t>Nuit</t>
  </si>
  <si>
    <t>Arrivée</t>
  </si>
  <si>
    <t>&gt;</t>
  </si>
  <si>
    <t>Départ</t>
  </si>
  <si>
    <t>&lt;=</t>
  </si>
  <si>
    <t>GCO</t>
  </si>
  <si>
    <t>CON</t>
  </si>
  <si>
    <t>COV</t>
  </si>
  <si>
    <t>BOA</t>
  </si>
  <si>
    <t>JANSSEN</t>
  </si>
  <si>
    <t>GSO</t>
  </si>
  <si>
    <t>WED</t>
  </si>
  <si>
    <t>Storage</t>
  </si>
  <si>
    <t>ACT</t>
  </si>
  <si>
    <t>DIB</t>
  </si>
  <si>
    <t>DIN</t>
  </si>
  <si>
    <t>R'Yves Restaurant</t>
  </si>
  <si>
    <t>LUB</t>
  </si>
  <si>
    <t>MET</t>
  </si>
  <si>
    <t>Hotel</t>
  </si>
  <si>
    <t>OFI</t>
  </si>
  <si>
    <t>Office</t>
  </si>
  <si>
    <t>BRK</t>
  </si>
  <si>
    <t>Charlie Parker (-1)</t>
  </si>
  <si>
    <t>Saint Michel (2)</t>
  </si>
  <si>
    <t>GEN</t>
  </si>
  <si>
    <t>Répétitions</t>
  </si>
  <si>
    <t>Auditorium (-1)</t>
  </si>
  <si>
    <t>SET</t>
  </si>
  <si>
    <t>Setup</t>
  </si>
  <si>
    <t>Les Rives de Seine Level 0</t>
  </si>
  <si>
    <t>Miles Davis A (-1)</t>
  </si>
  <si>
    <t>Miles Davis B &amp; C (-1)</t>
  </si>
  <si>
    <t>Louis Armstrong ( -1)</t>
  </si>
  <si>
    <t>Ella Fitzgerald (-1)</t>
  </si>
  <si>
    <t>Le Pont des Arts (0)</t>
  </si>
  <si>
    <t>Saint Germain des Prés (2)</t>
  </si>
  <si>
    <t>Les Invalides (2)</t>
  </si>
  <si>
    <t>Le Parc Montsouris B (3)</t>
  </si>
  <si>
    <t>Le Parc Montsouris A (3)</t>
  </si>
  <si>
    <t>Foyer La Seine (0)</t>
  </si>
  <si>
    <t>Foyer Rives de Seine (0)</t>
  </si>
  <si>
    <t>R'Yves 123 (2nd floor)</t>
  </si>
  <si>
    <t>COA</t>
  </si>
  <si>
    <t>Coat Check</t>
  </si>
  <si>
    <t>Le Bar des Arts (0)</t>
  </si>
  <si>
    <t>Dinner Buffet</t>
  </si>
  <si>
    <t>Le Jardins du Luxembourg - Le Patio (3)</t>
  </si>
  <si>
    <t>LUN</t>
  </si>
  <si>
    <t>Le pont de Sully (0)</t>
  </si>
  <si>
    <t>La Seine (0)</t>
  </si>
  <si>
    <t>Foyer Auditorium (-1)</t>
  </si>
  <si>
    <t>Le Parc Montsouris (3)</t>
  </si>
  <si>
    <t>Le Sénat (2)</t>
  </si>
  <si>
    <t>La Sorbonne C &amp; D (2)</t>
  </si>
  <si>
    <t>Duke Ellington (-1)</t>
  </si>
  <si>
    <t>M Room (2)</t>
  </si>
  <si>
    <t>La Sorbonne A &amp; B (2)</t>
  </si>
  <si>
    <t>Salon R'Yves (2nd floor)</t>
  </si>
  <si>
    <t>Foyer Rive Gauche (2)</t>
  </si>
  <si>
    <t>Foyer Jazz (-1)</t>
  </si>
  <si>
    <t>Le Jardin des Plantes (3)</t>
  </si>
  <si>
    <t>La Sorbonne A (2)</t>
  </si>
  <si>
    <t>La Sorbonne B (2)</t>
  </si>
  <si>
    <t>Lunch Buffet</t>
  </si>
  <si>
    <t>La Seine C (0)</t>
  </si>
  <si>
    <t>Le Pont des Arts C (0)</t>
  </si>
  <si>
    <t>Les Invalides A (2)</t>
  </si>
  <si>
    <t>Les Invalides B (2)</t>
  </si>
  <si>
    <t>Ella Fitzgerald A (-1)</t>
  </si>
  <si>
    <t>Le Pont de Sully A (0)</t>
  </si>
  <si>
    <t>Louis Armstrong C &amp; D (-1)</t>
  </si>
  <si>
    <t>Louis Armstrong A &amp; B (-1)</t>
  </si>
  <si>
    <t>La Seine A &amp; B (0)</t>
  </si>
  <si>
    <t>Le Pont des Arts B (0)</t>
  </si>
  <si>
    <t>Le Pont des Arts A + Extensions (0)</t>
  </si>
  <si>
    <t>Miles Davis B (-1)</t>
  </si>
  <si>
    <t>Miles Davis C (-1)</t>
  </si>
  <si>
    <t>Le Pont de Sully B (0)</t>
  </si>
  <si>
    <t>Ella Fitzgerald B (-1)</t>
  </si>
  <si>
    <t>Saint Germain des Prés A (2)</t>
  </si>
  <si>
    <t>Saint Germain des Prés B (2)</t>
  </si>
  <si>
    <t>Le Jardin du Luxembourg A, B, D &amp; E - Extensions (3)</t>
  </si>
  <si>
    <t>Le Jardin du Luxembourg D (3)</t>
  </si>
  <si>
    <t>Le Jardin du Luxembourg E (3)</t>
  </si>
  <si>
    <t>Le Jardin du Luxembourg B (3)</t>
  </si>
  <si>
    <t>*Louis Armstrong A &amp; B</t>
  </si>
  <si>
    <t>Le Jardin du Luxembourg A (3)</t>
  </si>
  <si>
    <t>Le Jardin du Luxembourg C - Extension (3)</t>
  </si>
  <si>
    <t>Le Patio (3)</t>
  </si>
  <si>
    <t>Hall Congrès (0)</t>
  </si>
  <si>
    <t>Les Clubs de Jazz, level -1</t>
  </si>
  <si>
    <t>Quartiers Rive Gauche, level 2</t>
  </si>
  <si>
    <t>Executive Lounge</t>
  </si>
  <si>
    <t>STO</t>
  </si>
  <si>
    <t>Salle NON UTILISEE</t>
  </si>
  <si>
    <t>Foyer Les Arts (0)</t>
  </si>
  <si>
    <t>REC</t>
  </si>
  <si>
    <t>R'Yves Bar</t>
  </si>
  <si>
    <t>Bagagerie</t>
  </si>
  <si>
    <t>TED</t>
  </si>
  <si>
    <t>Le Pont des Arts + Extensions (0)</t>
  </si>
  <si>
    <t>Démontage</t>
  </si>
  <si>
    <t>COC</t>
  </si>
  <si>
    <t>Miles Davis (-1)</t>
  </si>
  <si>
    <t>DID</t>
  </si>
  <si>
    <t>Dîner Dansant</t>
  </si>
  <si>
    <t>Meeting</t>
  </si>
  <si>
    <t>Louis Armstrong C (-1)</t>
  </si>
  <si>
    <t>Louis Armstrong D (-1)</t>
  </si>
  <si>
    <t>Louis Armstrong B (-1)</t>
  </si>
  <si>
    <t>Louis Armstrong A (-1)</t>
  </si>
  <si>
    <t>Le Pont des Arts A (0)</t>
  </si>
  <si>
    <t>R'Yves 1 (2nd flloor)</t>
  </si>
  <si>
    <t>La Sorbonne D (2)</t>
  </si>
  <si>
    <t>REH</t>
  </si>
  <si>
    <t>Rehearsal</t>
  </si>
  <si>
    <t>Aperitif</t>
  </si>
  <si>
    <t>Le Jardin du Luxembourg (3)</t>
  </si>
  <si>
    <t>La Sorbonne C (2)</t>
  </si>
  <si>
    <t>COR</t>
  </si>
  <si>
    <t>Cocktail Rounds</t>
  </si>
  <si>
    <t>Dinner</t>
  </si>
  <si>
    <t>La Seine + Extensions (0)</t>
  </si>
  <si>
    <t>General Session</t>
  </si>
  <si>
    <t>REG</t>
  </si>
  <si>
    <t>Registration</t>
  </si>
  <si>
    <t>INM</t>
  </si>
  <si>
    <t>La Seine A &amp; B - Extensions (0)</t>
  </si>
  <si>
    <t>Cocktail Reception</t>
  </si>
  <si>
    <t>EXH</t>
  </si>
  <si>
    <t>La Seine C - Le Pont des Arts - Foyer Rives de Seine (0)</t>
  </si>
  <si>
    <t>Auditorium</t>
  </si>
  <si>
    <t>Le Jardin du Luxembourg A &amp; B (3)</t>
  </si>
  <si>
    <t>R'Yves 3 (2nd floor)</t>
  </si>
  <si>
    <t>Exposition</t>
  </si>
  <si>
    <t>Lunch</t>
  </si>
  <si>
    <t>R'Yves 1+2 (2nd floor)</t>
  </si>
  <si>
    <t>PCM</t>
  </si>
  <si>
    <t>Pre-Convention Meeting</t>
  </si>
  <si>
    <t>Foyer Rives de Seine - Le Pont des Arts (0)</t>
  </si>
  <si>
    <t>Symposium 1</t>
  </si>
  <si>
    <t>La Seine C - Le Pont des Arts - Foyers Seine C &amp; Arts (0)</t>
  </si>
  <si>
    <t>DAN</t>
  </si>
  <si>
    <t>Le Pont des Arts B &amp; C (0)</t>
  </si>
  <si>
    <t>Foyer Auditorium - Charlie Parker (-1)</t>
  </si>
  <si>
    <t>Cocktail</t>
  </si>
  <si>
    <t>R'Yves 2 (2nd floor)</t>
  </si>
  <si>
    <t>Le Jardin du Luxembourg A, B &amp; C - Extensions (3)</t>
  </si>
  <si>
    <t>Le Jardin du Luxembourg C (3)</t>
  </si>
  <si>
    <t>Foyer Rives de Seine+Le Pont des Arts (0)</t>
  </si>
  <si>
    <t>Le Jardin du Luxembourg - Jardin des Plantes (3)</t>
  </si>
  <si>
    <t>Le Jardin du Luxembourg A &amp; B + extensions (3)</t>
  </si>
  <si>
    <t>Le Jardin du Luxembourg A &amp; D + Extensions (3)</t>
  </si>
  <si>
    <t>La Sorbonne (2)</t>
  </si>
  <si>
    <t>Extension La Seine B (0)</t>
  </si>
  <si>
    <t>Foyer La Seine C (0)</t>
  </si>
  <si>
    <t>La Sorbonne A, B &amp; C (2)</t>
  </si>
  <si>
    <t>Soirée dansante</t>
  </si>
  <si>
    <t>Le Patio 1 (3)</t>
  </si>
  <si>
    <t>Louis Armstrong - Extensions (-1)</t>
  </si>
  <si>
    <t>Le Jardin du Luxembourg D &amp; E (3)</t>
  </si>
  <si>
    <t>LEVEL 1 (La rotonde)</t>
  </si>
  <si>
    <t>Foyer La Seine A (0)</t>
  </si>
  <si>
    <t>Foyer La Seine B &amp; C (0)</t>
  </si>
  <si>
    <t>La Seine C - Extensions (0)</t>
  </si>
  <si>
    <t>Le Pont des Arts A &amp; B (0)</t>
  </si>
  <si>
    <t>La Seine A &amp; B - Foyers Seine A &amp; B (-1)</t>
  </si>
  <si>
    <t>Le Jardin du Luxembourg A, B &amp; C (3)</t>
  </si>
  <si>
    <t>Foyer La Seine A &amp; B (0)</t>
  </si>
  <si>
    <t>Bisou-Bisou A</t>
  </si>
  <si>
    <t>Les Jardins, Level 3</t>
  </si>
  <si>
    <t>CLO</t>
  </si>
  <si>
    <t>Louis Armstrong &amp; Ella Fitzgerald (-1)</t>
  </si>
  <si>
    <t>24 Hour Hold</t>
  </si>
  <si>
    <t>SPR</t>
  </si>
  <si>
    <t>Speaker Room</t>
  </si>
  <si>
    <t>La Seine B &amp; C (0)</t>
  </si>
  <si>
    <t>La Seine A (0)</t>
  </si>
  <si>
    <t>Foyer Rives de Seine - Pont des Arts A &amp; B (0)</t>
  </si>
  <si>
    <t>La Seine B (0)</t>
  </si>
  <si>
    <t>La Seine - Foyer La Seine (0)</t>
  </si>
  <si>
    <t>Miles Davis A &amp; B (-1)</t>
  </si>
  <si>
    <t>Board Meeting</t>
  </si>
  <si>
    <t>La Seine A - Foyers Seine A &amp; B (0)</t>
  </si>
  <si>
    <t>La Seine A - Foyer La Seine (0)</t>
  </si>
  <si>
    <t>Extension La Seine C (0)</t>
  </si>
  <si>
    <t>Foyer Auditorium - Charlie Parker - Louis Amstrong A &amp; B (-1)</t>
  </si>
  <si>
    <t>MEL</t>
  </si>
  <si>
    <t>Meeting / Lunch</t>
  </si>
  <si>
    <t>La Seine B &amp; C + Foyer La Seine (0)</t>
  </si>
  <si>
    <t>Bisou-Bisou B</t>
  </si>
  <si>
    <t>Le Jardin du Luxembourg B+C+E+Foyer</t>
  </si>
  <si>
    <t>CHG</t>
  </si>
  <si>
    <t>Reception</t>
  </si>
  <si>
    <t>RED</t>
  </si>
  <si>
    <t>Notre Dame</t>
  </si>
  <si>
    <t>Wedding Dinner</t>
  </si>
  <si>
    <t>La Seine A - Extensions (0)</t>
  </si>
  <si>
    <t>BAC</t>
  </si>
  <si>
    <t>Backup Space</t>
  </si>
  <si>
    <t>Le Pont des Arts A - Foyer Les Rives de Seine (0)</t>
  </si>
  <si>
    <t>Le Jardin du Luxembourg B &amp; C (3)</t>
  </si>
  <si>
    <t>Louis Armstrong C &amp; D - Extensions (-1)</t>
  </si>
  <si>
    <t>Le Pont des Arts A &amp; B - Foyer Seine B &amp; C &amp; Arts (0)</t>
  </si>
  <si>
    <t>Le Pont des Arts A - Foyers les Arts - Foyer Seine C (0)</t>
  </si>
  <si>
    <t>Miles Davis - Foyer Jazz (-1)</t>
  </si>
  <si>
    <t>La Seine B &amp; C - Extensions (0)</t>
  </si>
  <si>
    <t>La Seine C - Foyer Rives de Seine (0)</t>
  </si>
  <si>
    <t>Louis Armstrong A &amp; C (-1)</t>
  </si>
  <si>
    <t>Foyer jardin du Luxembourg E (3)</t>
  </si>
  <si>
    <t>Plénière Franchise PSY</t>
  </si>
  <si>
    <t>Plénière de conclusion</t>
  </si>
  <si>
    <t>General session</t>
  </si>
  <si>
    <t>La Seine B &amp; C - le Ponts des Arts - Foyer Rives de Seine (0)</t>
  </si>
  <si>
    <t>MED</t>
  </si>
  <si>
    <t>Meeting / Dinner</t>
  </si>
  <si>
    <t>La Seine B &amp; C - Foyers Seine B &amp; C (0)</t>
  </si>
  <si>
    <t>La Seine - Le Pont des Arts - Foyer Rives de Seine (0)</t>
  </si>
  <si>
    <t>Louis Armstrong - Ella Fitzgerald - Foyer Jazz (-1)</t>
  </si>
  <si>
    <t>Cocktail reception</t>
  </si>
  <si>
    <t>Le Pont des Arts A &amp; B - Foyer les Arts - Foyer Seine C (0)</t>
  </si>
  <si>
    <t>RCR</t>
  </si>
  <si>
    <t>HOR</t>
  </si>
  <si>
    <t>Holding Room</t>
  </si>
  <si>
    <t>CER</t>
  </si>
  <si>
    <t>Cérémonie religieuse</t>
  </si>
  <si>
    <t>TRA</t>
  </si>
  <si>
    <t>Foyer Rive Gauche - La Sorbonne A (2)</t>
  </si>
  <si>
    <t>Le Jardin du Luxembourg A - Extensions (3)</t>
  </si>
  <si>
    <t>La Seine C - Foyer Seine C - Foyer les Arts (0)</t>
  </si>
  <si>
    <t>HOS</t>
  </si>
  <si>
    <t>Hospitality Room</t>
  </si>
  <si>
    <t>Bridge in Vacanza OPPTY M C62PA6 IT</t>
  </si>
  <si>
    <t>Level -1</t>
  </si>
  <si>
    <t>Level 3</t>
  </si>
  <si>
    <t>R'Yves</t>
  </si>
  <si>
    <t>Level 0</t>
  </si>
  <si>
    <t>Level 1</t>
  </si>
  <si>
    <t>Level 2</t>
  </si>
  <si>
    <t>AM</t>
  </si>
  <si>
    <t>PM</t>
  </si>
  <si>
    <t>EVENING</t>
  </si>
  <si>
    <t>NIGHT</t>
  </si>
  <si>
    <t>MONTH</t>
  </si>
  <si>
    <t>WE days</t>
  </si>
  <si>
    <t>weekdays</t>
  </si>
  <si>
    <t>TOTAL</t>
  </si>
  <si>
    <t>ID</t>
  </si>
  <si>
    <t>EVENT ID</t>
  </si>
  <si>
    <t>CODE</t>
  </si>
  <si>
    <t>NAME</t>
  </si>
  <si>
    <t>FUNCTION SPACE</t>
  </si>
  <si>
    <t>STATUS</t>
  </si>
  <si>
    <t>START</t>
  </si>
  <si>
    <t>END</t>
  </si>
  <si>
    <t>DATE</t>
  </si>
  <si>
    <t>MKT CODE</t>
  </si>
  <si>
    <t>EVENT TYPE</t>
  </si>
  <si>
    <t>ACCOUNT</t>
  </si>
  <si>
    <t>WEL</t>
  </si>
  <si>
    <t>CAO</t>
  </si>
  <si>
    <t>FAS</t>
  </si>
  <si>
    <t>INT</t>
  </si>
  <si>
    <t>Casino</t>
  </si>
  <si>
    <t>Fashion Show</t>
  </si>
  <si>
    <t>Interview</t>
  </si>
  <si>
    <t>Wedding Lunch</t>
  </si>
  <si>
    <t>Recreation</t>
  </si>
  <si>
    <t>Reception / Danse</t>
  </si>
  <si>
    <t>Breakout room</t>
  </si>
  <si>
    <t>Changing room</t>
  </si>
  <si>
    <t>cloakroom - vestiaire</t>
  </si>
  <si>
    <t>Danse</t>
  </si>
  <si>
    <t>Exhibition</t>
  </si>
  <si>
    <t>Inhouse meeting</t>
  </si>
  <si>
    <t>Reception - danse</t>
  </si>
  <si>
    <t>Tear down</t>
  </si>
  <si>
    <t>Trade show</t>
  </si>
  <si>
    <t>Level 0 - CAO</t>
  </si>
  <si>
    <t>Level -1 - CAO</t>
  </si>
  <si>
    <t>Level 2 - CAO</t>
  </si>
  <si>
    <t>Level 3 - CAO</t>
  </si>
  <si>
    <t>R'Yves - CAO</t>
  </si>
  <si>
    <t>Level 1 - CAO</t>
  </si>
  <si>
    <t>Level 0 - COC</t>
  </si>
  <si>
    <t>Level -1 - COC</t>
  </si>
  <si>
    <t>Level 2 - COC</t>
  </si>
  <si>
    <t>Level 3 - COC</t>
  </si>
  <si>
    <t>R'Yves - COC</t>
  </si>
  <si>
    <t>Level 1 - COC</t>
  </si>
  <si>
    <t>Level 0 - COR</t>
  </si>
  <si>
    <t>Level -1 - COR</t>
  </si>
  <si>
    <t>Level 2 - COR</t>
  </si>
  <si>
    <t>Level 3 - COR</t>
  </si>
  <si>
    <t>R'Yves - COR</t>
  </si>
  <si>
    <t>Level 1 - COR</t>
  </si>
  <si>
    <t>Level 0 - DIB</t>
  </si>
  <si>
    <t>Level -1 - DIB</t>
  </si>
  <si>
    <t>Level 2 - DIB</t>
  </si>
  <si>
    <t>Level 3 - DIB</t>
  </si>
  <si>
    <t>R'Yves - DIB</t>
  </si>
  <si>
    <t>Level 1 - DIB</t>
  </si>
  <si>
    <t>Hotel - DIB</t>
  </si>
  <si>
    <t>Level 0 - DID</t>
  </si>
  <si>
    <t>Level -1 - DID</t>
  </si>
  <si>
    <t>Level 2 - DID</t>
  </si>
  <si>
    <t>Level 3 - DID</t>
  </si>
  <si>
    <t>R'Yves - DID</t>
  </si>
  <si>
    <t>Level 1 - DID</t>
  </si>
  <si>
    <t>Hotel - DID</t>
  </si>
  <si>
    <t>Level 0 - DIN</t>
  </si>
  <si>
    <t>Level -1 - DIN</t>
  </si>
  <si>
    <t>Level 2 - DIN</t>
  </si>
  <si>
    <t>Level 3 - DIN</t>
  </si>
  <si>
    <t>R'Yves - DIN</t>
  </si>
  <si>
    <t>Hotel - DIN</t>
  </si>
  <si>
    <t>Level 0 - MED</t>
  </si>
  <si>
    <t>Level -1 - MED</t>
  </si>
  <si>
    <t>Level 2 - MED</t>
  </si>
  <si>
    <t>Level 3 - MED</t>
  </si>
  <si>
    <t>R'Yves - MED</t>
  </si>
  <si>
    <t>Hotel - MED</t>
  </si>
  <si>
    <t>Level 0 - MEL</t>
  </si>
  <si>
    <t>Level -1 - MEL</t>
  </si>
  <si>
    <t>Level 2 - MEL</t>
  </si>
  <si>
    <t>Level 3 - MEL</t>
  </si>
  <si>
    <t>R'Yves - MEL</t>
  </si>
  <si>
    <t>Level 0 - RCR</t>
  </si>
  <si>
    <t>Level -1 - RCR</t>
  </si>
  <si>
    <t>Level 2 - RCR</t>
  </si>
  <si>
    <t>Level 3 - RCR</t>
  </si>
  <si>
    <t>R'Yves - RCR</t>
  </si>
  <si>
    <t>Level 0 - REC</t>
  </si>
  <si>
    <t>Level -1 - REC</t>
  </si>
  <si>
    <t>Level 2 - REC</t>
  </si>
  <si>
    <t>Level 3 - REC</t>
  </si>
  <si>
    <t>R'Yves - REC</t>
  </si>
  <si>
    <t>Level 0 - RED</t>
  </si>
  <si>
    <t>Level -1 - RED</t>
  </si>
  <si>
    <t>Level 2 - RED</t>
  </si>
  <si>
    <t>Level 3 - RED</t>
  </si>
  <si>
    <t>R'Yves - RED</t>
  </si>
  <si>
    <t>Level 0 - WED</t>
  </si>
  <si>
    <t>Level -1 - WED</t>
  </si>
  <si>
    <t>Level 2 - WED</t>
  </si>
  <si>
    <t>Level 3 - WED</t>
  </si>
  <si>
    <t>R'Yves - WED</t>
  </si>
  <si>
    <t>Level 0 - WEL</t>
  </si>
  <si>
    <t>Level -1 - WEL</t>
  </si>
  <si>
    <t>Level 2 - WEL</t>
  </si>
  <si>
    <t>Level 3 - WEL</t>
  </si>
  <si>
    <t>R'Yves - WEL</t>
  </si>
  <si>
    <t>catering</t>
  </si>
  <si>
    <t>Level 0 - BAC</t>
  </si>
  <si>
    <t>Level -1 - BAC</t>
  </si>
  <si>
    <t>Level 2 - BAC</t>
  </si>
  <si>
    <t>R'Yves - BAC</t>
  </si>
  <si>
    <t>Level 1 - BAC</t>
  </si>
  <si>
    <t>Hotel - BAC</t>
  </si>
  <si>
    <t>Level 0 - BOA</t>
  </si>
  <si>
    <t>Level -1 - BOA</t>
  </si>
  <si>
    <t>Level 2 - BOA</t>
  </si>
  <si>
    <t>R'Yves - BOA</t>
  </si>
  <si>
    <t>Level 1 - BOA</t>
  </si>
  <si>
    <t>Hotel - BOA</t>
  </si>
  <si>
    <t>Level 0 - BRK</t>
  </si>
  <si>
    <t>Level -1 - BRK</t>
  </si>
  <si>
    <t>Level 2 - BRK</t>
  </si>
  <si>
    <t>R'Yves - BRK</t>
  </si>
  <si>
    <t>Level 1 - BRK</t>
  </si>
  <si>
    <t>Hotel - BRK</t>
  </si>
  <si>
    <t>Level 0 - CER</t>
  </si>
  <si>
    <t>Level -1 - CER</t>
  </si>
  <si>
    <t>Level 2 - CER</t>
  </si>
  <si>
    <t>R'Yves - CER</t>
  </si>
  <si>
    <t>Level 1 - CER</t>
  </si>
  <si>
    <t>Hotel - CER</t>
  </si>
  <si>
    <t>Level 0 - CHG</t>
  </si>
  <si>
    <t>Level -1 - CHG</t>
  </si>
  <si>
    <t>Level 2 - CHG</t>
  </si>
  <si>
    <t>R'Yves - CHG</t>
  </si>
  <si>
    <t>Level 1 - CHG</t>
  </si>
  <si>
    <t>Hotel - CHG</t>
  </si>
  <si>
    <t>Level 0 - CLO</t>
  </si>
  <si>
    <t>Level -1 - CLO</t>
  </si>
  <si>
    <t>Level 2 - CLO</t>
  </si>
  <si>
    <t>R'Yves - CLO</t>
  </si>
  <si>
    <t>Level 1 - CLO</t>
  </si>
  <si>
    <t>Hotel - CLO</t>
  </si>
  <si>
    <t>Level 0 - COA</t>
  </si>
  <si>
    <t>Level -1 - COA</t>
  </si>
  <si>
    <t>Level 2 - COA</t>
  </si>
  <si>
    <t>R'Yves - COA</t>
  </si>
  <si>
    <t>Level 1 - COA</t>
  </si>
  <si>
    <t>Hotel - COA</t>
  </si>
  <si>
    <t>Level 0 - DAN</t>
  </si>
  <si>
    <t>Level -1 - DAN</t>
  </si>
  <si>
    <t>Level 2 - DAN</t>
  </si>
  <si>
    <t>R'Yves - DAN</t>
  </si>
  <si>
    <t>Level 1 - DAN</t>
  </si>
  <si>
    <t>Hotel - DAN</t>
  </si>
  <si>
    <t>Level 0 - EXH</t>
  </si>
  <si>
    <t>Level -1 - EXH</t>
  </si>
  <si>
    <t>Level 2 - EXH</t>
  </si>
  <si>
    <t>R'Yves - EXH</t>
  </si>
  <si>
    <t>Level 1 - EXH</t>
  </si>
  <si>
    <t>Hotel - EXH</t>
  </si>
  <si>
    <t>Level 0 - FAS</t>
  </si>
  <si>
    <t>Level -1 - FAS</t>
  </si>
  <si>
    <t>Level 2 - FAS</t>
  </si>
  <si>
    <t>R'Yves - FAS</t>
  </si>
  <si>
    <t>Level 1 - FAS</t>
  </si>
  <si>
    <t>Hotel - FAS</t>
  </si>
  <si>
    <t>Level 0 - GEN</t>
  </si>
  <si>
    <t>Level -1 - GEN</t>
  </si>
  <si>
    <t>Level 2 - GEN</t>
  </si>
  <si>
    <t>Level 3 - GEN</t>
  </si>
  <si>
    <t>R'Yves - GEN</t>
  </si>
  <si>
    <t>Level 1 - GEN</t>
  </si>
  <si>
    <t>Hotel - GEN</t>
  </si>
  <si>
    <t>Level 0 - HOR</t>
  </si>
  <si>
    <t>Level -1 - HOR</t>
  </si>
  <si>
    <t>Level 3 - HOR</t>
  </si>
  <si>
    <t>R'Yves - HOR</t>
  </si>
  <si>
    <t>Level 1 - HOR</t>
  </si>
  <si>
    <t>Hotel - HOR</t>
  </si>
  <si>
    <t>Level 0 - HOS</t>
  </si>
  <si>
    <t>Level -1 - HOS</t>
  </si>
  <si>
    <t>Level 2 - HOS</t>
  </si>
  <si>
    <t>Level 3 - HOS</t>
  </si>
  <si>
    <t>R'Yves - HOS</t>
  </si>
  <si>
    <t>Level 1 - HOS</t>
  </si>
  <si>
    <t>Hotel - HOS</t>
  </si>
  <si>
    <t>Level 0 - INM</t>
  </si>
  <si>
    <t>Level -1 - INM</t>
  </si>
  <si>
    <t>Level 2 - INM</t>
  </si>
  <si>
    <t>Level 3 - INM</t>
  </si>
  <si>
    <t>R'Yves - INM</t>
  </si>
  <si>
    <t>Level 1 - INM</t>
  </si>
  <si>
    <t>Hotel - INM</t>
  </si>
  <si>
    <t>Level 0 - INT</t>
  </si>
  <si>
    <t>Level -1 - INT</t>
  </si>
  <si>
    <t>Level 2 - INT</t>
  </si>
  <si>
    <t>R'Yves - INT</t>
  </si>
  <si>
    <t>Level 1 - INT</t>
  </si>
  <si>
    <t>Hotel - INT</t>
  </si>
  <si>
    <t>Level 0 - MET</t>
  </si>
  <si>
    <t>Level -1 - MET</t>
  </si>
  <si>
    <t>Level 2 - MET</t>
  </si>
  <si>
    <t>R'Yves - MET</t>
  </si>
  <si>
    <t>Level 1 - MET</t>
  </si>
  <si>
    <t>Hotel - MET</t>
  </si>
  <si>
    <t>Level 0 - OFI</t>
  </si>
  <si>
    <t>Level -1 - OFI</t>
  </si>
  <si>
    <t>Level 2 - OFI</t>
  </si>
  <si>
    <t>R'Yves - OFI</t>
  </si>
  <si>
    <t>Level 1 - OFI</t>
  </si>
  <si>
    <t>Hotel - OFI</t>
  </si>
  <si>
    <t>Level 0 - PCM</t>
  </si>
  <si>
    <t>Level -1 - PCM</t>
  </si>
  <si>
    <t>Level 2 - PCM</t>
  </si>
  <si>
    <t>R'Yves - PCM</t>
  </si>
  <si>
    <t>Level 1 - PCM</t>
  </si>
  <si>
    <t>Hotel - PCM</t>
  </si>
  <si>
    <t>Level 0 - REH</t>
  </si>
  <si>
    <t>Level -1 - REH</t>
  </si>
  <si>
    <t>Level 2 - REH</t>
  </si>
  <si>
    <t>R'Yves - REH</t>
  </si>
  <si>
    <t>Level 1 - REH</t>
  </si>
  <si>
    <t>Hotel - REH</t>
  </si>
  <si>
    <t>Level 0 - SET</t>
  </si>
  <si>
    <t>Level -1 - SET</t>
  </si>
  <si>
    <t>Level 2 - SET</t>
  </si>
  <si>
    <t>R'Yves - SET</t>
  </si>
  <si>
    <t>Level 1 - SET</t>
  </si>
  <si>
    <t>Hotel - SET</t>
  </si>
  <si>
    <t>Level 0 - SPR</t>
  </si>
  <si>
    <t>Level -1 - SPR</t>
  </si>
  <si>
    <t>Level 2 - SPR</t>
  </si>
  <si>
    <t>R'Yves - SPR</t>
  </si>
  <si>
    <t>Level 1 - SPR</t>
  </si>
  <si>
    <t>Hotel - SPR</t>
  </si>
  <si>
    <t>Level 0 - STO</t>
  </si>
  <si>
    <t>Level -1 - STO</t>
  </si>
  <si>
    <t>Level 2 - STO</t>
  </si>
  <si>
    <t>Level 3 - STO</t>
  </si>
  <si>
    <t>R'Yves - STO</t>
  </si>
  <si>
    <t>Level 1 - STO</t>
  </si>
  <si>
    <t>Hotel - STO</t>
  </si>
  <si>
    <t>Level 0 - TED</t>
  </si>
  <si>
    <t>Level -1 - TED</t>
  </si>
  <si>
    <t>Level 2 - TED</t>
  </si>
  <si>
    <t>Level 3 - TED</t>
  </si>
  <si>
    <t>R'Yves - TED</t>
  </si>
  <si>
    <t>Level 1 - TED</t>
  </si>
  <si>
    <t>Hotel - TED</t>
  </si>
  <si>
    <t>Level 0 - TRA</t>
  </si>
  <si>
    <t>Level -1 - TRA</t>
  </si>
  <si>
    <t>Level 2 - TRA</t>
  </si>
  <si>
    <t>Level 3 - TRA</t>
  </si>
  <si>
    <t>R'Yves - TRA</t>
  </si>
  <si>
    <t>Level 1 - TRA</t>
  </si>
  <si>
    <t>Hotel - TRA</t>
  </si>
  <si>
    <t>Level 0 - 24</t>
  </si>
  <si>
    <t>Level -1 - 24</t>
  </si>
  <si>
    <t>Level 3 - 24</t>
  </si>
  <si>
    <t>R'Yves - 24</t>
  </si>
  <si>
    <t>Level 1 - 24</t>
  </si>
  <si>
    <t>Hotel - 24</t>
  </si>
  <si>
    <t>meeting</t>
  </si>
  <si>
    <t>Level 3 - LUB</t>
  </si>
  <si>
    <t>Level 3 - LUN</t>
  </si>
  <si>
    <t>R'Yves - LUN</t>
  </si>
  <si>
    <t>FABC</t>
  </si>
  <si>
    <t>SABC</t>
  </si>
  <si>
    <t>SABCEXT</t>
  </si>
  <si>
    <t>SAEXT</t>
  </si>
  <si>
    <t>SAB</t>
  </si>
  <si>
    <t>SA</t>
  </si>
  <si>
    <t>SBCEXT</t>
  </si>
  <si>
    <t>SBC - FSBC</t>
  </si>
  <si>
    <t>SBC</t>
  </si>
  <si>
    <t>SBC - FSABC</t>
  </si>
  <si>
    <t>SB</t>
  </si>
  <si>
    <t>SCEXT</t>
  </si>
  <si>
    <t>SC</t>
  </si>
  <si>
    <t>PSAB</t>
  </si>
  <si>
    <t>PSA</t>
  </si>
  <si>
    <t>PSB</t>
  </si>
  <si>
    <t>PABC</t>
  </si>
  <si>
    <t>PABCEXT</t>
  </si>
  <si>
    <t>PA - FABC</t>
  </si>
  <si>
    <t>PAB</t>
  </si>
  <si>
    <t>PA</t>
  </si>
  <si>
    <t>PAEXT</t>
  </si>
  <si>
    <t>PBC</t>
  </si>
  <si>
    <t>PC</t>
  </si>
  <si>
    <t>LEVEL0</t>
  </si>
  <si>
    <t>FSBC</t>
  </si>
  <si>
    <t>Seine A</t>
  </si>
  <si>
    <t>SAEXT - SBEXT</t>
  </si>
  <si>
    <t>SBEXT</t>
  </si>
  <si>
    <t>Seine B</t>
  </si>
  <si>
    <t>Seine C</t>
  </si>
  <si>
    <t>Pont des Arts A</t>
  </si>
  <si>
    <t>Pont des Arts B</t>
  </si>
  <si>
    <t>Pont des Arts C</t>
  </si>
  <si>
    <t>FSABC</t>
  </si>
  <si>
    <t>SC - PABC - FSABC</t>
  </si>
  <si>
    <t>SC - FSABC</t>
  </si>
  <si>
    <t>PB</t>
  </si>
  <si>
    <t>FSABC - PABC</t>
  </si>
  <si>
    <t>FSABC - PAB</t>
  </si>
  <si>
    <t>SFSABC</t>
  </si>
  <si>
    <t>SABC - PABC - FSABC</t>
  </si>
  <si>
    <t>SBC - PABC - FSABC</t>
  </si>
  <si>
    <t>Foyer Rives de Seine</t>
  </si>
  <si>
    <t>Foyer La Seine A</t>
  </si>
  <si>
    <t>Le Bar des Arts</t>
  </si>
  <si>
    <t>La Sorbonne B &amp; C (2)</t>
  </si>
  <si>
    <t>La Sorbonne B, C &amp; D (2)</t>
  </si>
  <si>
    <t>Charlie Parker</t>
  </si>
  <si>
    <t>Duke Ellington</t>
  </si>
  <si>
    <t>Ella Fitzgerald A</t>
  </si>
  <si>
    <t>Ella Fitzgerald B</t>
  </si>
  <si>
    <t>Foyer Auditorium</t>
  </si>
  <si>
    <t>Louis Armstrong A</t>
  </si>
  <si>
    <t>Louis Armstrong B</t>
  </si>
  <si>
    <t>Foyer Jazz</t>
  </si>
  <si>
    <t>Louis Armstrong C</t>
  </si>
  <si>
    <t>Louis Armstrong D</t>
  </si>
  <si>
    <t>Miles Davis A</t>
  </si>
  <si>
    <t>Miles Davis B</t>
  </si>
  <si>
    <t>Miles Davis C</t>
  </si>
  <si>
    <t>Foyer Rive Gauche</t>
  </si>
  <si>
    <t>La Sorbonne A</t>
  </si>
  <si>
    <t>La Sorbonne B</t>
  </si>
  <si>
    <t>La Sorbonne C</t>
  </si>
  <si>
    <t>La Sorbonne D</t>
  </si>
  <si>
    <t>Le Sénat</t>
  </si>
  <si>
    <t>Les Invalides A</t>
  </si>
  <si>
    <t>Les Invalides B</t>
  </si>
  <si>
    <t>M Room</t>
  </si>
  <si>
    <t>Saint-Germain des Prés A</t>
  </si>
  <si>
    <t>Saint-Germain des Prés B</t>
  </si>
  <si>
    <t>Saint Michel</t>
  </si>
  <si>
    <t>Salon R'Yves</t>
  </si>
  <si>
    <t>Le Jardin des Plantes A</t>
  </si>
  <si>
    <t>Le Jardin des Plantes B</t>
  </si>
  <si>
    <t>Le Jardin du Luxembourg A</t>
  </si>
  <si>
    <t>Le Jardin du Luxembourg B</t>
  </si>
  <si>
    <t>Le Jardin du Luxembourg C</t>
  </si>
  <si>
    <t>Le Jardin du Luxembourg D</t>
  </si>
  <si>
    <t>Le Jardin du Luxembourg E</t>
  </si>
  <si>
    <t>Le Patio</t>
  </si>
  <si>
    <t>Le Parc Montsouris A</t>
  </si>
  <si>
    <t>Le Parc Montsouris B</t>
  </si>
  <si>
    <t>salles non attribuées dans répartition</t>
  </si>
  <si>
    <t>Foyer La Seine B (0)</t>
  </si>
  <si>
    <t>Foyer La Seine</t>
  </si>
  <si>
    <t>Foyer La Seine B</t>
  </si>
  <si>
    <t>Foyer La Seine C</t>
  </si>
  <si>
    <t>Pont de Sully A</t>
  </si>
  <si>
    <t>Pont de Sully B</t>
  </si>
  <si>
    <t>COPIER / COLLER LES DONNEES DE L'ONGLET DATAS (colonnes G à R) APRES AVOIR TRIE LA COLONNE "E" ET AVOIR CONSERVE UNIQUEMENT LES "YES"</t>
  </si>
  <si>
    <t>dom</t>
  </si>
  <si>
    <t>Axway</t>
  </si>
  <si>
    <t>GOODYEAR</t>
  </si>
  <si>
    <t>Pleniere Consumer</t>
  </si>
  <si>
    <t>Setup Pleniere</t>
  </si>
  <si>
    <t>Storage et Bagagerie Arrivee back up</t>
  </si>
  <si>
    <t>Division Moto</t>
  </si>
  <si>
    <t>Reunion Agricole</t>
  </si>
  <si>
    <t>Division Industrielle</t>
  </si>
  <si>
    <t>Pleniere</t>
  </si>
  <si>
    <t>Storage et Bagagerie Depart back up</t>
  </si>
  <si>
    <t>Seminaire National DOP ville</t>
  </si>
  <si>
    <t>Secretariat Vaccins</t>
  </si>
  <si>
    <t>Montage pleniere</t>
  </si>
  <si>
    <t>Sous-commission</t>
  </si>
  <si>
    <t>Dîner des Régions</t>
  </si>
  <si>
    <t>Plénière d'Ouverture</t>
  </si>
  <si>
    <t>Accès à la salle des DR</t>
  </si>
  <si>
    <t>Mise en place / distribution cartons</t>
  </si>
  <si>
    <t>Salles NON UTILISEES</t>
  </si>
  <si>
    <t>SALLE NON UTILISEE</t>
  </si>
  <si>
    <t>Vestiaires soirée</t>
  </si>
  <si>
    <t>Bagagerie départs</t>
  </si>
  <si>
    <t>Plénière BU MI/ PSY / IMMUNO</t>
  </si>
  <si>
    <t>Plénière BU ONCO / HEMATO</t>
  </si>
  <si>
    <t>Plénière Président( 14h -16h30) et cocktail dînatoire</t>
  </si>
  <si>
    <t>Plénière VIH  (9h - 13h)</t>
  </si>
  <si>
    <t>Non utilisée</t>
  </si>
  <si>
    <t>Plénière BU VIRO</t>
  </si>
  <si>
    <t>C.A.C.V.S. 2013</t>
  </si>
  <si>
    <t>Montage Exposition</t>
  </si>
  <si>
    <t>Montage La Seine A</t>
  </si>
  <si>
    <t>Room B</t>
  </si>
  <si>
    <t>ROOM B</t>
  </si>
  <si>
    <t>APAC</t>
  </si>
  <si>
    <t>Marketing</t>
  </si>
  <si>
    <t>Dépose Bagages</t>
  </si>
  <si>
    <t>-</t>
  </si>
  <si>
    <t>http://forum.excel-pratique.com/excel/en-galere-sur-une-formule-t36350.html</t>
  </si>
  <si>
    <t>Période</t>
  </si>
  <si>
    <t>Hdeb</t>
  </si>
  <si>
    <t>La Seine</t>
  </si>
  <si>
    <t>La Seine A &amp; B</t>
  </si>
  <si>
    <t>Le Pont des Arts A &amp; B</t>
  </si>
  <si>
    <t>Pont des Arts A;Pont des Arts B</t>
  </si>
  <si>
    <t>Seine A;Seine B;Seine C</t>
  </si>
  <si>
    <t>Seine A;Seine B</t>
  </si>
  <si>
    <t>Salle</t>
  </si>
  <si>
    <t>Equivalent</t>
  </si>
  <si>
    <t>=SI($G7=P$4;"";SI(ET($G7&lt;$H7;P$3&lt;P$4;OU(ET($G7&gt;P$3;$G7&lt;=P$4);ET($H7&gt;P$3;$H7&lt;=P$4);ET($G7&lt;P$3;$H7&gt;P$4)));"AM";SI(ET($G7&lt;$H7;P$3&gt;P$4;OU(ET($G7&gt;P$3;$G7&lt;=P$4+1);ET($H7&gt;P$3;$H7&lt;=P$4+1);ET($G7&lt;P$3;$H7&gt;P$4+1)));"AM";SI(ET($G7&gt;$H7;P$3&lt;P$4;OU(ET($G7&gt;P$3;$G7&lt;=P$4);ET($H7+1&gt;P$3;$H7+1&lt;=P$4);ET($G7&lt;P$3;$H7+1&gt;P$4)));"AM";SI(ET($G7&gt;$H7;P$3&gt;P$4;OU(ET($G7&gt;P$3;$G7&lt;=P$4+1);ET($H7+1&gt;P$3;$H7+1&lt;=P$4+1);ET($G7&lt;P$3;$H7+1&gt;P$4+1)));"AM";"")))))</t>
  </si>
  <si>
    <t>=SI(ESTERREUR(CHERCHE(P$1;periodes(G6;H6)));"";P$1)</t>
  </si>
  <si>
    <t>La Seine A &amp; B - Extensions</t>
  </si>
  <si>
    <t>Seine A;Seine B;?????????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</si>
</sst>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dd/mm/yy;@"/>
    <numFmt numFmtId="166" formatCode="#,##0\ &quot;€&quot;"/>
  </numFmts>
  <fonts count="31" x14ac:knownFonts="1">
    <font>
      <sz val="10"/>
      <color rgb="FF000000"/>
      <name val="Arial"/>
      <family val="2"/>
      <charset val="1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  <charset val="1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  <charset val="1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theme="0"/>
      <name val="Arial"/>
      <family val="2"/>
    </font>
    <font>
      <b/>
      <sz val="10"/>
      <color rgb="FFFF0000"/>
      <name val="Arial"/>
      <family val="2"/>
    </font>
    <font>
      <sz val="10"/>
      <color rgb="FFA0101E"/>
      <name val="Arial"/>
      <family val="2"/>
    </font>
    <font>
      <b/>
      <sz val="11"/>
      <color theme="9" tint="0.59999389629810485"/>
      <name val="Arial"/>
      <family val="2"/>
    </font>
    <font>
      <sz val="10"/>
      <name val="Arial"/>
      <family val="2"/>
    </font>
    <font>
      <b/>
      <sz val="10"/>
      <color rgb="FFC00000"/>
      <name val="Arial"/>
      <family val="2"/>
    </font>
  </fonts>
  <fills count="58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00FF00"/>
        <bgColor rgb="FF33CCCC"/>
      </patternFill>
    </fill>
    <fill>
      <patternFill patternType="solid">
        <fgColor rgb="FFFF0000"/>
        <bgColor rgb="FF99330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DFCC0"/>
        <bgColor indexed="64"/>
      </patternFill>
    </fill>
    <fill>
      <patternFill patternType="solid">
        <fgColor rgb="FFF7CDA3"/>
        <bgColor indexed="64"/>
      </patternFill>
    </fill>
    <fill>
      <patternFill patternType="solid">
        <fgColor rgb="FF97BAFF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74">
    <xf numFmtId="0" fontId="0" fillId="0" borderId="0"/>
    <xf numFmtId="0" fontId="17" fillId="10" borderId="7" applyNumberFormat="0" applyAlignment="0" applyProtection="0"/>
    <xf numFmtId="0" fontId="16" fillId="0" borderId="6" applyNumberFormat="0" applyFill="0" applyAlignment="0" applyProtection="0"/>
    <xf numFmtId="0" fontId="15" fillId="9" borderId="4" applyNumberFormat="0" applyAlignment="0" applyProtection="0"/>
    <xf numFmtId="0" fontId="14" fillId="9" borderId="5" applyNumberFormat="0" applyAlignment="0" applyProtection="0"/>
    <xf numFmtId="0" fontId="13" fillId="8" borderId="4" applyNumberFormat="0" applyAlignment="0" applyProtection="0"/>
    <xf numFmtId="0" fontId="12" fillId="7" borderId="0" applyNumberFormat="0" applyBorder="0" applyAlignment="0" applyProtection="0"/>
    <xf numFmtId="0" fontId="11" fillId="6" borderId="0" applyNumberFormat="0" applyBorder="0" applyAlignment="0" applyProtection="0"/>
    <xf numFmtId="0" fontId="10" fillId="5" borderId="0" applyNumberFormat="0" applyBorder="0" applyAlignment="0" applyProtection="0"/>
    <xf numFmtId="0" fontId="9" fillId="0" borderId="0" applyNumberFormat="0" applyFill="0" applyBorder="0" applyAlignment="0" applyProtection="0"/>
    <xf numFmtId="0" fontId="9" fillId="0" borderId="3" applyNumberFormat="0" applyFill="0" applyAlignment="0" applyProtection="0"/>
    <xf numFmtId="0" fontId="8" fillId="0" borderId="2" applyNumberFormat="0" applyFill="0" applyAlignment="0" applyProtection="0"/>
    <xf numFmtId="0" fontId="7" fillId="0" borderId="1" applyNumberFormat="0" applyFill="0" applyAlignment="0" applyProtection="0"/>
    <xf numFmtId="0" fontId="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21" fillId="35" borderId="0" applyNumberFormat="0" applyBorder="0" applyAlignment="0" applyProtection="0"/>
    <xf numFmtId="0" fontId="4" fillId="0" borderId="0"/>
    <xf numFmtId="0" fontId="4" fillId="11" borderId="8" applyNumberFormat="0" applyFont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2" fillId="0" borderId="0"/>
    <xf numFmtId="0" fontId="2" fillId="0" borderId="0"/>
    <xf numFmtId="0" fontId="2" fillId="11" borderId="8" applyNumberFormat="0" applyFont="0" applyAlignment="0" applyProtection="0"/>
    <xf numFmtId="9" fontId="22" fillId="0" borderId="0" applyFont="0" applyFill="0" applyBorder="0" applyAlignment="0" applyProtection="0"/>
    <xf numFmtId="0" fontId="1" fillId="0" borderId="0"/>
    <xf numFmtId="0" fontId="1" fillId="11" borderId="8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6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20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0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4" fillId="0" borderId="0" xfId="4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23" fillId="36" borderId="0" xfId="0" applyFont="1" applyFill="1" applyAlignment="1">
      <alignment horizontal="center" vertical="center"/>
    </xf>
    <xf numFmtId="0" fontId="0" fillId="44" borderId="16" xfId="0" applyFill="1" applyBorder="1" applyAlignment="1">
      <alignment horizontal="center" vertical="center"/>
    </xf>
    <xf numFmtId="0" fontId="4" fillId="38" borderId="17" xfId="41" applyFill="1" applyBorder="1" applyAlignment="1">
      <alignment horizontal="left" vertical="center"/>
    </xf>
    <xf numFmtId="0" fontId="0" fillId="44" borderId="18" xfId="0" applyFill="1" applyBorder="1" applyAlignment="1">
      <alignment horizontal="center" vertical="center"/>
    </xf>
    <xf numFmtId="0" fontId="4" fillId="38" borderId="19" xfId="41" applyFill="1" applyBorder="1" applyAlignment="1">
      <alignment horizontal="left" vertical="center"/>
    </xf>
    <xf numFmtId="0" fontId="0" fillId="44" borderId="20" xfId="0" applyFill="1" applyBorder="1" applyAlignment="1">
      <alignment horizontal="center" vertical="center"/>
    </xf>
    <xf numFmtId="0" fontId="4" fillId="38" borderId="21" xfId="41" applyFill="1" applyBorder="1" applyAlignment="1">
      <alignment horizontal="left" vertical="center"/>
    </xf>
    <xf numFmtId="0" fontId="0" fillId="39" borderId="16" xfId="0" applyFill="1" applyBorder="1" applyAlignment="1">
      <alignment horizontal="center" vertical="center"/>
    </xf>
    <xf numFmtId="0" fontId="0" fillId="39" borderId="18" xfId="0" applyFill="1" applyBorder="1" applyAlignment="1">
      <alignment horizontal="center" vertical="center"/>
    </xf>
    <xf numFmtId="0" fontId="0" fillId="39" borderId="20" xfId="0" applyFill="1" applyBorder="1" applyAlignment="1">
      <alignment horizontal="center" vertical="center"/>
    </xf>
    <xf numFmtId="0" fontId="0" fillId="41" borderId="22" xfId="0" applyFill="1" applyBorder="1" applyAlignment="1">
      <alignment horizontal="center" vertical="center"/>
    </xf>
    <xf numFmtId="0" fontId="4" fillId="38" borderId="23" xfId="41" applyFill="1" applyBorder="1" applyAlignment="1">
      <alignment horizontal="left" vertical="center"/>
    </xf>
    <xf numFmtId="0" fontId="0" fillId="45" borderId="22" xfId="0" applyFill="1" applyBorder="1" applyAlignment="1">
      <alignment horizontal="center" vertical="center"/>
    </xf>
    <xf numFmtId="0" fontId="0" fillId="43" borderId="16" xfId="0" applyFill="1" applyBorder="1" applyAlignment="1">
      <alignment horizontal="center" vertical="center"/>
    </xf>
    <xf numFmtId="0" fontId="0" fillId="43" borderId="18" xfId="0" applyFill="1" applyBorder="1" applyAlignment="1">
      <alignment horizontal="center" vertical="center"/>
    </xf>
    <xf numFmtId="0" fontId="0" fillId="43" borderId="20" xfId="0" applyFill="1" applyBorder="1" applyAlignment="1">
      <alignment horizontal="center" vertical="center"/>
    </xf>
    <xf numFmtId="0" fontId="0" fillId="42" borderId="16" xfId="0" applyFill="1" applyBorder="1" applyAlignment="1">
      <alignment horizontal="center" vertical="center"/>
    </xf>
    <xf numFmtId="0" fontId="0" fillId="42" borderId="18" xfId="0" applyFill="1" applyBorder="1" applyAlignment="1">
      <alignment horizontal="center" vertical="center"/>
    </xf>
    <xf numFmtId="0" fontId="0" fillId="40" borderId="16" xfId="0" applyFill="1" applyBorder="1" applyAlignment="1">
      <alignment horizontal="center" vertical="center"/>
    </xf>
    <xf numFmtId="0" fontId="0" fillId="40" borderId="18" xfId="0" applyFill="1" applyBorder="1" applyAlignment="1">
      <alignment horizontal="center" vertical="center"/>
    </xf>
    <xf numFmtId="0" fontId="0" fillId="40" borderId="20" xfId="0" applyFill="1" applyBorder="1" applyAlignment="1">
      <alignment horizontal="center" vertical="center"/>
    </xf>
    <xf numFmtId="0" fontId="4" fillId="42" borderId="19" xfId="41" applyFill="1" applyBorder="1" applyAlignment="1">
      <alignment horizontal="left" vertical="center"/>
    </xf>
    <xf numFmtId="0" fontId="23" fillId="36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23" fillId="40" borderId="31" xfId="0" applyFont="1" applyFill="1" applyBorder="1" applyAlignment="1">
      <alignment horizontal="center" vertical="center"/>
    </xf>
    <xf numFmtId="0" fontId="23" fillId="40" borderId="32" xfId="0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20" fontId="23" fillId="0" borderId="0" xfId="0" applyNumberFormat="1" applyFont="1" applyFill="1" applyAlignment="1">
      <alignment horizontal="center" vertical="center"/>
    </xf>
    <xf numFmtId="165" fontId="24" fillId="46" borderId="0" xfId="0" applyNumberFormat="1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3" fillId="0" borderId="0" xfId="0" applyFont="1" applyAlignment="1">
      <alignment horizontal="center" vertical="center"/>
    </xf>
    <xf numFmtId="0" fontId="20" fillId="46" borderId="16" xfId="41" applyFont="1" applyFill="1" applyBorder="1" applyAlignment="1">
      <alignment horizontal="left" vertical="center"/>
    </xf>
    <xf numFmtId="0" fontId="20" fillId="46" borderId="18" xfId="41" applyFont="1" applyFill="1" applyBorder="1" applyAlignment="1">
      <alignment horizontal="left" vertical="center"/>
    </xf>
    <xf numFmtId="0" fontId="20" fillId="0" borderId="0" xfId="41" applyFont="1" applyFill="1" applyAlignment="1">
      <alignment horizontal="left" vertical="center"/>
    </xf>
    <xf numFmtId="0" fontId="23" fillId="40" borderId="28" xfId="0" applyFont="1" applyFill="1" applyBorder="1" applyAlignment="1">
      <alignment horizontal="center" vertical="center"/>
    </xf>
    <xf numFmtId="0" fontId="23" fillId="48" borderId="0" xfId="0" applyFont="1" applyFill="1" applyBorder="1" applyAlignment="1">
      <alignment horizontal="center" vertical="center"/>
    </xf>
    <xf numFmtId="0" fontId="17" fillId="52" borderId="28" xfId="0" applyFont="1" applyFill="1" applyBorder="1" applyAlignment="1">
      <alignment horizontal="center" vertical="center"/>
    </xf>
    <xf numFmtId="165" fontId="25" fillId="52" borderId="0" xfId="0" applyNumberFormat="1" applyFont="1" applyFill="1" applyAlignment="1">
      <alignment horizontal="center" vertical="center"/>
    </xf>
    <xf numFmtId="0" fontId="17" fillId="53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7" fillId="55" borderId="28" xfId="0" applyFont="1" applyFill="1" applyBorder="1" applyAlignment="1">
      <alignment horizontal="center" vertical="center" wrapText="1"/>
    </xf>
    <xf numFmtId="0" fontId="17" fillId="55" borderId="23" xfId="0" applyFont="1" applyFill="1" applyBorder="1" applyAlignment="1">
      <alignment horizontal="center" vertical="center" wrapText="1"/>
    </xf>
    <xf numFmtId="166" fontId="23" fillId="0" borderId="0" xfId="0" applyNumberFormat="1" applyFont="1" applyAlignment="1">
      <alignment vertical="center"/>
    </xf>
    <xf numFmtId="166" fontId="23" fillId="0" borderId="0" xfId="0" applyNumberFormat="1" applyFont="1" applyFill="1" applyAlignment="1">
      <alignment vertical="center"/>
    </xf>
    <xf numFmtId="166" fontId="20" fillId="0" borderId="0" xfId="41" applyNumberFormat="1" applyFont="1" applyFill="1" applyAlignment="1">
      <alignment horizontal="left" vertical="center"/>
    </xf>
    <xf numFmtId="0" fontId="23" fillId="46" borderId="0" xfId="0" applyFont="1" applyFill="1" applyAlignment="1">
      <alignment vertical="center"/>
    </xf>
    <xf numFmtId="0" fontId="23" fillId="38" borderId="27" xfId="0" applyFont="1" applyFill="1" applyBorder="1" applyAlignment="1">
      <alignment horizontal="center" vertical="center"/>
    </xf>
    <xf numFmtId="0" fontId="5" fillId="47" borderId="0" xfId="0" applyFont="1" applyFill="1" applyAlignment="1">
      <alignment horizontal="center" vertical="center"/>
    </xf>
    <xf numFmtId="0" fontId="5" fillId="45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56" borderId="27" xfId="0" applyFont="1" applyFill="1" applyBorder="1" applyAlignment="1">
      <alignment horizontal="center" vertical="center" wrapText="1"/>
    </xf>
    <xf numFmtId="0" fontId="3" fillId="38" borderId="19" xfId="41" applyFont="1" applyFill="1" applyBorder="1" applyAlignment="1">
      <alignment horizontal="left" vertical="center"/>
    </xf>
    <xf numFmtId="0" fontId="22" fillId="41" borderId="18" xfId="56" applyFill="1" applyBorder="1" applyAlignment="1">
      <alignment horizontal="center" vertical="center"/>
    </xf>
    <xf numFmtId="0" fontId="22" fillId="45" borderId="18" xfId="56" applyFill="1" applyBorder="1" applyAlignment="1">
      <alignment horizontal="center" vertical="center"/>
    </xf>
    <xf numFmtId="0" fontId="2" fillId="38" borderId="17" xfId="57" applyFill="1" applyBorder="1" applyAlignment="1">
      <alignment horizontal="left" vertical="center"/>
    </xf>
    <xf numFmtId="0" fontId="22" fillId="44" borderId="18" xfId="56" applyFill="1" applyBorder="1" applyAlignment="1">
      <alignment horizontal="center" vertical="center"/>
    </xf>
    <xf numFmtId="0" fontId="2" fillId="38" borderId="19" xfId="57" applyFill="1" applyBorder="1" applyAlignment="1">
      <alignment horizontal="left" vertical="center"/>
    </xf>
    <xf numFmtId="0" fontId="22" fillId="39" borderId="18" xfId="56" applyFill="1" applyBorder="1" applyAlignment="1">
      <alignment horizontal="center" vertical="center"/>
    </xf>
    <xf numFmtId="0" fontId="22" fillId="43" borderId="18" xfId="56" applyFill="1" applyBorder="1" applyAlignment="1">
      <alignment horizontal="center" vertical="center"/>
    </xf>
    <xf numFmtId="0" fontId="22" fillId="42" borderId="16" xfId="56" applyFill="1" applyBorder="1" applyAlignment="1">
      <alignment horizontal="center" vertical="center"/>
    </xf>
    <xf numFmtId="0" fontId="22" fillId="42" borderId="18" xfId="56" applyFill="1" applyBorder="1" applyAlignment="1">
      <alignment horizontal="center" vertical="center"/>
    </xf>
    <xf numFmtId="0" fontId="22" fillId="40" borderId="18" xfId="56" applyFill="1" applyBorder="1" applyAlignment="1">
      <alignment horizontal="center" vertical="center"/>
    </xf>
    <xf numFmtId="0" fontId="0" fillId="42" borderId="0" xfId="0" applyFill="1" applyAlignment="1">
      <alignment vertical="center"/>
    </xf>
    <xf numFmtId="0" fontId="5" fillId="42" borderId="0" xfId="0" applyFont="1" applyFill="1" applyAlignment="1">
      <alignment vertical="center"/>
    </xf>
    <xf numFmtId="0" fontId="0" fillId="38" borderId="0" xfId="0" applyFill="1" applyAlignment="1">
      <alignment vertical="center"/>
    </xf>
    <xf numFmtId="0" fontId="0" fillId="38" borderId="0" xfId="0" applyFill="1" applyAlignment="1">
      <alignment horizontal="left" vertical="center"/>
    </xf>
    <xf numFmtId="0" fontId="26" fillId="0" borderId="0" xfId="0" applyFont="1" applyAlignment="1">
      <alignment horizontal="center" vertical="center"/>
    </xf>
    <xf numFmtId="0" fontId="2" fillId="38" borderId="21" xfId="57" applyFill="1" applyBorder="1" applyAlignment="1">
      <alignment horizontal="left" vertical="center"/>
    </xf>
    <xf numFmtId="0" fontId="2" fillId="38" borderId="19" xfId="57" applyFont="1" applyFill="1" applyBorder="1" applyAlignment="1">
      <alignment horizontal="left" vertical="center"/>
    </xf>
    <xf numFmtId="0" fontId="2" fillId="0" borderId="0" xfId="57" applyFill="1" applyAlignment="1">
      <alignment horizontal="left" vertical="center"/>
    </xf>
    <xf numFmtId="0" fontId="2" fillId="38" borderId="23" xfId="57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2" fillId="38" borderId="0" xfId="57" applyFill="1" applyBorder="1" applyAlignment="1">
      <alignment horizontal="left" vertical="center"/>
    </xf>
    <xf numFmtId="0" fontId="0" fillId="38" borderId="0" xfId="57" applyFont="1" applyFill="1" applyBorder="1" applyAlignment="1">
      <alignment horizontal="left" vertical="center"/>
    </xf>
    <xf numFmtId="0" fontId="2" fillId="42" borderId="0" xfId="57" applyFill="1" applyBorder="1" applyAlignment="1">
      <alignment horizontal="left" vertical="center"/>
    </xf>
    <xf numFmtId="0" fontId="27" fillId="0" borderId="0" xfId="0" applyFont="1" applyAlignment="1">
      <alignment horizontal="center" vertical="center"/>
    </xf>
    <xf numFmtId="165" fontId="27" fillId="0" borderId="0" xfId="0" applyNumberFormat="1" applyFont="1" applyAlignment="1">
      <alignment horizontal="center" vertical="center"/>
    </xf>
    <xf numFmtId="164" fontId="27" fillId="0" borderId="0" xfId="0" applyNumberFormat="1" applyFont="1" applyFill="1" applyBorder="1" applyAlignment="1">
      <alignment vertical="center" wrapText="1"/>
    </xf>
    <xf numFmtId="164" fontId="27" fillId="0" borderId="0" xfId="0" applyNumberFormat="1" applyFont="1" applyFill="1" applyBorder="1" applyAlignment="1">
      <alignment horizontal="left" vertical="center" wrapText="1"/>
    </xf>
    <xf numFmtId="20" fontId="27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165" fontId="27" fillId="0" borderId="0" xfId="0" applyNumberFormat="1" applyFont="1" applyFill="1" applyAlignment="1">
      <alignment horizontal="center" vertical="center"/>
    </xf>
    <xf numFmtId="0" fontId="27" fillId="0" borderId="0" xfId="41" applyFont="1" applyFill="1" applyAlignment="1">
      <alignment horizontal="center"/>
    </xf>
    <xf numFmtId="0" fontId="27" fillId="0" borderId="0" xfId="41" applyFont="1" applyFill="1" applyAlignment="1">
      <alignment horizontal="left"/>
    </xf>
    <xf numFmtId="0" fontId="27" fillId="38" borderId="0" xfId="41" applyFont="1" applyFill="1" applyAlignment="1">
      <alignment horizontal="left"/>
    </xf>
    <xf numFmtId="0" fontId="27" fillId="37" borderId="0" xfId="41" applyFont="1" applyFill="1" applyAlignment="1">
      <alignment horizontal="center"/>
    </xf>
    <xf numFmtId="20" fontId="27" fillId="37" borderId="0" xfId="41" applyNumberFormat="1" applyFont="1" applyFill="1" applyAlignment="1">
      <alignment horizontal="center"/>
    </xf>
    <xf numFmtId="165" fontId="27" fillId="37" borderId="0" xfId="41" applyNumberFormat="1" applyFont="1" applyFill="1" applyAlignment="1">
      <alignment horizontal="center"/>
    </xf>
    <xf numFmtId="0" fontId="27" fillId="0" borderId="0" xfId="41" applyFont="1" applyFill="1"/>
    <xf numFmtId="0" fontId="27" fillId="0" borderId="0" xfId="41" applyFont="1" applyAlignment="1">
      <alignment horizontal="center"/>
    </xf>
    <xf numFmtId="0" fontId="27" fillId="0" borderId="0" xfId="41" applyFont="1" applyAlignment="1">
      <alignment horizontal="left"/>
    </xf>
    <xf numFmtId="0" fontId="27" fillId="0" borderId="0" xfId="41" applyFont="1"/>
    <xf numFmtId="0" fontId="27" fillId="0" borderId="0" xfId="0" applyFont="1" applyAlignment="1">
      <alignment horizontal="left" vertical="center"/>
    </xf>
    <xf numFmtId="20" fontId="29" fillId="3" borderId="0" xfId="0" applyNumberFormat="1" applyFont="1" applyFill="1" applyAlignment="1">
      <alignment horizontal="center" vertical="center"/>
    </xf>
    <xf numFmtId="20" fontId="29" fillId="4" borderId="0" xfId="0" applyNumberFormat="1" applyFont="1" applyFill="1" applyAlignment="1">
      <alignment horizontal="center" vertical="center"/>
    </xf>
    <xf numFmtId="0" fontId="30" fillId="57" borderId="0" xfId="0" applyFont="1" applyFill="1" applyAlignment="1">
      <alignment horizontal="center" vertical="center"/>
    </xf>
    <xf numFmtId="0" fontId="20" fillId="47" borderId="24" xfId="41" applyFont="1" applyFill="1" applyBorder="1" applyAlignment="1">
      <alignment horizontal="center" vertical="center"/>
    </xf>
    <xf numFmtId="0" fontId="20" fillId="47" borderId="25" xfId="41" applyFont="1" applyFill="1" applyBorder="1" applyAlignment="1">
      <alignment horizontal="center" vertical="center"/>
    </xf>
    <xf numFmtId="0" fontId="20" fillId="47" borderId="26" xfId="41" applyFont="1" applyFill="1" applyBorder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3" fillId="40" borderId="36" xfId="0" applyFont="1" applyFill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23" fillId="0" borderId="29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3" fillId="0" borderId="27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/>
    </xf>
    <xf numFmtId="0" fontId="23" fillId="0" borderId="30" xfId="0" applyFont="1" applyFill="1" applyBorder="1" applyAlignment="1">
      <alignment horizontal="center" vertical="center"/>
    </xf>
    <xf numFmtId="0" fontId="23" fillId="0" borderId="15" xfId="0" applyFont="1" applyFill="1" applyBorder="1" applyAlignment="1">
      <alignment horizontal="center" vertical="center"/>
    </xf>
    <xf numFmtId="0" fontId="21" fillId="54" borderId="0" xfId="41" applyFont="1" applyFill="1" applyAlignment="1">
      <alignment horizontal="left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56" borderId="27" xfId="0" applyFont="1" applyFill="1" applyBorder="1" applyAlignment="1">
      <alignment horizontal="center" vertical="center" wrapText="1"/>
    </xf>
    <xf numFmtId="0" fontId="26" fillId="56" borderId="27" xfId="0" applyFont="1" applyFill="1" applyBorder="1" applyAlignment="1">
      <alignment horizontal="center" vertical="center" wrapText="1"/>
    </xf>
    <xf numFmtId="0" fontId="23" fillId="56" borderId="33" xfId="0" applyFont="1" applyFill="1" applyBorder="1" applyAlignment="1">
      <alignment horizontal="center" vertical="center" wrapText="1"/>
    </xf>
    <xf numFmtId="0" fontId="23" fillId="56" borderId="34" xfId="0" applyFont="1" applyFill="1" applyBorder="1" applyAlignment="1">
      <alignment horizontal="center" vertical="center" wrapText="1"/>
    </xf>
    <xf numFmtId="0" fontId="23" fillId="56" borderId="35" xfId="0" applyFont="1" applyFill="1" applyBorder="1" applyAlignment="1">
      <alignment horizontal="center" vertical="center" wrapText="1"/>
    </xf>
    <xf numFmtId="0" fontId="23" fillId="38" borderId="27" xfId="0" applyFont="1" applyFill="1" applyBorder="1" applyAlignment="1">
      <alignment horizontal="center" vertical="center"/>
    </xf>
    <xf numFmtId="0" fontId="23" fillId="46" borderId="18" xfId="0" applyFont="1" applyFill="1" applyBorder="1" applyAlignment="1">
      <alignment horizontal="center" vertical="center"/>
    </xf>
    <xf numFmtId="0" fontId="20" fillId="51" borderId="24" xfId="41" applyFont="1" applyFill="1" applyBorder="1" applyAlignment="1">
      <alignment horizontal="center" vertical="center"/>
    </xf>
    <xf numFmtId="0" fontId="20" fillId="51" borderId="25" xfId="41" applyFont="1" applyFill="1" applyBorder="1" applyAlignment="1">
      <alignment horizontal="center" vertical="center"/>
    </xf>
    <xf numFmtId="0" fontId="20" fillId="51" borderId="26" xfId="41" applyFont="1" applyFill="1" applyBorder="1" applyAlignment="1">
      <alignment horizontal="center" vertical="center"/>
    </xf>
    <xf numFmtId="0" fontId="20" fillId="50" borderId="24" xfId="41" applyFont="1" applyFill="1" applyBorder="1" applyAlignment="1">
      <alignment horizontal="center" vertical="center"/>
    </xf>
    <xf numFmtId="0" fontId="20" fillId="50" borderId="25" xfId="41" applyFont="1" applyFill="1" applyBorder="1" applyAlignment="1">
      <alignment horizontal="center" vertical="center"/>
    </xf>
    <xf numFmtId="0" fontId="20" fillId="50" borderId="26" xfId="41" applyFont="1" applyFill="1" applyBorder="1" applyAlignment="1">
      <alignment horizontal="center" vertical="center"/>
    </xf>
    <xf numFmtId="0" fontId="20" fillId="49" borderId="24" xfId="41" applyFont="1" applyFill="1" applyBorder="1" applyAlignment="1">
      <alignment horizontal="center" vertical="center"/>
    </xf>
    <xf numFmtId="0" fontId="20" fillId="49" borderId="25" xfId="41" applyFont="1" applyFill="1" applyBorder="1" applyAlignment="1">
      <alignment horizontal="center" vertical="center"/>
    </xf>
    <xf numFmtId="0" fontId="20" fillId="49" borderId="26" xfId="41" applyFont="1" applyFill="1" applyBorder="1" applyAlignment="1">
      <alignment horizontal="center" vertical="center"/>
    </xf>
    <xf numFmtId="0" fontId="20" fillId="49" borderId="24" xfId="41" applyFont="1" applyFill="1" applyBorder="1" applyAlignment="1">
      <alignment horizontal="center" vertical="center" wrapText="1"/>
    </xf>
    <xf numFmtId="0" fontId="20" fillId="49" borderId="25" xfId="41" applyFont="1" applyFill="1" applyBorder="1" applyAlignment="1">
      <alignment horizontal="center" vertical="center" wrapText="1"/>
    </xf>
    <xf numFmtId="0" fontId="20" fillId="49" borderId="26" xfId="41" applyFont="1" applyFill="1" applyBorder="1" applyAlignment="1">
      <alignment horizontal="center" vertical="center" wrapText="1"/>
    </xf>
    <xf numFmtId="0" fontId="20" fillId="47" borderId="24" xfId="41" applyFont="1" applyFill="1" applyBorder="1" applyAlignment="1">
      <alignment horizontal="center" vertical="center"/>
    </xf>
    <xf numFmtId="0" fontId="20" fillId="47" borderId="25" xfId="41" applyFont="1" applyFill="1" applyBorder="1" applyAlignment="1">
      <alignment horizontal="center" vertical="center"/>
    </xf>
    <xf numFmtId="0" fontId="20" fillId="47" borderId="26" xfId="41" applyFont="1" applyFill="1" applyBorder="1" applyAlignment="1">
      <alignment horizontal="center" vertical="center"/>
    </xf>
    <xf numFmtId="0" fontId="20" fillId="47" borderId="24" xfId="41" applyFont="1" applyFill="1" applyBorder="1" applyAlignment="1">
      <alignment horizontal="center" vertical="center" wrapText="1"/>
    </xf>
    <xf numFmtId="0" fontId="20" fillId="47" borderId="25" xfId="41" applyFont="1" applyFill="1" applyBorder="1" applyAlignment="1">
      <alignment horizontal="center" vertical="center" wrapText="1"/>
    </xf>
    <xf numFmtId="0" fontId="20" fillId="47" borderId="26" xfId="4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8" fillId="54" borderId="0" xfId="0" applyFont="1" applyFill="1" applyAlignment="1">
      <alignment horizontal="center" vertical="center"/>
    </xf>
    <xf numFmtId="166" fontId="20" fillId="47" borderId="24" xfId="41" applyNumberFormat="1" applyFont="1" applyFill="1" applyBorder="1" applyAlignment="1">
      <alignment horizontal="center" vertical="center"/>
    </xf>
    <xf numFmtId="166" fontId="20" fillId="47" borderId="25" xfId="41" applyNumberFormat="1" applyFont="1" applyFill="1" applyBorder="1" applyAlignment="1">
      <alignment horizontal="center" vertical="center"/>
    </xf>
    <xf numFmtId="166" fontId="20" fillId="47" borderId="26" xfId="41" applyNumberFormat="1" applyFont="1" applyFill="1" applyBorder="1" applyAlignment="1">
      <alignment horizontal="center" vertical="center"/>
    </xf>
    <xf numFmtId="0" fontId="23" fillId="47" borderId="24" xfId="0" applyFont="1" applyFill="1" applyBorder="1" applyAlignment="1">
      <alignment horizontal="center" vertical="center"/>
    </xf>
    <xf numFmtId="0" fontId="23" fillId="47" borderId="25" xfId="0" applyFont="1" applyFill="1" applyBorder="1" applyAlignment="1">
      <alignment horizontal="center" vertical="center"/>
    </xf>
    <xf numFmtId="0" fontId="23" fillId="47" borderId="26" xfId="0" applyFont="1" applyFill="1" applyBorder="1" applyAlignment="1">
      <alignment horizontal="center" vertical="center"/>
    </xf>
    <xf numFmtId="0" fontId="5" fillId="57" borderId="0" xfId="0" applyFont="1" applyFill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74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20% - Accent1 2" xfId="44"/>
    <cellStyle name="20% - Accent1 3" xfId="62"/>
    <cellStyle name="20% - Accent2 2" xfId="46"/>
    <cellStyle name="20% - Accent2 3" xfId="64"/>
    <cellStyle name="20% - Accent3 2" xfId="48"/>
    <cellStyle name="20% - Accent3 3" xfId="66"/>
    <cellStyle name="20% - Accent4 2" xfId="50"/>
    <cellStyle name="20% - Accent4 3" xfId="68"/>
    <cellStyle name="20% - Accent5 2" xfId="52"/>
    <cellStyle name="20% - Accent5 3" xfId="70"/>
    <cellStyle name="20% - Accent6 2" xfId="54"/>
    <cellStyle name="20% - Accent6 3" xfId="72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40% - Accent1 2" xfId="45"/>
    <cellStyle name="40% - Accent1 3" xfId="63"/>
    <cellStyle name="40% - Accent2 2" xfId="47"/>
    <cellStyle name="40% - Accent2 3" xfId="65"/>
    <cellStyle name="40% - Accent3 2" xfId="49"/>
    <cellStyle name="40% - Accent3 3" xfId="67"/>
    <cellStyle name="40% - Accent4 2" xfId="51"/>
    <cellStyle name="40% - Accent4 3" xfId="69"/>
    <cellStyle name="40% - Accent5 2" xfId="53"/>
    <cellStyle name="40% - Accent5 3" xfId="71"/>
    <cellStyle name="40% - Accent6 2" xfId="55"/>
    <cellStyle name="40% - Accent6 3" xfId="73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3" builtinId="22" customBuiltin="1"/>
    <cellStyle name="Cellule liée" xfId="2" builtinId="24" customBuiltin="1"/>
    <cellStyle name="Entrée" xfId="5" builtinId="20" customBuiltin="1"/>
    <cellStyle name="Insatisfaisant" xfId="7" builtinId="27" customBuiltin="1"/>
    <cellStyle name="Neutre" xfId="6" builtinId="28" customBuiltin="1"/>
    <cellStyle name="Normal" xfId="0" builtinId="0"/>
    <cellStyle name="Normal 2" xfId="41"/>
    <cellStyle name="Normal 2 2" xfId="57"/>
    <cellStyle name="Normal 3" xfId="56"/>
    <cellStyle name="Normal 4" xfId="43"/>
    <cellStyle name="Normal 5" xfId="60"/>
    <cellStyle name="Note 2" xfId="42"/>
    <cellStyle name="Note 2 2" xfId="58"/>
    <cellStyle name="Note 3" xfId="61"/>
    <cellStyle name="Percent 2" xfId="59"/>
    <cellStyle name="Satisfaisant" xfId="8" builtinId="26" customBuiltin="1"/>
    <cellStyle name="Sortie" xfId="4" builtinId="21" customBuiltin="1"/>
    <cellStyle name="Texte explicatif" xfId="15" builtinId="53" customBuiltin="1"/>
    <cellStyle name="Titre" xfId="13" builtinId="15" customBuiltin="1"/>
    <cellStyle name="Titre 1" xfId="12" builtinId="16" customBuiltin="1"/>
    <cellStyle name="Titre 2" xfId="11" builtinId="17" customBuiltin="1"/>
    <cellStyle name="Titre 3" xfId="10" builtinId="18" customBuiltin="1"/>
    <cellStyle name="Titre 4" xfId="9" builtinId="19" customBuiltin="1"/>
    <cellStyle name="Total" xfId="16" builtinId="25" customBuiltin="1"/>
    <cellStyle name="Vérification" xfId="1" builtinId="23" customBuiltin="1"/>
  </cellStyles>
  <dxfs count="1">
    <dxf>
      <fill>
        <patternFill patternType="solid">
          <fgColor rgb="FFC4D79B"/>
          <bgColor rgb="FF00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6E0EC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3B679"/>
      <color rgb="FFFDFCC0"/>
      <color rgb="FFA0101E"/>
      <color rgb="FFBDFFEE"/>
      <color rgb="FFFFFFCC"/>
      <color rgb="FF97BAFF"/>
      <color rgb="FFF7CDA3"/>
      <color rgb="FFEA76D4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276225</xdr:colOff>
      <xdr:row>7</xdr:row>
      <xdr:rowOff>104773</xdr:rowOff>
    </xdr:from>
    <xdr:ext cx="4200525" cy="2571752"/>
    <xdr:sp macro="" textlink="">
      <xdr:nvSpPr>
        <xdr:cNvPr id="2" name="ZoneTexte 1"/>
        <xdr:cNvSpPr txBox="1"/>
      </xdr:nvSpPr>
      <xdr:spPr>
        <a:xfrm>
          <a:off x="2114550" y="1238248"/>
          <a:ext cx="4200525" cy="2571752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Salle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: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Les articles "Le ", "La " du début sont automatiquement supprimés, ainsi que le niveau entre () à la fin.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Pour tous les autres noms de salle l'équivalent 'occupancy/mois'  doit être inscrit dans cette liste.</a:t>
          </a:r>
        </a:p>
        <a:p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Si plusieurs salles les séparer par des ;</a:t>
          </a:r>
        </a:p>
        <a:p>
          <a:endParaRPr lang="fr-FR" sz="1100" baseline="0">
            <a:solidFill>
              <a:schemeClr val="tx2">
                <a:lumMod val="75000"/>
              </a:schemeClr>
            </a:solidFill>
          </a:endParaRPr>
        </a:p>
        <a:p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Feuilles mois: 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Utilisation par la macro de la cellule </a:t>
          </a:r>
          <a:r>
            <a:rPr lang="fr-FR" sz="1100" b="1" baseline="0">
              <a:solidFill>
                <a:schemeClr val="accent2">
                  <a:lumMod val="75000"/>
                </a:schemeClr>
              </a:solidFill>
            </a:rPr>
            <a:t>B3</a:t>
          </a:r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 : n° du mois.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dates doivent être en ligne 4</a:t>
          </a:r>
        </a:p>
        <a:p>
          <a:r>
            <a:rPr lang="fr-FR" sz="1100" b="0" baseline="0">
              <a:solidFill>
                <a:schemeClr val="tx2">
                  <a:lumMod val="75000"/>
                </a:schemeClr>
              </a:solidFill>
            </a:rPr>
            <a:t>- les salles </a:t>
          </a:r>
          <a:r>
            <a:rPr lang="fr-FR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doivent être en colonne  C</a:t>
          </a:r>
          <a:endParaRPr lang="fr-FR" sz="1100" b="0" baseline="0">
            <a:solidFill>
              <a:schemeClr val="tx2">
                <a:lumMod val="75000"/>
              </a:schemeClr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FF0000"/>
  </sheetPr>
  <dimension ref="C1:W576"/>
  <sheetViews>
    <sheetView workbookViewId="0">
      <selection activeCell="C27" sqref="C27:C31"/>
    </sheetView>
  </sheetViews>
  <sheetFormatPr baseColWidth="10" defaultColWidth="9.140625" defaultRowHeight="12.75" x14ac:dyDescent="0.2"/>
  <cols>
    <col min="3" max="3" width="57.7109375" bestFit="1" customWidth="1"/>
    <col min="4" max="4" width="21.42578125" style="64" bestFit="1" customWidth="1"/>
    <col min="5" max="7" width="7.85546875" style="65" bestFit="1" customWidth="1"/>
    <col min="8" max="19" width="15.140625" style="69" customWidth="1"/>
  </cols>
  <sheetData>
    <row r="1" spans="3:23" ht="13.5" thickBot="1" x14ac:dyDescent="0.25"/>
    <row r="2" spans="3:23" ht="12.75" customHeight="1" x14ac:dyDescent="0.2">
      <c r="C2" s="151" t="s">
        <v>143</v>
      </c>
      <c r="D2" s="138" t="s">
        <v>555</v>
      </c>
      <c r="E2" s="137" t="s">
        <v>551</v>
      </c>
      <c r="F2" s="137" t="s">
        <v>533</v>
      </c>
      <c r="G2" s="137"/>
      <c r="H2" s="132" t="s">
        <v>560</v>
      </c>
      <c r="I2" s="132" t="s">
        <v>548</v>
      </c>
      <c r="J2" s="132" t="s">
        <v>549</v>
      </c>
      <c r="K2" s="132" t="s">
        <v>550</v>
      </c>
      <c r="L2" s="132"/>
      <c r="M2" s="132"/>
      <c r="N2" s="132"/>
      <c r="O2" s="132"/>
      <c r="P2" s="132"/>
      <c r="Q2" s="132"/>
      <c r="R2" s="132"/>
      <c r="S2" s="132"/>
      <c r="W2" t="s">
        <v>143</v>
      </c>
    </row>
    <row r="3" spans="3:23" x14ac:dyDescent="0.2">
      <c r="C3" s="152"/>
      <c r="D3" s="138"/>
      <c r="E3" s="137"/>
      <c r="F3" s="137"/>
      <c r="G3" s="137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W3" t="s">
        <v>182</v>
      </c>
    </row>
    <row r="4" spans="3:23" x14ac:dyDescent="0.2">
      <c r="C4" s="152"/>
      <c r="D4" s="138"/>
      <c r="E4" s="137"/>
      <c r="F4" s="137"/>
      <c r="G4" s="137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W4" t="s">
        <v>44</v>
      </c>
    </row>
    <row r="5" spans="3:23" x14ac:dyDescent="0.2">
      <c r="C5" s="152"/>
      <c r="D5" s="138"/>
      <c r="E5" s="137"/>
      <c r="F5" s="137"/>
      <c r="G5" s="137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W5" t="s">
        <v>153</v>
      </c>
    </row>
    <row r="6" spans="3:23" ht="13.5" thickBot="1" x14ac:dyDescent="0.25">
      <c r="C6" s="153"/>
      <c r="D6" s="138"/>
      <c r="E6" s="137"/>
      <c r="F6" s="137"/>
      <c r="G6" s="137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W6" t="s">
        <v>184</v>
      </c>
    </row>
    <row r="7" spans="3:23" x14ac:dyDescent="0.2">
      <c r="C7" s="151" t="s">
        <v>182</v>
      </c>
      <c r="D7" s="138" t="s">
        <v>556</v>
      </c>
      <c r="E7" s="137" t="s">
        <v>551</v>
      </c>
      <c r="F7" s="137" t="s">
        <v>536</v>
      </c>
      <c r="G7" s="137"/>
      <c r="H7" s="132" t="s">
        <v>560</v>
      </c>
      <c r="I7" s="132" t="s">
        <v>548</v>
      </c>
      <c r="J7" s="132" t="s">
        <v>549</v>
      </c>
      <c r="K7" s="132"/>
      <c r="L7" s="132"/>
      <c r="M7" s="132"/>
      <c r="N7" s="132"/>
      <c r="O7" s="132"/>
      <c r="P7" s="132"/>
      <c r="Q7" s="132"/>
      <c r="R7" s="132"/>
      <c r="S7" s="132"/>
      <c r="W7" t="s">
        <v>221</v>
      </c>
    </row>
    <row r="8" spans="3:23" x14ac:dyDescent="0.2">
      <c r="C8" s="152"/>
      <c r="D8" s="138"/>
      <c r="E8" s="137"/>
      <c r="F8" s="137"/>
      <c r="G8" s="137"/>
      <c r="H8" s="132"/>
      <c r="I8" s="132"/>
      <c r="J8" s="132"/>
      <c r="K8" s="132"/>
      <c r="L8" s="132"/>
      <c r="M8" s="132"/>
      <c r="N8" s="132"/>
      <c r="O8" s="132"/>
      <c r="P8" s="132"/>
      <c r="Q8" s="132"/>
      <c r="R8" s="132"/>
      <c r="S8" s="132"/>
      <c r="W8" t="s">
        <v>53</v>
      </c>
    </row>
    <row r="9" spans="3:23" x14ac:dyDescent="0.2">
      <c r="C9" s="152"/>
      <c r="D9" s="138"/>
      <c r="E9" s="137"/>
      <c r="F9" s="137"/>
      <c r="G9" s="137"/>
      <c r="H9" s="132"/>
      <c r="I9" s="132"/>
      <c r="J9" s="132"/>
      <c r="K9" s="132"/>
      <c r="L9" s="132"/>
      <c r="M9" s="132"/>
      <c r="N9" s="132"/>
      <c r="O9" s="132"/>
      <c r="P9" s="132"/>
      <c r="Q9" s="132"/>
      <c r="R9" s="132"/>
      <c r="S9" s="132"/>
      <c r="W9" t="s">
        <v>126</v>
      </c>
    </row>
    <row r="10" spans="3:23" x14ac:dyDescent="0.2">
      <c r="C10" s="152"/>
      <c r="D10" s="138"/>
      <c r="E10" s="137"/>
      <c r="F10" s="137"/>
      <c r="G10" s="137"/>
      <c r="H10" s="132"/>
      <c r="I10" s="132"/>
      <c r="J10" s="132"/>
      <c r="K10" s="132"/>
      <c r="L10" s="132"/>
      <c r="M10" s="132"/>
      <c r="N10" s="132"/>
      <c r="O10" s="132"/>
      <c r="P10" s="132"/>
      <c r="Q10" s="132"/>
      <c r="R10" s="132"/>
      <c r="S10" s="132"/>
      <c r="W10" t="s">
        <v>201</v>
      </c>
    </row>
    <row r="11" spans="3:23" ht="13.5" thickBot="1" x14ac:dyDescent="0.25">
      <c r="C11" s="153"/>
      <c r="D11" s="138"/>
      <c r="E11" s="137"/>
      <c r="F11" s="137"/>
      <c r="G11" s="137"/>
      <c r="H11" s="132"/>
      <c r="I11" s="132"/>
      <c r="J11" s="132"/>
      <c r="K11" s="132"/>
      <c r="L11" s="132"/>
      <c r="M11" s="132"/>
      <c r="N11" s="132"/>
      <c r="O11" s="132"/>
      <c r="P11" s="132"/>
      <c r="Q11" s="132"/>
      <c r="R11" s="132"/>
      <c r="S11" s="132"/>
      <c r="W11" t="s">
        <v>131</v>
      </c>
    </row>
    <row r="12" spans="3:23" x14ac:dyDescent="0.2">
      <c r="C12" s="151" t="s">
        <v>44</v>
      </c>
      <c r="D12" s="138" t="s">
        <v>551</v>
      </c>
      <c r="E12" s="137" t="s">
        <v>551</v>
      </c>
      <c r="F12" s="137"/>
      <c r="G12" s="137"/>
      <c r="H12" s="132" t="s">
        <v>560</v>
      </c>
      <c r="I12" s="132"/>
      <c r="J12" s="132"/>
      <c r="K12" s="132"/>
      <c r="L12" s="132"/>
      <c r="M12" s="132"/>
      <c r="N12" s="132"/>
      <c r="O12" s="132"/>
      <c r="P12" s="132"/>
      <c r="Q12" s="132"/>
      <c r="R12" s="132"/>
      <c r="S12" s="132"/>
      <c r="W12" t="s">
        <v>76</v>
      </c>
    </row>
    <row r="13" spans="3:23" x14ac:dyDescent="0.2">
      <c r="C13" s="152"/>
      <c r="D13" s="138"/>
      <c r="E13" s="137"/>
      <c r="F13" s="137"/>
      <c r="G13" s="137"/>
      <c r="H13" s="132"/>
      <c r="I13" s="132"/>
      <c r="J13" s="132"/>
      <c r="K13" s="132"/>
      <c r="L13" s="132"/>
      <c r="M13" s="132"/>
      <c r="N13" s="132"/>
      <c r="O13" s="132"/>
      <c r="P13" s="132"/>
      <c r="Q13" s="132"/>
      <c r="R13" s="132"/>
      <c r="S13" s="132"/>
      <c r="W13" t="s">
        <v>181</v>
      </c>
    </row>
    <row r="14" spans="3:23" x14ac:dyDescent="0.2">
      <c r="C14" s="152"/>
      <c r="D14" s="138"/>
      <c r="E14" s="137"/>
      <c r="F14" s="137"/>
      <c r="G14" s="137"/>
      <c r="H14" s="132"/>
      <c r="I14" s="132"/>
      <c r="J14" s="132"/>
      <c r="K14" s="132"/>
      <c r="L14" s="132"/>
      <c r="M14" s="132"/>
      <c r="N14" s="132"/>
      <c r="O14" s="132"/>
      <c r="P14" s="132"/>
      <c r="Q14" s="132"/>
      <c r="R14" s="132"/>
      <c r="S14" s="132"/>
      <c r="W14" t="s">
        <v>210</v>
      </c>
    </row>
    <row r="15" spans="3:23" x14ac:dyDescent="0.2">
      <c r="C15" s="152"/>
      <c r="D15" s="138"/>
      <c r="E15" s="137"/>
      <c r="F15" s="137"/>
      <c r="G15" s="137"/>
      <c r="H15" s="132"/>
      <c r="I15" s="132"/>
      <c r="J15" s="132"/>
      <c r="K15" s="132"/>
      <c r="L15" s="132"/>
      <c r="M15" s="132"/>
      <c r="N15" s="132"/>
      <c r="O15" s="132"/>
      <c r="P15" s="132"/>
      <c r="Q15" s="132"/>
      <c r="R15" s="132"/>
      <c r="S15" s="132"/>
      <c r="W15" t="s">
        <v>220</v>
      </c>
    </row>
    <row r="16" spans="3:23" ht="13.5" thickBot="1" x14ac:dyDescent="0.25">
      <c r="C16" s="153"/>
      <c r="D16" s="138"/>
      <c r="E16" s="137"/>
      <c r="F16" s="137"/>
      <c r="G16" s="137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W16" t="s">
        <v>217</v>
      </c>
    </row>
    <row r="17" spans="3:23" x14ac:dyDescent="0.2">
      <c r="C17" s="151" t="s">
        <v>43</v>
      </c>
      <c r="D17" s="138" t="s">
        <v>551</v>
      </c>
      <c r="E17" s="137" t="s">
        <v>551</v>
      </c>
      <c r="F17" s="137"/>
      <c r="G17" s="137"/>
      <c r="H17" s="132" t="s">
        <v>560</v>
      </c>
      <c r="I17" s="132"/>
      <c r="J17" s="132"/>
      <c r="K17" s="132"/>
      <c r="L17" s="132"/>
      <c r="M17" s="132"/>
      <c r="N17" s="132"/>
      <c r="O17" s="132"/>
      <c r="P17" s="132"/>
      <c r="Q17" s="132"/>
      <c r="R17" s="132"/>
      <c r="S17" s="132"/>
      <c r="W17" t="s">
        <v>76</v>
      </c>
    </row>
    <row r="18" spans="3:23" x14ac:dyDescent="0.2">
      <c r="C18" s="152"/>
      <c r="D18" s="138"/>
      <c r="E18" s="137"/>
      <c r="F18" s="137"/>
      <c r="G18" s="137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32"/>
      <c r="W18" t="s">
        <v>181</v>
      </c>
    </row>
    <row r="19" spans="3:23" x14ac:dyDescent="0.2">
      <c r="C19" s="152"/>
      <c r="D19" s="138"/>
      <c r="E19" s="137"/>
      <c r="F19" s="137"/>
      <c r="G19" s="137"/>
      <c r="H19" s="132"/>
      <c r="I19" s="132"/>
      <c r="J19" s="132"/>
      <c r="K19" s="132"/>
      <c r="L19" s="132"/>
      <c r="M19" s="132"/>
      <c r="N19" s="132"/>
      <c r="O19" s="132"/>
      <c r="P19" s="132"/>
      <c r="Q19" s="132"/>
      <c r="R19" s="132"/>
      <c r="S19" s="132"/>
      <c r="W19" t="s">
        <v>210</v>
      </c>
    </row>
    <row r="20" spans="3:23" x14ac:dyDescent="0.2">
      <c r="C20" s="152"/>
      <c r="D20" s="138"/>
      <c r="E20" s="137"/>
      <c r="F20" s="137"/>
      <c r="G20" s="137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W20" t="s">
        <v>220</v>
      </c>
    </row>
    <row r="21" spans="3:23" ht="13.5" thickBot="1" x14ac:dyDescent="0.25">
      <c r="C21" s="153"/>
      <c r="D21" s="138"/>
      <c r="E21" s="137"/>
      <c r="F21" s="137"/>
      <c r="G21" s="137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W21" t="s">
        <v>217</v>
      </c>
    </row>
    <row r="22" spans="3:23" x14ac:dyDescent="0.2">
      <c r="C22" s="151" t="s">
        <v>153</v>
      </c>
      <c r="D22" s="138" t="s">
        <v>555</v>
      </c>
      <c r="E22" s="137" t="s">
        <v>551</v>
      </c>
      <c r="F22" s="137" t="s">
        <v>533</v>
      </c>
      <c r="G22" s="137"/>
      <c r="H22" s="132" t="s">
        <v>560</v>
      </c>
      <c r="I22" s="132" t="s">
        <v>548</v>
      </c>
      <c r="J22" s="132" t="s">
        <v>549</v>
      </c>
      <c r="K22" s="132" t="s">
        <v>550</v>
      </c>
      <c r="L22" s="132"/>
      <c r="M22" s="132"/>
      <c r="N22" s="132"/>
      <c r="O22" s="132"/>
      <c r="P22" s="132"/>
      <c r="Q22" s="132"/>
      <c r="R22" s="132"/>
      <c r="S22" s="132"/>
      <c r="W22" t="s">
        <v>180</v>
      </c>
    </row>
    <row r="23" spans="3:23" x14ac:dyDescent="0.2">
      <c r="C23" s="152"/>
      <c r="D23" s="138"/>
      <c r="E23" s="137"/>
      <c r="F23" s="137"/>
      <c r="G23" s="137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W23" t="s">
        <v>193</v>
      </c>
    </row>
    <row r="24" spans="3:23" x14ac:dyDescent="0.2">
      <c r="C24" s="152"/>
      <c r="D24" s="138"/>
      <c r="E24" s="137"/>
      <c r="F24" s="137"/>
      <c r="G24" s="137"/>
      <c r="H24" s="132"/>
      <c r="I24" s="132"/>
      <c r="J24" s="132"/>
      <c r="K24" s="132"/>
      <c r="L24" s="132"/>
      <c r="M24" s="132"/>
      <c r="N24" s="132"/>
      <c r="O24" s="132"/>
      <c r="P24" s="132"/>
      <c r="Q24" s="132"/>
      <c r="R24" s="132"/>
      <c r="S24" s="132"/>
      <c r="W24" t="s">
        <v>183</v>
      </c>
    </row>
    <row r="25" spans="3:23" x14ac:dyDescent="0.2">
      <c r="C25" s="152"/>
      <c r="D25" s="138"/>
      <c r="E25" s="137"/>
      <c r="F25" s="137"/>
      <c r="G25" s="137"/>
      <c r="H25" s="132"/>
      <c r="I25" s="132"/>
      <c r="J25" s="132"/>
      <c r="K25" s="132"/>
      <c r="L25" s="132"/>
      <c r="M25" s="132"/>
      <c r="N25" s="132"/>
      <c r="O25" s="132"/>
      <c r="P25" s="132"/>
      <c r="Q25" s="132"/>
      <c r="R25" s="132"/>
      <c r="S25" s="132"/>
      <c r="W25" t="s">
        <v>168</v>
      </c>
    </row>
    <row r="26" spans="3:23" ht="13.5" thickBot="1" x14ac:dyDescent="0.25">
      <c r="C26" s="153"/>
      <c r="D26" s="138"/>
      <c r="E26" s="137"/>
      <c r="F26" s="137"/>
      <c r="G26" s="137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32"/>
      <c r="W26" t="s">
        <v>211</v>
      </c>
    </row>
    <row r="27" spans="3:23" x14ac:dyDescent="0.2">
      <c r="C27" s="151" t="s">
        <v>184</v>
      </c>
      <c r="D27" s="138" t="s">
        <v>557</v>
      </c>
      <c r="E27" s="137" t="s">
        <v>557</v>
      </c>
      <c r="F27" s="137"/>
      <c r="G27" s="137"/>
      <c r="H27" s="132" t="s">
        <v>543</v>
      </c>
      <c r="I27" s="132" t="s">
        <v>546</v>
      </c>
      <c r="J27" s="132" t="s">
        <v>547</v>
      </c>
      <c r="K27" s="132" t="s">
        <v>560</v>
      </c>
      <c r="L27" s="132"/>
      <c r="M27" s="132"/>
      <c r="N27" s="132"/>
      <c r="O27" s="132"/>
      <c r="P27" s="132"/>
      <c r="Q27" s="132"/>
      <c r="R27" s="132"/>
      <c r="S27" s="132"/>
      <c r="W27" t="s">
        <v>134</v>
      </c>
    </row>
    <row r="28" spans="3:23" x14ac:dyDescent="0.2">
      <c r="C28" s="152"/>
      <c r="D28" s="138"/>
      <c r="E28" s="137"/>
      <c r="F28" s="137"/>
      <c r="G28" s="137"/>
      <c r="H28" s="132"/>
      <c r="I28" s="132"/>
      <c r="J28" s="132"/>
      <c r="K28" s="132"/>
      <c r="L28" s="132"/>
      <c r="M28" s="132"/>
      <c r="N28" s="132"/>
      <c r="O28" s="132"/>
      <c r="P28" s="132"/>
      <c r="Q28" s="132"/>
      <c r="R28" s="132"/>
      <c r="S28" s="132"/>
      <c r="W28" t="s">
        <v>68</v>
      </c>
    </row>
    <row r="29" spans="3:23" x14ac:dyDescent="0.2">
      <c r="C29" s="152"/>
      <c r="D29" s="138"/>
      <c r="E29" s="137"/>
      <c r="F29" s="137"/>
      <c r="G29" s="137"/>
      <c r="H29" s="132"/>
      <c r="I29" s="132"/>
      <c r="J29" s="132"/>
      <c r="K29" s="132"/>
      <c r="L29" s="132"/>
      <c r="M29" s="132"/>
      <c r="N29" s="132"/>
      <c r="O29" s="132"/>
      <c r="P29" s="132"/>
      <c r="Q29" s="132"/>
      <c r="R29" s="132"/>
      <c r="S29" s="132"/>
      <c r="W29" t="s">
        <v>48</v>
      </c>
    </row>
    <row r="30" spans="3:23" x14ac:dyDescent="0.2">
      <c r="C30" s="152"/>
      <c r="D30" s="138"/>
      <c r="E30" s="137"/>
      <c r="F30" s="137"/>
      <c r="G30" s="137"/>
      <c r="H30" s="132"/>
      <c r="I30" s="132"/>
      <c r="J30" s="132"/>
      <c r="K30" s="132"/>
      <c r="L30" s="132"/>
      <c r="M30" s="132"/>
      <c r="N30" s="132"/>
      <c r="O30" s="132"/>
      <c r="P30" s="132"/>
      <c r="Q30" s="132"/>
      <c r="R30" s="132"/>
      <c r="S30" s="132"/>
      <c r="W30" t="s">
        <v>52</v>
      </c>
    </row>
    <row r="31" spans="3:23" ht="13.5" thickBot="1" x14ac:dyDescent="0.25">
      <c r="C31" s="153"/>
      <c r="D31" s="138"/>
      <c r="E31" s="137"/>
      <c r="F31" s="137"/>
      <c r="G31" s="137"/>
      <c r="H31" s="132"/>
      <c r="I31" s="132"/>
      <c r="J31" s="132"/>
      <c r="K31" s="132"/>
      <c r="L31" s="132"/>
      <c r="M31" s="132"/>
      <c r="N31" s="132"/>
      <c r="O31" s="132"/>
      <c r="P31" s="132"/>
      <c r="Q31" s="132"/>
      <c r="R31" s="132"/>
      <c r="S31" s="132"/>
      <c r="W31" t="s">
        <v>73</v>
      </c>
    </row>
    <row r="32" spans="3:23" x14ac:dyDescent="0.2">
      <c r="C32" s="151" t="s">
        <v>221</v>
      </c>
      <c r="D32" s="138" t="s">
        <v>558</v>
      </c>
      <c r="E32" s="137" t="s">
        <v>518</v>
      </c>
      <c r="F32" s="137" t="s">
        <v>533</v>
      </c>
      <c r="G32" s="137" t="s">
        <v>551</v>
      </c>
      <c r="H32" s="132" t="s">
        <v>543</v>
      </c>
      <c r="I32" s="132" t="s">
        <v>546</v>
      </c>
      <c r="J32" s="132" t="s">
        <v>547</v>
      </c>
      <c r="K32" s="132" t="s">
        <v>548</v>
      </c>
      <c r="L32" s="132" t="s">
        <v>549</v>
      </c>
      <c r="M32" s="132" t="s">
        <v>550</v>
      </c>
      <c r="N32" s="132" t="s">
        <v>560</v>
      </c>
      <c r="O32" s="132"/>
      <c r="P32" s="132"/>
      <c r="Q32" s="132"/>
      <c r="R32" s="132"/>
      <c r="S32" s="132"/>
      <c r="W32" t="s">
        <v>81</v>
      </c>
    </row>
    <row r="33" spans="3:23" x14ac:dyDescent="0.2">
      <c r="C33" s="152"/>
      <c r="D33" s="138"/>
      <c r="E33" s="137"/>
      <c r="F33" s="137"/>
      <c r="G33" s="137"/>
      <c r="H33" s="132"/>
      <c r="I33" s="132"/>
      <c r="J33" s="132"/>
      <c r="K33" s="132"/>
      <c r="L33" s="132"/>
      <c r="M33" s="132"/>
      <c r="N33" s="132"/>
      <c r="O33" s="132"/>
      <c r="P33" s="132"/>
      <c r="Q33" s="132"/>
      <c r="R33" s="132"/>
      <c r="S33" s="132"/>
      <c r="W33" t="s">
        <v>38</v>
      </c>
    </row>
    <row r="34" spans="3:23" x14ac:dyDescent="0.2">
      <c r="C34" s="152"/>
      <c r="D34" s="138"/>
      <c r="E34" s="137"/>
      <c r="F34" s="137"/>
      <c r="G34" s="137"/>
      <c r="H34" s="132"/>
      <c r="I34" s="132"/>
      <c r="J34" s="132"/>
      <c r="K34" s="132"/>
      <c r="L34" s="132"/>
      <c r="M34" s="132"/>
      <c r="N34" s="132"/>
      <c r="O34" s="132"/>
      <c r="P34" s="132"/>
      <c r="Q34" s="132"/>
      <c r="R34" s="132"/>
      <c r="S34" s="132"/>
      <c r="W34" t="s">
        <v>104</v>
      </c>
    </row>
    <row r="35" spans="3:23" x14ac:dyDescent="0.2">
      <c r="C35" s="152"/>
      <c r="D35" s="138"/>
      <c r="E35" s="137"/>
      <c r="F35" s="137"/>
      <c r="G35" s="137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32"/>
      <c r="W35" t="s">
        <v>204</v>
      </c>
    </row>
    <row r="36" spans="3:23" ht="13.5" thickBot="1" x14ac:dyDescent="0.25">
      <c r="C36" s="153"/>
      <c r="D36" s="138"/>
      <c r="E36" s="137"/>
      <c r="F36" s="137"/>
      <c r="G36" s="137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32"/>
      <c r="W36" t="s">
        <v>169</v>
      </c>
    </row>
    <row r="37" spans="3:23" x14ac:dyDescent="0.2">
      <c r="C37" s="151" t="s">
        <v>53</v>
      </c>
      <c r="D37" s="138" t="s">
        <v>518</v>
      </c>
      <c r="E37" s="137" t="s">
        <v>522</v>
      </c>
      <c r="F37" s="137" t="s">
        <v>527</v>
      </c>
      <c r="G37" s="137" t="s">
        <v>529</v>
      </c>
      <c r="H37" s="132" t="s">
        <v>543</v>
      </c>
      <c r="I37" s="132" t="s">
        <v>546</v>
      </c>
      <c r="J37" s="132" t="s">
        <v>547</v>
      </c>
      <c r="K37" s="132"/>
      <c r="L37" s="132"/>
      <c r="M37" s="132"/>
      <c r="N37" s="132"/>
      <c r="O37" s="132"/>
      <c r="P37" s="132"/>
      <c r="Q37" s="132"/>
      <c r="R37" s="132"/>
      <c r="S37" s="132"/>
      <c r="W37" t="s">
        <v>115</v>
      </c>
    </row>
    <row r="38" spans="3:23" x14ac:dyDescent="0.2">
      <c r="C38" s="152"/>
      <c r="D38" s="138"/>
      <c r="E38" s="137"/>
      <c r="F38" s="137"/>
      <c r="G38" s="137"/>
      <c r="H38" s="132"/>
      <c r="I38" s="132"/>
      <c r="J38" s="132"/>
      <c r="K38" s="132"/>
      <c r="L38" s="132"/>
      <c r="M38" s="132"/>
      <c r="N38" s="132"/>
      <c r="O38" s="132"/>
      <c r="P38" s="132"/>
      <c r="Q38" s="132"/>
      <c r="R38" s="132"/>
      <c r="S38" s="132"/>
      <c r="W38" t="s">
        <v>78</v>
      </c>
    </row>
    <row r="39" spans="3:23" x14ac:dyDescent="0.2">
      <c r="C39" s="152"/>
      <c r="D39" s="138"/>
      <c r="E39" s="137"/>
      <c r="F39" s="137"/>
      <c r="G39" s="137"/>
      <c r="H39" s="132"/>
      <c r="I39" s="132"/>
      <c r="J39" s="132"/>
      <c r="K39" s="132"/>
      <c r="L39" s="132"/>
      <c r="M39" s="132"/>
      <c r="N39" s="132"/>
      <c r="O39" s="132"/>
      <c r="P39" s="132"/>
      <c r="Q39" s="132"/>
      <c r="R39" s="132"/>
      <c r="S39" s="132"/>
      <c r="W39" t="s">
        <v>147</v>
      </c>
    </row>
    <row r="40" spans="3:23" x14ac:dyDescent="0.2">
      <c r="C40" s="152"/>
      <c r="D40" s="138"/>
      <c r="E40" s="137"/>
      <c r="F40" s="137"/>
      <c r="G40" s="137"/>
      <c r="H40" s="132"/>
      <c r="I40" s="132"/>
      <c r="J40" s="132"/>
      <c r="K40" s="132"/>
      <c r="L40" s="132"/>
      <c r="M40" s="132"/>
      <c r="N40" s="132"/>
      <c r="O40" s="132"/>
      <c r="P40" s="132"/>
      <c r="Q40" s="132"/>
      <c r="R40" s="132"/>
      <c r="S40" s="132"/>
      <c r="W40" t="s">
        <v>77</v>
      </c>
    </row>
    <row r="41" spans="3:23" ht="13.5" thickBot="1" x14ac:dyDescent="0.25">
      <c r="C41" s="153"/>
      <c r="D41" s="138"/>
      <c r="E41" s="137"/>
      <c r="F41" s="137"/>
      <c r="G41" s="137"/>
      <c r="H41" s="132"/>
      <c r="I41" s="132"/>
      <c r="J41" s="132"/>
      <c r="K41" s="132"/>
      <c r="L41" s="132"/>
      <c r="M41" s="132"/>
      <c r="N41" s="132"/>
      <c r="O41" s="132"/>
      <c r="P41" s="132"/>
      <c r="Q41" s="132"/>
      <c r="R41" s="132"/>
      <c r="S41" s="132"/>
      <c r="W41" t="s">
        <v>69</v>
      </c>
    </row>
    <row r="42" spans="3:23" x14ac:dyDescent="0.2">
      <c r="C42" s="151" t="s">
        <v>126</v>
      </c>
      <c r="D42" s="138" t="s">
        <v>519</v>
      </c>
      <c r="E42" s="137" t="s">
        <v>522</v>
      </c>
      <c r="F42" s="137" t="s">
        <v>527</v>
      </c>
      <c r="G42" s="137" t="s">
        <v>529</v>
      </c>
      <c r="H42" s="132" t="s">
        <v>543</v>
      </c>
      <c r="I42" s="132" t="s">
        <v>546</v>
      </c>
      <c r="J42" s="132" t="s">
        <v>547</v>
      </c>
      <c r="K42" s="132"/>
      <c r="L42" s="132"/>
      <c r="M42" s="132"/>
      <c r="N42" s="132"/>
      <c r="O42" s="132"/>
      <c r="P42" s="132"/>
      <c r="Q42" s="132"/>
      <c r="R42" s="132"/>
      <c r="S42" s="132"/>
      <c r="W42" t="s">
        <v>33</v>
      </c>
    </row>
    <row r="43" spans="3:23" x14ac:dyDescent="0.2">
      <c r="C43" s="152"/>
      <c r="D43" s="138"/>
      <c r="E43" s="137"/>
      <c r="F43" s="137"/>
      <c r="G43" s="137"/>
      <c r="H43" s="132"/>
      <c r="I43" s="132"/>
      <c r="J43" s="132"/>
      <c r="K43" s="132"/>
      <c r="L43" s="132"/>
      <c r="M43" s="132"/>
      <c r="N43" s="132"/>
      <c r="O43" s="132"/>
      <c r="P43" s="132"/>
      <c r="Q43" s="132"/>
      <c r="R43" s="132"/>
      <c r="S43" s="132"/>
    </row>
    <row r="44" spans="3:23" x14ac:dyDescent="0.2">
      <c r="C44" s="152"/>
      <c r="D44" s="138"/>
      <c r="E44" s="137"/>
      <c r="F44" s="137"/>
      <c r="G44" s="137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2"/>
    </row>
    <row r="45" spans="3:23" x14ac:dyDescent="0.2">
      <c r="C45" s="152"/>
      <c r="D45" s="138"/>
      <c r="E45" s="137"/>
      <c r="F45" s="137"/>
      <c r="G45" s="137"/>
      <c r="H45" s="132"/>
      <c r="I45" s="132"/>
      <c r="J45" s="132"/>
      <c r="K45" s="132"/>
      <c r="L45" s="132"/>
      <c r="M45" s="132"/>
      <c r="N45" s="132"/>
      <c r="O45" s="132"/>
      <c r="P45" s="132"/>
      <c r="Q45" s="132"/>
      <c r="R45" s="132"/>
      <c r="S45" s="132"/>
    </row>
    <row r="46" spans="3:23" ht="13.5" thickBot="1" x14ac:dyDescent="0.25">
      <c r="C46" s="153"/>
      <c r="D46" s="138"/>
      <c r="E46" s="137"/>
      <c r="F46" s="137"/>
      <c r="G46" s="137"/>
      <c r="H46" s="132"/>
      <c r="I46" s="132"/>
      <c r="J46" s="132"/>
      <c r="K46" s="132"/>
      <c r="L46" s="132"/>
      <c r="M46" s="132"/>
      <c r="N46" s="132"/>
      <c r="O46" s="132"/>
      <c r="P46" s="132"/>
      <c r="Q46" s="132"/>
      <c r="R46" s="132"/>
      <c r="S46" s="132"/>
    </row>
    <row r="47" spans="3:23" x14ac:dyDescent="0.2">
      <c r="C47" s="151" t="s">
        <v>201</v>
      </c>
      <c r="D47" s="138" t="s">
        <v>520</v>
      </c>
      <c r="E47" s="137" t="s">
        <v>520</v>
      </c>
      <c r="F47" s="137"/>
      <c r="G47" s="137"/>
      <c r="H47" s="132" t="s">
        <v>543</v>
      </c>
      <c r="I47" s="132"/>
      <c r="J47" s="132"/>
      <c r="K47" s="132"/>
      <c r="L47" s="132"/>
      <c r="M47" s="132"/>
      <c r="N47" s="132"/>
      <c r="O47" s="132"/>
      <c r="P47" s="132"/>
      <c r="Q47" s="132"/>
      <c r="R47" s="132"/>
      <c r="S47" s="132"/>
    </row>
    <row r="48" spans="3:23" x14ac:dyDescent="0.2">
      <c r="C48" s="152"/>
      <c r="D48" s="138"/>
      <c r="E48" s="137"/>
      <c r="F48" s="137"/>
      <c r="G48" s="137"/>
      <c r="H48" s="132"/>
      <c r="I48" s="132"/>
      <c r="J48" s="132"/>
      <c r="K48" s="132"/>
      <c r="L48" s="132"/>
      <c r="M48" s="132"/>
      <c r="N48" s="132"/>
      <c r="O48" s="132"/>
      <c r="P48" s="132"/>
      <c r="Q48" s="132"/>
      <c r="R48" s="132"/>
      <c r="S48" s="132"/>
    </row>
    <row r="49" spans="3:19" x14ac:dyDescent="0.2">
      <c r="C49" s="152"/>
      <c r="D49" s="138"/>
      <c r="E49" s="137"/>
      <c r="F49" s="137"/>
      <c r="G49" s="137"/>
      <c r="H49" s="132"/>
      <c r="I49" s="132"/>
      <c r="J49" s="132"/>
      <c r="K49" s="132"/>
      <c r="L49" s="132"/>
      <c r="M49" s="132"/>
      <c r="N49" s="132"/>
      <c r="O49" s="132"/>
      <c r="P49" s="132"/>
      <c r="Q49" s="132"/>
      <c r="R49" s="132"/>
      <c r="S49" s="132"/>
    </row>
    <row r="50" spans="3:19" x14ac:dyDescent="0.2">
      <c r="C50" s="152"/>
      <c r="D50" s="138"/>
      <c r="E50" s="137"/>
      <c r="F50" s="137"/>
      <c r="G50" s="137"/>
      <c r="H50" s="132"/>
      <c r="I50" s="132"/>
      <c r="J50" s="132"/>
      <c r="K50" s="132"/>
      <c r="L50" s="132"/>
      <c r="M50" s="132"/>
      <c r="N50" s="132"/>
      <c r="O50" s="132"/>
      <c r="P50" s="132"/>
      <c r="Q50" s="132"/>
      <c r="R50" s="132"/>
      <c r="S50" s="132"/>
    </row>
    <row r="51" spans="3:19" ht="13.5" thickBot="1" x14ac:dyDescent="0.25">
      <c r="C51" s="153"/>
      <c r="D51" s="138"/>
      <c r="E51" s="137"/>
      <c r="F51" s="137"/>
      <c r="G51" s="137"/>
      <c r="H51" s="132"/>
      <c r="I51" s="132"/>
      <c r="J51" s="132"/>
      <c r="K51" s="132"/>
      <c r="L51" s="132"/>
      <c r="M51" s="132"/>
      <c r="N51" s="132"/>
      <c r="O51" s="132"/>
      <c r="P51" s="132"/>
      <c r="Q51" s="132"/>
      <c r="R51" s="132"/>
      <c r="S51" s="132"/>
    </row>
    <row r="52" spans="3:19" x14ac:dyDescent="0.2">
      <c r="C52" s="151" t="s">
        <v>131</v>
      </c>
      <c r="D52" s="138" t="s">
        <v>544</v>
      </c>
      <c r="E52" s="137" t="s">
        <v>520</v>
      </c>
      <c r="F52" s="137" t="s">
        <v>545</v>
      </c>
      <c r="G52" s="137"/>
      <c r="H52" s="132" t="s">
        <v>543</v>
      </c>
      <c r="I52" s="132" t="s">
        <v>546</v>
      </c>
      <c r="J52" s="132"/>
      <c r="K52" s="132"/>
      <c r="L52" s="132"/>
      <c r="M52" s="132"/>
      <c r="N52" s="132"/>
      <c r="O52" s="132"/>
      <c r="P52" s="132"/>
      <c r="Q52" s="132"/>
      <c r="R52" s="132"/>
      <c r="S52" s="132"/>
    </row>
    <row r="53" spans="3:19" x14ac:dyDescent="0.2">
      <c r="C53" s="152"/>
      <c r="D53" s="138"/>
      <c r="E53" s="137"/>
      <c r="F53" s="137"/>
      <c r="G53" s="137"/>
      <c r="H53" s="132"/>
      <c r="I53" s="132"/>
      <c r="J53" s="132"/>
      <c r="K53" s="132"/>
      <c r="L53" s="132"/>
      <c r="M53" s="132"/>
      <c r="N53" s="132"/>
      <c r="O53" s="132"/>
      <c r="P53" s="132"/>
      <c r="Q53" s="132"/>
      <c r="R53" s="132"/>
      <c r="S53" s="132"/>
    </row>
    <row r="54" spans="3:19" x14ac:dyDescent="0.2">
      <c r="C54" s="152"/>
      <c r="D54" s="138"/>
      <c r="E54" s="137"/>
      <c r="F54" s="137"/>
      <c r="G54" s="137"/>
      <c r="H54" s="132"/>
      <c r="I54" s="132"/>
      <c r="J54" s="132"/>
      <c r="K54" s="132"/>
      <c r="L54" s="132"/>
      <c r="M54" s="132"/>
      <c r="N54" s="132"/>
      <c r="O54" s="132"/>
      <c r="P54" s="132"/>
      <c r="Q54" s="132"/>
      <c r="R54" s="132"/>
      <c r="S54" s="132"/>
    </row>
    <row r="55" spans="3:19" x14ac:dyDescent="0.2">
      <c r="C55" s="152"/>
      <c r="D55" s="138"/>
      <c r="E55" s="137"/>
      <c r="F55" s="137"/>
      <c r="G55" s="137"/>
      <c r="H55" s="132"/>
      <c r="I55" s="132"/>
      <c r="J55" s="132"/>
      <c r="K55" s="132"/>
      <c r="L55" s="132"/>
      <c r="M55" s="132"/>
      <c r="N55" s="132"/>
      <c r="O55" s="132"/>
      <c r="P55" s="132"/>
      <c r="Q55" s="132"/>
      <c r="R55" s="132"/>
      <c r="S55" s="132"/>
    </row>
    <row r="56" spans="3:19" ht="13.5" thickBot="1" x14ac:dyDescent="0.25">
      <c r="C56" s="153"/>
      <c r="D56" s="138"/>
      <c r="E56" s="137"/>
      <c r="F56" s="137"/>
      <c r="G56" s="137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32"/>
    </row>
    <row r="57" spans="3:19" x14ac:dyDescent="0.2">
      <c r="C57" s="151" t="s">
        <v>76</v>
      </c>
      <c r="D57" s="138" t="s">
        <v>521</v>
      </c>
      <c r="E57" s="137" t="s">
        <v>522</v>
      </c>
      <c r="F57" s="137" t="s">
        <v>527</v>
      </c>
      <c r="G57" s="137"/>
      <c r="H57" s="132" t="s">
        <v>543</v>
      </c>
      <c r="I57" s="134" t="s">
        <v>546</v>
      </c>
      <c r="J57" s="132"/>
      <c r="K57" s="132"/>
      <c r="L57" s="132"/>
      <c r="M57" s="132"/>
      <c r="N57" s="132"/>
      <c r="O57" s="132"/>
      <c r="P57" s="132"/>
      <c r="Q57" s="132"/>
      <c r="R57" s="132"/>
      <c r="S57" s="132"/>
    </row>
    <row r="58" spans="3:19" x14ac:dyDescent="0.2">
      <c r="C58" s="152"/>
      <c r="D58" s="138"/>
      <c r="E58" s="137"/>
      <c r="F58" s="137"/>
      <c r="G58" s="137"/>
      <c r="H58" s="132"/>
      <c r="I58" s="135"/>
      <c r="J58" s="132"/>
      <c r="K58" s="132"/>
      <c r="L58" s="132"/>
      <c r="M58" s="132"/>
      <c r="N58" s="132"/>
      <c r="O58" s="132"/>
      <c r="P58" s="132"/>
      <c r="Q58" s="132"/>
      <c r="R58" s="132"/>
      <c r="S58" s="132"/>
    </row>
    <row r="59" spans="3:19" x14ac:dyDescent="0.2">
      <c r="C59" s="152"/>
      <c r="D59" s="138"/>
      <c r="E59" s="137"/>
      <c r="F59" s="137"/>
      <c r="G59" s="137"/>
      <c r="H59" s="132"/>
      <c r="I59" s="135"/>
      <c r="J59" s="132"/>
      <c r="K59" s="132"/>
      <c r="L59" s="132"/>
      <c r="M59" s="132"/>
      <c r="N59" s="132"/>
      <c r="O59" s="132"/>
      <c r="P59" s="132"/>
      <c r="Q59" s="132"/>
      <c r="R59" s="132"/>
      <c r="S59" s="132"/>
    </row>
    <row r="60" spans="3:19" x14ac:dyDescent="0.2">
      <c r="C60" s="152"/>
      <c r="D60" s="138"/>
      <c r="E60" s="137"/>
      <c r="F60" s="137"/>
      <c r="G60" s="137"/>
      <c r="H60" s="132"/>
      <c r="I60" s="135"/>
      <c r="J60" s="132"/>
      <c r="K60" s="132"/>
      <c r="L60" s="132"/>
      <c r="M60" s="132"/>
      <c r="N60" s="132"/>
      <c r="O60" s="132"/>
      <c r="P60" s="132"/>
      <c r="Q60" s="132"/>
      <c r="R60" s="132"/>
      <c r="S60" s="132"/>
    </row>
    <row r="61" spans="3:19" ht="13.5" thickBot="1" x14ac:dyDescent="0.25">
      <c r="C61" s="153"/>
      <c r="D61" s="138"/>
      <c r="E61" s="137"/>
      <c r="F61" s="137"/>
      <c r="G61" s="137"/>
      <c r="H61" s="132"/>
      <c r="I61" s="136"/>
      <c r="J61" s="132"/>
      <c r="K61" s="132"/>
      <c r="L61" s="132"/>
      <c r="M61" s="132"/>
      <c r="N61" s="132"/>
      <c r="O61" s="132"/>
      <c r="P61" s="132"/>
      <c r="Q61" s="132"/>
      <c r="R61" s="132"/>
      <c r="S61" s="132"/>
    </row>
    <row r="62" spans="3:19" x14ac:dyDescent="0.2">
      <c r="C62" s="151" t="s">
        <v>181</v>
      </c>
      <c r="D62" s="138" t="s">
        <v>522</v>
      </c>
      <c r="E62" s="137" t="s">
        <v>522</v>
      </c>
      <c r="F62" s="137"/>
      <c r="G62" s="137"/>
      <c r="H62" s="132" t="s">
        <v>543</v>
      </c>
      <c r="I62" s="134"/>
      <c r="J62" s="132"/>
      <c r="K62" s="132"/>
      <c r="L62" s="132"/>
      <c r="M62" s="132"/>
      <c r="N62" s="132"/>
      <c r="O62" s="132"/>
      <c r="P62" s="132"/>
      <c r="Q62" s="132"/>
      <c r="R62" s="132"/>
      <c r="S62" s="132"/>
    </row>
    <row r="63" spans="3:19" x14ac:dyDescent="0.2">
      <c r="C63" s="152"/>
      <c r="D63" s="138"/>
      <c r="E63" s="137"/>
      <c r="F63" s="137"/>
      <c r="G63" s="137"/>
      <c r="H63" s="132"/>
      <c r="I63" s="135"/>
      <c r="J63" s="132"/>
      <c r="K63" s="132"/>
      <c r="L63" s="132"/>
      <c r="M63" s="132"/>
      <c r="N63" s="132"/>
      <c r="O63" s="132"/>
      <c r="P63" s="132"/>
      <c r="Q63" s="132"/>
      <c r="R63" s="132"/>
      <c r="S63" s="132"/>
    </row>
    <row r="64" spans="3:19" x14ac:dyDescent="0.2">
      <c r="C64" s="152"/>
      <c r="D64" s="138"/>
      <c r="E64" s="137"/>
      <c r="F64" s="137"/>
      <c r="G64" s="137"/>
      <c r="H64" s="132"/>
      <c r="I64" s="135"/>
      <c r="J64" s="132"/>
      <c r="K64" s="132"/>
      <c r="L64" s="132"/>
      <c r="M64" s="132"/>
      <c r="N64" s="132"/>
      <c r="O64" s="132"/>
      <c r="P64" s="132"/>
      <c r="Q64" s="132"/>
      <c r="R64" s="132"/>
      <c r="S64" s="132"/>
    </row>
    <row r="65" spans="3:19" x14ac:dyDescent="0.2">
      <c r="C65" s="152"/>
      <c r="D65" s="138"/>
      <c r="E65" s="137"/>
      <c r="F65" s="137"/>
      <c r="G65" s="137"/>
      <c r="H65" s="132"/>
      <c r="I65" s="135"/>
      <c r="J65" s="132"/>
      <c r="K65" s="132"/>
      <c r="L65" s="132"/>
      <c r="M65" s="132"/>
      <c r="N65" s="132"/>
      <c r="O65" s="132"/>
      <c r="P65" s="132"/>
      <c r="Q65" s="132"/>
      <c r="R65" s="132"/>
      <c r="S65" s="132"/>
    </row>
    <row r="66" spans="3:19" ht="13.5" thickBot="1" x14ac:dyDescent="0.25">
      <c r="C66" s="153"/>
      <c r="D66" s="138"/>
      <c r="E66" s="137"/>
      <c r="F66" s="137"/>
      <c r="G66" s="137"/>
      <c r="H66" s="132"/>
      <c r="I66" s="136"/>
      <c r="J66" s="132"/>
      <c r="K66" s="132"/>
      <c r="L66" s="132"/>
      <c r="M66" s="132"/>
      <c r="N66" s="132"/>
      <c r="O66" s="132"/>
      <c r="P66" s="132"/>
      <c r="Q66" s="132"/>
      <c r="R66" s="132"/>
      <c r="S66" s="132"/>
    </row>
    <row r="67" spans="3:19" x14ac:dyDescent="0.2">
      <c r="C67" s="151" t="s">
        <v>210</v>
      </c>
      <c r="D67" s="138" t="s">
        <v>523</v>
      </c>
      <c r="E67" s="137" t="s">
        <v>527</v>
      </c>
      <c r="F67" s="137" t="s">
        <v>529</v>
      </c>
      <c r="G67" s="137"/>
      <c r="H67" s="132" t="s">
        <v>546</v>
      </c>
      <c r="I67" s="132" t="s">
        <v>547</v>
      </c>
      <c r="J67" s="132"/>
      <c r="K67" s="132"/>
      <c r="L67" s="132"/>
      <c r="M67" s="132"/>
      <c r="N67" s="132"/>
      <c r="O67" s="132"/>
      <c r="P67" s="132"/>
      <c r="Q67" s="132"/>
      <c r="R67" s="132"/>
      <c r="S67" s="132"/>
    </row>
    <row r="68" spans="3:19" x14ac:dyDescent="0.2">
      <c r="C68" s="152"/>
      <c r="D68" s="138"/>
      <c r="E68" s="137"/>
      <c r="F68" s="137"/>
      <c r="G68" s="137"/>
      <c r="H68" s="132"/>
      <c r="I68" s="132"/>
      <c r="J68" s="132"/>
      <c r="K68" s="132"/>
      <c r="L68" s="132"/>
      <c r="M68" s="132"/>
      <c r="N68" s="132"/>
      <c r="O68" s="132"/>
      <c r="P68" s="132"/>
      <c r="Q68" s="132"/>
      <c r="R68" s="132"/>
      <c r="S68" s="132"/>
    </row>
    <row r="69" spans="3:19" x14ac:dyDescent="0.2">
      <c r="C69" s="152"/>
      <c r="D69" s="138"/>
      <c r="E69" s="137"/>
      <c r="F69" s="137"/>
      <c r="G69" s="137"/>
      <c r="H69" s="132"/>
      <c r="I69" s="132"/>
      <c r="J69" s="132"/>
      <c r="K69" s="132"/>
      <c r="L69" s="132"/>
      <c r="M69" s="132"/>
      <c r="N69" s="132"/>
      <c r="O69" s="132"/>
      <c r="P69" s="132"/>
      <c r="Q69" s="132"/>
      <c r="R69" s="132"/>
      <c r="S69" s="132"/>
    </row>
    <row r="70" spans="3:19" x14ac:dyDescent="0.2">
      <c r="C70" s="152"/>
      <c r="D70" s="138"/>
      <c r="E70" s="137"/>
      <c r="F70" s="137"/>
      <c r="G70" s="137"/>
      <c r="H70" s="132"/>
      <c r="I70" s="132"/>
      <c r="J70" s="132"/>
      <c r="K70" s="132"/>
      <c r="L70" s="132"/>
      <c r="M70" s="132"/>
      <c r="N70" s="132"/>
      <c r="O70" s="132"/>
      <c r="P70" s="132"/>
      <c r="Q70" s="132"/>
      <c r="R70" s="132"/>
      <c r="S70" s="132"/>
    </row>
    <row r="71" spans="3:19" ht="13.5" thickBot="1" x14ac:dyDescent="0.25">
      <c r="C71" s="153"/>
      <c r="D71" s="138"/>
      <c r="E71" s="137"/>
      <c r="F71" s="137"/>
      <c r="G71" s="137"/>
      <c r="H71" s="132"/>
      <c r="I71" s="132"/>
      <c r="J71" s="132"/>
      <c r="K71" s="132"/>
      <c r="L71" s="132"/>
      <c r="M71" s="132"/>
      <c r="N71" s="132"/>
      <c r="O71" s="132"/>
      <c r="P71" s="132"/>
      <c r="Q71" s="132"/>
      <c r="R71" s="132"/>
      <c r="S71" s="132"/>
    </row>
    <row r="72" spans="3:19" x14ac:dyDescent="0.2">
      <c r="C72" s="151" t="s">
        <v>220</v>
      </c>
      <c r="D72" s="138" t="s">
        <v>524</v>
      </c>
      <c r="E72" s="137" t="s">
        <v>527</v>
      </c>
      <c r="F72" s="137" t="s">
        <v>529</v>
      </c>
      <c r="G72" s="137" t="s">
        <v>542</v>
      </c>
      <c r="H72" s="132" t="s">
        <v>546</v>
      </c>
      <c r="I72" s="132" t="s">
        <v>547</v>
      </c>
      <c r="J72" s="132" t="s">
        <v>560</v>
      </c>
      <c r="K72" s="132"/>
      <c r="L72" s="132"/>
      <c r="M72" s="132"/>
      <c r="N72" s="132"/>
      <c r="O72" s="132"/>
      <c r="P72" s="132"/>
      <c r="Q72" s="132"/>
      <c r="R72" s="132"/>
      <c r="S72" s="132"/>
    </row>
    <row r="73" spans="3:19" x14ac:dyDescent="0.2">
      <c r="C73" s="152"/>
      <c r="D73" s="138"/>
      <c r="E73" s="137"/>
      <c r="F73" s="137"/>
      <c r="G73" s="137"/>
      <c r="H73" s="132"/>
      <c r="I73" s="132"/>
      <c r="J73" s="132"/>
      <c r="K73" s="132"/>
      <c r="L73" s="132"/>
      <c r="M73" s="132"/>
      <c r="N73" s="132"/>
      <c r="O73" s="132"/>
      <c r="P73" s="132"/>
      <c r="Q73" s="132"/>
      <c r="R73" s="132"/>
      <c r="S73" s="132"/>
    </row>
    <row r="74" spans="3:19" x14ac:dyDescent="0.2">
      <c r="C74" s="152"/>
      <c r="D74" s="138"/>
      <c r="E74" s="137"/>
      <c r="F74" s="137"/>
      <c r="G74" s="137"/>
      <c r="H74" s="132"/>
      <c r="I74" s="132"/>
      <c r="J74" s="132"/>
      <c r="K74" s="132"/>
      <c r="L74" s="132"/>
      <c r="M74" s="132"/>
      <c r="N74" s="132"/>
      <c r="O74" s="132"/>
      <c r="P74" s="132"/>
      <c r="Q74" s="132"/>
      <c r="R74" s="132"/>
      <c r="S74" s="132"/>
    </row>
    <row r="75" spans="3:19" x14ac:dyDescent="0.2">
      <c r="C75" s="152"/>
      <c r="D75" s="138"/>
      <c r="E75" s="137"/>
      <c r="F75" s="137"/>
      <c r="G75" s="137"/>
      <c r="H75" s="132"/>
      <c r="I75" s="132"/>
      <c r="J75" s="132"/>
      <c r="K75" s="132"/>
      <c r="L75" s="132"/>
      <c r="M75" s="132"/>
      <c r="N75" s="132"/>
      <c r="O75" s="132"/>
      <c r="P75" s="132"/>
      <c r="Q75" s="132"/>
      <c r="R75" s="132"/>
      <c r="S75" s="132"/>
    </row>
    <row r="76" spans="3:19" ht="13.5" thickBot="1" x14ac:dyDescent="0.25">
      <c r="C76" s="153"/>
      <c r="D76" s="138"/>
      <c r="E76" s="137"/>
      <c r="F76" s="137"/>
      <c r="G76" s="137"/>
      <c r="H76" s="132"/>
      <c r="I76" s="132"/>
      <c r="J76" s="132"/>
      <c r="K76" s="132"/>
      <c r="L76" s="132"/>
      <c r="M76" s="132"/>
      <c r="N76" s="132"/>
      <c r="O76" s="132"/>
      <c r="P76" s="132"/>
      <c r="Q76" s="132"/>
      <c r="R76" s="132"/>
      <c r="S76" s="132"/>
    </row>
    <row r="77" spans="3:19" x14ac:dyDescent="0.2">
      <c r="C77" s="154" t="s">
        <v>217</v>
      </c>
      <c r="D77" s="138" t="s">
        <v>559</v>
      </c>
      <c r="E77" s="137" t="s">
        <v>525</v>
      </c>
      <c r="F77" s="137" t="s">
        <v>533</v>
      </c>
      <c r="G77" s="137" t="s">
        <v>551</v>
      </c>
      <c r="H77" s="132" t="s">
        <v>546</v>
      </c>
      <c r="I77" s="132" t="s">
        <v>547</v>
      </c>
      <c r="J77" s="132" t="s">
        <v>548</v>
      </c>
      <c r="K77" s="132" t="s">
        <v>549</v>
      </c>
      <c r="L77" s="132" t="s">
        <v>550</v>
      </c>
      <c r="M77" s="132" t="s">
        <v>560</v>
      </c>
      <c r="N77" s="132"/>
      <c r="O77" s="132"/>
      <c r="P77" s="132"/>
      <c r="Q77" s="132"/>
      <c r="R77" s="132"/>
      <c r="S77" s="132"/>
    </row>
    <row r="78" spans="3:19" x14ac:dyDescent="0.2">
      <c r="C78" s="155"/>
      <c r="D78" s="138"/>
      <c r="E78" s="137"/>
      <c r="F78" s="137"/>
      <c r="G78" s="137"/>
      <c r="H78" s="132"/>
      <c r="I78" s="132"/>
      <c r="J78" s="132"/>
      <c r="K78" s="132"/>
      <c r="L78" s="132"/>
      <c r="M78" s="132"/>
      <c r="N78" s="132"/>
      <c r="O78" s="132"/>
      <c r="P78" s="132"/>
      <c r="Q78" s="132"/>
      <c r="R78" s="132"/>
      <c r="S78" s="132"/>
    </row>
    <row r="79" spans="3:19" x14ac:dyDescent="0.2">
      <c r="C79" s="155"/>
      <c r="D79" s="138"/>
      <c r="E79" s="137"/>
      <c r="F79" s="137"/>
      <c r="G79" s="137"/>
      <c r="H79" s="132"/>
      <c r="I79" s="132"/>
      <c r="J79" s="132"/>
      <c r="K79" s="132"/>
      <c r="L79" s="132"/>
      <c r="M79" s="132"/>
      <c r="N79" s="132"/>
      <c r="O79" s="132"/>
      <c r="P79" s="132"/>
      <c r="Q79" s="132"/>
      <c r="R79" s="132"/>
      <c r="S79" s="132"/>
    </row>
    <row r="80" spans="3:19" x14ac:dyDescent="0.2">
      <c r="C80" s="155"/>
      <c r="D80" s="138"/>
      <c r="E80" s="137"/>
      <c r="F80" s="137"/>
      <c r="G80" s="137"/>
      <c r="H80" s="132"/>
      <c r="I80" s="132"/>
      <c r="J80" s="132"/>
      <c r="K80" s="132"/>
      <c r="L80" s="132"/>
      <c r="M80" s="132"/>
      <c r="N80" s="132"/>
      <c r="O80" s="132"/>
      <c r="P80" s="132"/>
      <c r="Q80" s="132"/>
      <c r="R80" s="132"/>
      <c r="S80" s="132"/>
    </row>
    <row r="81" spans="3:19" ht="13.5" thickBot="1" x14ac:dyDescent="0.25">
      <c r="C81" s="156"/>
      <c r="D81" s="138"/>
      <c r="E81" s="137"/>
      <c r="F81" s="137"/>
      <c r="G81" s="137"/>
      <c r="H81" s="132"/>
      <c r="I81" s="132"/>
      <c r="J81" s="132"/>
      <c r="K81" s="132"/>
      <c r="L81" s="132"/>
      <c r="M81" s="132"/>
      <c r="N81" s="132"/>
      <c r="O81" s="132"/>
      <c r="P81" s="132"/>
      <c r="Q81" s="132"/>
      <c r="R81" s="132"/>
      <c r="S81" s="132"/>
    </row>
    <row r="82" spans="3:19" x14ac:dyDescent="0.2">
      <c r="C82" s="151" t="s">
        <v>180</v>
      </c>
      <c r="D82" s="138" t="s">
        <v>525</v>
      </c>
      <c r="E82" s="137" t="s">
        <v>527</v>
      </c>
      <c r="F82" s="137" t="s">
        <v>529</v>
      </c>
      <c r="G82" s="137"/>
      <c r="H82" s="132" t="s">
        <v>546</v>
      </c>
      <c r="I82" s="132" t="s">
        <v>547</v>
      </c>
      <c r="J82" s="132"/>
      <c r="K82" s="132"/>
      <c r="L82" s="132"/>
      <c r="M82" s="132"/>
      <c r="N82" s="132"/>
      <c r="O82" s="132"/>
      <c r="P82" s="132"/>
      <c r="Q82" s="132"/>
      <c r="R82" s="132"/>
      <c r="S82" s="132"/>
    </row>
    <row r="83" spans="3:19" x14ac:dyDescent="0.2">
      <c r="C83" s="152"/>
      <c r="D83" s="138"/>
      <c r="E83" s="137"/>
      <c r="F83" s="137"/>
      <c r="G83" s="137"/>
      <c r="H83" s="132"/>
      <c r="I83" s="132"/>
      <c r="J83" s="132"/>
      <c r="K83" s="132"/>
      <c r="L83" s="132"/>
      <c r="M83" s="132"/>
      <c r="N83" s="132"/>
      <c r="O83" s="132"/>
      <c r="P83" s="132"/>
      <c r="Q83" s="132"/>
      <c r="R83" s="132"/>
      <c r="S83" s="132"/>
    </row>
    <row r="84" spans="3:19" x14ac:dyDescent="0.2">
      <c r="C84" s="152"/>
      <c r="D84" s="138"/>
      <c r="E84" s="137"/>
      <c r="F84" s="137"/>
      <c r="G84" s="137"/>
      <c r="H84" s="132"/>
      <c r="I84" s="132"/>
      <c r="J84" s="132"/>
      <c r="K84" s="132"/>
      <c r="L84" s="132"/>
      <c r="M84" s="132"/>
      <c r="N84" s="132"/>
      <c r="O84" s="132"/>
      <c r="P84" s="132"/>
      <c r="Q84" s="132"/>
      <c r="R84" s="132"/>
      <c r="S84" s="132"/>
    </row>
    <row r="85" spans="3:19" x14ac:dyDescent="0.2">
      <c r="C85" s="152"/>
      <c r="D85" s="138"/>
      <c r="E85" s="137"/>
      <c r="F85" s="137"/>
      <c r="G85" s="137"/>
      <c r="H85" s="132"/>
      <c r="I85" s="132"/>
      <c r="J85" s="132"/>
      <c r="K85" s="132"/>
      <c r="L85" s="132"/>
      <c r="M85" s="132"/>
      <c r="N85" s="132"/>
      <c r="O85" s="132"/>
      <c r="P85" s="132"/>
      <c r="Q85" s="132"/>
      <c r="R85" s="132"/>
      <c r="S85" s="132"/>
    </row>
    <row r="86" spans="3:19" ht="13.5" thickBot="1" x14ac:dyDescent="0.25">
      <c r="C86" s="153"/>
      <c r="D86" s="138"/>
      <c r="E86" s="137"/>
      <c r="F86" s="137"/>
      <c r="G86" s="137"/>
      <c r="H86" s="132"/>
      <c r="I86" s="132"/>
      <c r="J86" s="132"/>
      <c r="K86" s="132"/>
      <c r="L86" s="132"/>
      <c r="M86" s="132"/>
      <c r="N86" s="132"/>
      <c r="O86" s="132"/>
      <c r="P86" s="132"/>
      <c r="Q86" s="132"/>
      <c r="R86" s="132"/>
      <c r="S86" s="132"/>
    </row>
    <row r="87" spans="3:19" x14ac:dyDescent="0.2">
      <c r="C87" s="151" t="s">
        <v>193</v>
      </c>
      <c r="D87" s="138" t="s">
        <v>526</v>
      </c>
      <c r="E87" s="137" t="s">
        <v>527</v>
      </c>
      <c r="F87" s="137" t="s">
        <v>529</v>
      </c>
      <c r="G87" s="137" t="s">
        <v>551</v>
      </c>
      <c r="H87" s="132" t="s">
        <v>546</v>
      </c>
      <c r="I87" s="132" t="s">
        <v>547</v>
      </c>
      <c r="J87" s="132" t="s">
        <v>560</v>
      </c>
      <c r="K87" s="132"/>
      <c r="L87" s="132"/>
      <c r="M87" s="132"/>
      <c r="N87" s="132"/>
      <c r="O87" s="132"/>
      <c r="P87" s="132"/>
      <c r="Q87" s="132"/>
      <c r="R87" s="132"/>
      <c r="S87" s="132"/>
    </row>
    <row r="88" spans="3:19" x14ac:dyDescent="0.2">
      <c r="C88" s="152"/>
      <c r="D88" s="138"/>
      <c r="E88" s="137"/>
      <c r="F88" s="137"/>
      <c r="G88" s="137"/>
      <c r="H88" s="132"/>
      <c r="I88" s="132"/>
      <c r="J88" s="132"/>
      <c r="K88" s="132"/>
      <c r="L88" s="132"/>
      <c r="M88" s="132"/>
      <c r="N88" s="132"/>
      <c r="O88" s="132"/>
      <c r="P88" s="132"/>
      <c r="Q88" s="132"/>
      <c r="R88" s="132"/>
      <c r="S88" s="132"/>
    </row>
    <row r="89" spans="3:19" x14ac:dyDescent="0.2">
      <c r="C89" s="152"/>
      <c r="D89" s="138"/>
      <c r="E89" s="137"/>
      <c r="F89" s="137"/>
      <c r="G89" s="137"/>
      <c r="H89" s="132"/>
      <c r="I89" s="132"/>
      <c r="J89" s="132"/>
      <c r="K89" s="132"/>
      <c r="L89" s="132"/>
      <c r="M89" s="132"/>
      <c r="N89" s="132"/>
      <c r="O89" s="132"/>
      <c r="P89" s="132"/>
      <c r="Q89" s="132"/>
      <c r="R89" s="132"/>
      <c r="S89" s="132"/>
    </row>
    <row r="90" spans="3:19" x14ac:dyDescent="0.2">
      <c r="C90" s="152"/>
      <c r="D90" s="138"/>
      <c r="E90" s="137"/>
      <c r="F90" s="137"/>
      <c r="G90" s="137"/>
      <c r="H90" s="132"/>
      <c r="I90" s="132"/>
      <c r="J90" s="132"/>
      <c r="K90" s="132"/>
      <c r="L90" s="132"/>
      <c r="M90" s="132"/>
      <c r="N90" s="132"/>
      <c r="O90" s="132"/>
      <c r="P90" s="132"/>
      <c r="Q90" s="132"/>
      <c r="R90" s="132"/>
      <c r="S90" s="132"/>
    </row>
    <row r="91" spans="3:19" ht="13.5" thickBot="1" x14ac:dyDescent="0.25">
      <c r="C91" s="153"/>
      <c r="D91" s="138"/>
      <c r="E91" s="137"/>
      <c r="F91" s="137"/>
      <c r="G91" s="137"/>
      <c r="H91" s="132"/>
      <c r="I91" s="132"/>
      <c r="J91" s="132"/>
      <c r="K91" s="132"/>
      <c r="L91" s="132"/>
      <c r="M91" s="132"/>
      <c r="N91" s="132"/>
      <c r="O91" s="132"/>
      <c r="P91" s="132"/>
      <c r="Q91" s="132"/>
      <c r="R91" s="132"/>
      <c r="S91" s="132"/>
    </row>
    <row r="92" spans="3:19" x14ac:dyDescent="0.2">
      <c r="C92" s="151" t="s">
        <v>183</v>
      </c>
      <c r="D92" s="138" t="s">
        <v>527</v>
      </c>
      <c r="E92" s="137" t="s">
        <v>527</v>
      </c>
      <c r="F92" s="137"/>
      <c r="G92" s="137"/>
      <c r="H92" s="132" t="s">
        <v>546</v>
      </c>
      <c r="I92" s="132"/>
      <c r="J92" s="132"/>
      <c r="K92" s="132"/>
      <c r="L92" s="132"/>
      <c r="M92" s="132"/>
      <c r="N92" s="132"/>
      <c r="O92" s="132"/>
      <c r="P92" s="132"/>
      <c r="Q92" s="132"/>
      <c r="R92" s="132"/>
      <c r="S92" s="132"/>
    </row>
    <row r="93" spans="3:19" x14ac:dyDescent="0.2">
      <c r="C93" s="152"/>
      <c r="D93" s="138"/>
      <c r="E93" s="137"/>
      <c r="F93" s="137"/>
      <c r="G93" s="137"/>
      <c r="H93" s="132"/>
      <c r="I93" s="132"/>
      <c r="J93" s="132"/>
      <c r="K93" s="132"/>
      <c r="L93" s="132"/>
      <c r="M93" s="132"/>
      <c r="N93" s="132"/>
      <c r="O93" s="132"/>
      <c r="P93" s="132"/>
      <c r="Q93" s="132"/>
      <c r="R93" s="132"/>
      <c r="S93" s="132"/>
    </row>
    <row r="94" spans="3:19" x14ac:dyDescent="0.2">
      <c r="C94" s="152"/>
      <c r="D94" s="138"/>
      <c r="E94" s="137"/>
      <c r="F94" s="137"/>
      <c r="G94" s="137"/>
      <c r="H94" s="132"/>
      <c r="I94" s="132"/>
      <c r="J94" s="132"/>
      <c r="K94" s="132"/>
      <c r="L94" s="132"/>
      <c r="M94" s="132"/>
      <c r="N94" s="132"/>
      <c r="O94" s="132"/>
      <c r="P94" s="132"/>
      <c r="Q94" s="132"/>
      <c r="R94" s="132"/>
      <c r="S94" s="132"/>
    </row>
    <row r="95" spans="3:19" x14ac:dyDescent="0.2">
      <c r="C95" s="152"/>
      <c r="D95" s="138"/>
      <c r="E95" s="137"/>
      <c r="F95" s="137"/>
      <c r="G95" s="137"/>
      <c r="H95" s="132"/>
      <c r="I95" s="132"/>
      <c r="J95" s="132"/>
      <c r="K95" s="132"/>
      <c r="L95" s="132"/>
      <c r="M95" s="132"/>
      <c r="N95" s="132"/>
      <c r="O95" s="132"/>
      <c r="P95" s="132"/>
      <c r="Q95" s="132"/>
      <c r="R95" s="132"/>
      <c r="S95" s="132"/>
    </row>
    <row r="96" spans="3:19" ht="13.5" thickBot="1" x14ac:dyDescent="0.25">
      <c r="C96" s="153"/>
      <c r="D96" s="138"/>
      <c r="E96" s="137"/>
      <c r="F96" s="137"/>
      <c r="G96" s="137"/>
      <c r="H96" s="132"/>
      <c r="I96" s="132"/>
      <c r="J96" s="132"/>
      <c r="K96" s="132"/>
      <c r="L96" s="132"/>
      <c r="M96" s="132"/>
      <c r="N96" s="132"/>
      <c r="O96" s="132"/>
      <c r="P96" s="132"/>
      <c r="Q96" s="132"/>
      <c r="R96" s="132"/>
      <c r="S96" s="132"/>
    </row>
    <row r="97" spans="3:19" x14ac:dyDescent="0.2">
      <c r="C97" s="151" t="s">
        <v>168</v>
      </c>
      <c r="D97" s="138" t="s">
        <v>528</v>
      </c>
      <c r="E97" s="137" t="s">
        <v>528</v>
      </c>
      <c r="F97" s="137"/>
      <c r="G97" s="137"/>
      <c r="H97" s="132" t="s">
        <v>547</v>
      </c>
      <c r="I97" s="132"/>
      <c r="J97" s="132"/>
      <c r="K97" s="132"/>
      <c r="L97" s="132"/>
      <c r="M97" s="132"/>
      <c r="N97" s="132"/>
      <c r="O97" s="132"/>
      <c r="P97" s="132"/>
      <c r="Q97" s="132"/>
      <c r="R97" s="132"/>
      <c r="S97" s="132"/>
    </row>
    <row r="98" spans="3:19" x14ac:dyDescent="0.2">
      <c r="C98" s="152"/>
      <c r="D98" s="138"/>
      <c r="E98" s="137"/>
      <c r="F98" s="137"/>
      <c r="G98" s="137"/>
      <c r="H98" s="132"/>
      <c r="I98" s="132"/>
      <c r="J98" s="132"/>
      <c r="K98" s="132"/>
      <c r="L98" s="132"/>
      <c r="M98" s="132"/>
      <c r="N98" s="132"/>
      <c r="O98" s="132"/>
      <c r="P98" s="132"/>
      <c r="Q98" s="132"/>
      <c r="R98" s="132"/>
      <c r="S98" s="132"/>
    </row>
    <row r="99" spans="3:19" x14ac:dyDescent="0.2">
      <c r="C99" s="152"/>
      <c r="D99" s="138"/>
      <c r="E99" s="137"/>
      <c r="F99" s="137"/>
      <c r="G99" s="137"/>
      <c r="H99" s="132"/>
      <c r="I99" s="132"/>
      <c r="J99" s="132"/>
      <c r="K99" s="132"/>
      <c r="L99" s="132"/>
      <c r="M99" s="132"/>
      <c r="N99" s="132"/>
      <c r="O99" s="132"/>
      <c r="P99" s="132"/>
      <c r="Q99" s="132"/>
      <c r="R99" s="132"/>
      <c r="S99" s="132"/>
    </row>
    <row r="100" spans="3:19" x14ac:dyDescent="0.2">
      <c r="C100" s="152"/>
      <c r="D100" s="138"/>
      <c r="E100" s="137"/>
      <c r="F100" s="137"/>
      <c r="G100" s="137"/>
      <c r="H100" s="132"/>
      <c r="I100" s="132"/>
      <c r="J100" s="132"/>
      <c r="K100" s="132"/>
      <c r="L100" s="132"/>
      <c r="M100" s="132"/>
      <c r="N100" s="132"/>
      <c r="O100" s="132"/>
      <c r="P100" s="132"/>
      <c r="Q100" s="132"/>
      <c r="R100" s="132"/>
      <c r="S100" s="132"/>
    </row>
    <row r="101" spans="3:19" ht="13.5" thickBot="1" x14ac:dyDescent="0.25">
      <c r="C101" s="153"/>
      <c r="D101" s="138"/>
      <c r="E101" s="137"/>
      <c r="F101" s="137"/>
      <c r="G101" s="137"/>
      <c r="H101" s="132"/>
      <c r="I101" s="132"/>
      <c r="J101" s="132"/>
      <c r="K101" s="132"/>
      <c r="L101" s="132"/>
      <c r="M101" s="132"/>
      <c r="N101" s="132"/>
      <c r="O101" s="132"/>
      <c r="P101" s="132"/>
      <c r="Q101" s="132"/>
      <c r="R101" s="132"/>
      <c r="S101" s="132"/>
    </row>
    <row r="102" spans="3:19" x14ac:dyDescent="0.2">
      <c r="C102" s="151" t="s">
        <v>211</v>
      </c>
      <c r="D102" s="138" t="s">
        <v>553</v>
      </c>
      <c r="E102" s="137" t="s">
        <v>529</v>
      </c>
      <c r="F102" s="137" t="s">
        <v>551</v>
      </c>
      <c r="G102" s="137"/>
      <c r="H102" s="132" t="s">
        <v>547</v>
      </c>
      <c r="I102" s="132" t="s">
        <v>560</v>
      </c>
      <c r="J102" s="132"/>
      <c r="K102" s="132"/>
      <c r="L102" s="132"/>
      <c r="M102" s="132"/>
      <c r="N102" s="132"/>
      <c r="O102" s="132"/>
      <c r="P102" s="132"/>
      <c r="Q102" s="132"/>
      <c r="R102" s="132"/>
      <c r="S102" s="132"/>
    </row>
    <row r="103" spans="3:19" x14ac:dyDescent="0.2">
      <c r="C103" s="152"/>
      <c r="D103" s="138"/>
      <c r="E103" s="137"/>
      <c r="F103" s="137"/>
      <c r="G103" s="137"/>
      <c r="H103" s="132"/>
      <c r="I103" s="132"/>
      <c r="J103" s="132"/>
      <c r="K103" s="132"/>
      <c r="L103" s="132"/>
      <c r="M103" s="132"/>
      <c r="N103" s="132"/>
      <c r="O103" s="132"/>
      <c r="P103" s="132"/>
      <c r="Q103" s="132"/>
      <c r="R103" s="132"/>
      <c r="S103" s="132"/>
    </row>
    <row r="104" spans="3:19" x14ac:dyDescent="0.2">
      <c r="C104" s="152"/>
      <c r="D104" s="138"/>
      <c r="E104" s="137"/>
      <c r="F104" s="137"/>
      <c r="G104" s="137"/>
      <c r="H104" s="132"/>
      <c r="I104" s="132"/>
      <c r="J104" s="132"/>
      <c r="K104" s="132"/>
      <c r="L104" s="132"/>
      <c r="M104" s="132"/>
      <c r="N104" s="132"/>
      <c r="O104" s="132"/>
      <c r="P104" s="132"/>
      <c r="Q104" s="132"/>
      <c r="R104" s="132"/>
      <c r="S104" s="132"/>
    </row>
    <row r="105" spans="3:19" x14ac:dyDescent="0.2">
      <c r="C105" s="152"/>
      <c r="D105" s="138"/>
      <c r="E105" s="137"/>
      <c r="F105" s="137"/>
      <c r="G105" s="137"/>
      <c r="H105" s="132"/>
      <c r="I105" s="132"/>
      <c r="J105" s="132"/>
      <c r="K105" s="132"/>
      <c r="L105" s="132"/>
      <c r="M105" s="132"/>
      <c r="N105" s="132"/>
      <c r="O105" s="132"/>
      <c r="P105" s="132"/>
      <c r="Q105" s="132"/>
      <c r="R105" s="132"/>
      <c r="S105" s="132"/>
    </row>
    <row r="106" spans="3:19" ht="13.5" thickBot="1" x14ac:dyDescent="0.25">
      <c r="C106" s="153"/>
      <c r="D106" s="138"/>
      <c r="E106" s="137"/>
      <c r="F106" s="137"/>
      <c r="G106" s="137"/>
      <c r="H106" s="132"/>
      <c r="I106" s="132"/>
      <c r="J106" s="132"/>
      <c r="K106" s="132"/>
      <c r="L106" s="132"/>
      <c r="M106" s="132"/>
      <c r="N106" s="132"/>
      <c r="O106" s="132"/>
      <c r="P106" s="132"/>
      <c r="Q106" s="132"/>
      <c r="R106" s="132"/>
      <c r="S106" s="132"/>
    </row>
    <row r="107" spans="3:19" x14ac:dyDescent="0.2">
      <c r="C107" s="151" t="s">
        <v>134</v>
      </c>
      <c r="D107" s="138" t="s">
        <v>552</v>
      </c>
      <c r="E107" s="137" t="s">
        <v>529</v>
      </c>
      <c r="F107" s="137" t="s">
        <v>533</v>
      </c>
      <c r="G107" s="137" t="s">
        <v>551</v>
      </c>
      <c r="H107" s="132" t="s">
        <v>547</v>
      </c>
      <c r="I107" s="132" t="s">
        <v>548</v>
      </c>
      <c r="J107" s="132" t="s">
        <v>549</v>
      </c>
      <c r="K107" s="132" t="s">
        <v>550</v>
      </c>
      <c r="L107" s="132" t="s">
        <v>560</v>
      </c>
      <c r="M107" s="132"/>
      <c r="N107" s="132"/>
      <c r="O107" s="132"/>
      <c r="P107" s="132"/>
      <c r="Q107" s="132"/>
      <c r="R107" s="132"/>
      <c r="S107" s="132"/>
    </row>
    <row r="108" spans="3:19" x14ac:dyDescent="0.2">
      <c r="C108" s="152"/>
      <c r="D108" s="138"/>
      <c r="E108" s="137"/>
      <c r="F108" s="137"/>
      <c r="G108" s="137"/>
      <c r="H108" s="132"/>
      <c r="I108" s="132"/>
      <c r="J108" s="132"/>
      <c r="K108" s="132"/>
      <c r="L108" s="132"/>
      <c r="M108" s="132"/>
      <c r="N108" s="132"/>
      <c r="O108" s="132"/>
      <c r="P108" s="132"/>
      <c r="Q108" s="132"/>
      <c r="R108" s="132"/>
      <c r="S108" s="132"/>
    </row>
    <row r="109" spans="3:19" x14ac:dyDescent="0.2">
      <c r="C109" s="152"/>
      <c r="D109" s="138"/>
      <c r="E109" s="137"/>
      <c r="F109" s="137"/>
      <c r="G109" s="137"/>
      <c r="H109" s="132"/>
      <c r="I109" s="132"/>
      <c r="J109" s="132"/>
      <c r="K109" s="132"/>
      <c r="L109" s="132"/>
      <c r="M109" s="132"/>
      <c r="N109" s="132"/>
      <c r="O109" s="132"/>
      <c r="P109" s="132"/>
      <c r="Q109" s="132"/>
      <c r="R109" s="132"/>
      <c r="S109" s="132"/>
    </row>
    <row r="110" spans="3:19" x14ac:dyDescent="0.2">
      <c r="C110" s="152"/>
      <c r="D110" s="138"/>
      <c r="E110" s="137"/>
      <c r="F110" s="137"/>
      <c r="G110" s="137"/>
      <c r="H110" s="132"/>
      <c r="I110" s="132"/>
      <c r="J110" s="132"/>
      <c r="K110" s="132"/>
      <c r="L110" s="132"/>
      <c r="M110" s="132"/>
      <c r="N110" s="132"/>
      <c r="O110" s="132"/>
      <c r="P110" s="132"/>
      <c r="Q110" s="132"/>
      <c r="R110" s="132"/>
      <c r="S110" s="132"/>
    </row>
    <row r="111" spans="3:19" ht="13.5" thickBot="1" x14ac:dyDescent="0.25">
      <c r="C111" s="153"/>
      <c r="D111" s="138"/>
      <c r="E111" s="137"/>
      <c r="F111" s="137"/>
      <c r="G111" s="137"/>
      <c r="H111" s="132"/>
      <c r="I111" s="132"/>
      <c r="J111" s="132"/>
      <c r="K111" s="132"/>
      <c r="L111" s="132"/>
      <c r="M111" s="132"/>
      <c r="N111" s="132"/>
      <c r="O111" s="132"/>
      <c r="P111" s="132"/>
      <c r="Q111" s="132"/>
      <c r="R111" s="132"/>
      <c r="S111" s="132"/>
    </row>
    <row r="112" spans="3:19" x14ac:dyDescent="0.2">
      <c r="C112" s="151" t="s">
        <v>68</v>
      </c>
      <c r="D112" s="138" t="s">
        <v>529</v>
      </c>
      <c r="E112" s="137" t="s">
        <v>529</v>
      </c>
      <c r="F112" s="137"/>
      <c r="G112" s="137"/>
      <c r="H112" s="132" t="s">
        <v>547</v>
      </c>
      <c r="I112" s="132"/>
      <c r="J112" s="132"/>
      <c r="K112" s="132"/>
      <c r="L112" s="132"/>
      <c r="M112" s="132"/>
      <c r="N112" s="132"/>
      <c r="O112" s="132"/>
      <c r="P112" s="132"/>
      <c r="Q112" s="132"/>
      <c r="R112" s="132"/>
      <c r="S112" s="132"/>
    </row>
    <row r="113" spans="3:19" x14ac:dyDescent="0.2">
      <c r="C113" s="152"/>
      <c r="D113" s="138"/>
      <c r="E113" s="137"/>
      <c r="F113" s="137"/>
      <c r="G113" s="137"/>
      <c r="H113" s="132"/>
      <c r="I113" s="132"/>
      <c r="J113" s="132"/>
      <c r="K113" s="132"/>
      <c r="L113" s="132"/>
      <c r="M113" s="132"/>
      <c r="N113" s="132"/>
      <c r="O113" s="132"/>
      <c r="P113" s="132"/>
      <c r="Q113" s="132"/>
      <c r="R113" s="132"/>
      <c r="S113" s="132"/>
    </row>
    <row r="114" spans="3:19" x14ac:dyDescent="0.2">
      <c r="C114" s="152"/>
      <c r="D114" s="138"/>
      <c r="E114" s="137"/>
      <c r="F114" s="137"/>
      <c r="G114" s="137"/>
      <c r="H114" s="132"/>
      <c r="I114" s="132"/>
      <c r="J114" s="132"/>
      <c r="K114" s="132"/>
      <c r="L114" s="132"/>
      <c r="M114" s="132"/>
      <c r="N114" s="132"/>
      <c r="O114" s="132"/>
      <c r="P114" s="132"/>
      <c r="Q114" s="132"/>
      <c r="R114" s="132"/>
      <c r="S114" s="132"/>
    </row>
    <row r="115" spans="3:19" x14ac:dyDescent="0.2">
      <c r="C115" s="152"/>
      <c r="D115" s="138"/>
      <c r="E115" s="137"/>
      <c r="F115" s="137"/>
      <c r="G115" s="137"/>
      <c r="H115" s="132"/>
      <c r="I115" s="132"/>
      <c r="J115" s="132"/>
      <c r="K115" s="132"/>
      <c r="L115" s="132"/>
      <c r="M115" s="132"/>
      <c r="N115" s="132"/>
      <c r="O115" s="132"/>
      <c r="P115" s="132"/>
      <c r="Q115" s="132"/>
      <c r="R115" s="132"/>
      <c r="S115" s="132"/>
    </row>
    <row r="116" spans="3:19" ht="13.5" thickBot="1" x14ac:dyDescent="0.25">
      <c r="C116" s="153"/>
      <c r="D116" s="138"/>
      <c r="E116" s="137"/>
      <c r="F116" s="137"/>
      <c r="G116" s="137"/>
      <c r="H116" s="132"/>
      <c r="I116" s="132"/>
      <c r="J116" s="132"/>
      <c r="K116" s="132"/>
      <c r="L116" s="132"/>
      <c r="M116" s="132"/>
      <c r="N116" s="132"/>
      <c r="O116" s="132"/>
      <c r="P116" s="132"/>
      <c r="Q116" s="132"/>
      <c r="R116" s="132"/>
      <c r="S116" s="132"/>
    </row>
    <row r="117" spans="3:19" x14ac:dyDescent="0.2">
      <c r="C117" s="151" t="s">
        <v>48</v>
      </c>
      <c r="D117" s="138"/>
      <c r="E117" s="137"/>
      <c r="F117" s="137"/>
      <c r="G117" s="137"/>
      <c r="H117" s="132" t="s">
        <v>562</v>
      </c>
      <c r="I117" s="132"/>
      <c r="J117" s="132"/>
      <c r="K117" s="132"/>
      <c r="L117" s="132"/>
      <c r="M117" s="132"/>
      <c r="N117" s="132"/>
      <c r="O117" s="132"/>
      <c r="P117" s="132"/>
      <c r="Q117" s="132"/>
      <c r="R117" s="132"/>
      <c r="S117" s="132"/>
    </row>
    <row r="118" spans="3:19" x14ac:dyDescent="0.2">
      <c r="C118" s="152"/>
      <c r="D118" s="138"/>
      <c r="E118" s="137"/>
      <c r="F118" s="137"/>
      <c r="G118" s="137"/>
      <c r="H118" s="132"/>
      <c r="I118" s="132"/>
      <c r="J118" s="132"/>
      <c r="K118" s="132"/>
      <c r="L118" s="132"/>
      <c r="M118" s="132"/>
      <c r="N118" s="132"/>
      <c r="O118" s="132"/>
      <c r="P118" s="132"/>
      <c r="Q118" s="132"/>
      <c r="R118" s="132"/>
      <c r="S118" s="132"/>
    </row>
    <row r="119" spans="3:19" x14ac:dyDescent="0.2">
      <c r="C119" s="152"/>
      <c r="D119" s="138"/>
      <c r="E119" s="137"/>
      <c r="F119" s="137"/>
      <c r="G119" s="137"/>
      <c r="H119" s="132"/>
      <c r="I119" s="132"/>
      <c r="J119" s="132"/>
      <c r="K119" s="132"/>
      <c r="L119" s="132"/>
      <c r="M119" s="132"/>
      <c r="N119" s="132"/>
      <c r="O119" s="132"/>
      <c r="P119" s="132"/>
      <c r="Q119" s="132"/>
      <c r="R119" s="132"/>
      <c r="S119" s="132"/>
    </row>
    <row r="120" spans="3:19" x14ac:dyDescent="0.2">
      <c r="C120" s="152"/>
      <c r="D120" s="138"/>
      <c r="E120" s="137"/>
      <c r="F120" s="137"/>
      <c r="G120" s="137"/>
      <c r="H120" s="132"/>
      <c r="I120" s="132"/>
      <c r="J120" s="132"/>
      <c r="K120" s="132"/>
      <c r="L120" s="132"/>
      <c r="M120" s="132"/>
      <c r="N120" s="132"/>
      <c r="O120" s="132"/>
      <c r="P120" s="132"/>
      <c r="Q120" s="132"/>
      <c r="R120" s="132"/>
      <c r="S120" s="132"/>
    </row>
    <row r="121" spans="3:19" ht="13.5" thickBot="1" x14ac:dyDescent="0.25">
      <c r="C121" s="153"/>
      <c r="D121" s="138"/>
      <c r="E121" s="137"/>
      <c r="F121" s="137"/>
      <c r="G121" s="137"/>
      <c r="H121" s="132"/>
      <c r="I121" s="132"/>
      <c r="J121" s="132"/>
      <c r="K121" s="132"/>
      <c r="L121" s="132"/>
      <c r="M121" s="132"/>
      <c r="N121" s="132"/>
      <c r="O121" s="132"/>
      <c r="P121" s="132"/>
      <c r="Q121" s="132"/>
      <c r="R121" s="132"/>
      <c r="S121" s="132"/>
    </row>
    <row r="122" spans="3:19" x14ac:dyDescent="0.2">
      <c r="C122" s="151" t="s">
        <v>52</v>
      </c>
      <c r="D122" s="138" t="s">
        <v>530</v>
      </c>
      <c r="E122" s="137" t="s">
        <v>531</v>
      </c>
      <c r="F122" s="137" t="s">
        <v>532</v>
      </c>
      <c r="G122" s="137"/>
      <c r="H122" s="132" t="s">
        <v>606</v>
      </c>
      <c r="I122" s="132" t="s">
        <v>607</v>
      </c>
      <c r="J122" s="132"/>
      <c r="K122" s="132"/>
      <c r="L122" s="132"/>
      <c r="M122" s="132"/>
      <c r="N122" s="132"/>
      <c r="O122" s="132"/>
      <c r="P122" s="132"/>
      <c r="Q122" s="132"/>
      <c r="R122" s="132"/>
      <c r="S122" s="132"/>
    </row>
    <row r="123" spans="3:19" x14ac:dyDescent="0.2">
      <c r="C123" s="152"/>
      <c r="D123" s="138"/>
      <c r="E123" s="137"/>
      <c r="F123" s="137"/>
      <c r="G123" s="137"/>
      <c r="H123" s="132"/>
      <c r="I123" s="132"/>
      <c r="J123" s="132"/>
      <c r="K123" s="132"/>
      <c r="L123" s="132"/>
      <c r="M123" s="132"/>
      <c r="N123" s="132"/>
      <c r="O123" s="132"/>
      <c r="P123" s="132"/>
      <c r="Q123" s="132"/>
      <c r="R123" s="132"/>
      <c r="S123" s="132"/>
    </row>
    <row r="124" spans="3:19" x14ac:dyDescent="0.2">
      <c r="C124" s="152"/>
      <c r="D124" s="138"/>
      <c r="E124" s="137"/>
      <c r="F124" s="137"/>
      <c r="G124" s="137"/>
      <c r="H124" s="132"/>
      <c r="I124" s="132"/>
      <c r="J124" s="132"/>
      <c r="K124" s="132"/>
      <c r="L124" s="132"/>
      <c r="M124" s="132"/>
      <c r="N124" s="132"/>
      <c r="O124" s="132"/>
      <c r="P124" s="132"/>
      <c r="Q124" s="132"/>
      <c r="R124" s="132"/>
      <c r="S124" s="132"/>
    </row>
    <row r="125" spans="3:19" x14ac:dyDescent="0.2">
      <c r="C125" s="152"/>
      <c r="D125" s="138"/>
      <c r="E125" s="137"/>
      <c r="F125" s="137"/>
      <c r="G125" s="137"/>
      <c r="H125" s="132"/>
      <c r="I125" s="132"/>
      <c r="J125" s="132"/>
      <c r="K125" s="132"/>
      <c r="L125" s="132"/>
      <c r="M125" s="132"/>
      <c r="N125" s="132"/>
      <c r="O125" s="132"/>
      <c r="P125" s="132"/>
      <c r="Q125" s="132"/>
      <c r="R125" s="132"/>
      <c r="S125" s="132"/>
    </row>
    <row r="126" spans="3:19" ht="13.5" thickBot="1" x14ac:dyDescent="0.25">
      <c r="C126" s="153"/>
      <c r="D126" s="138"/>
      <c r="E126" s="137"/>
      <c r="F126" s="137"/>
      <c r="G126" s="137"/>
      <c r="H126" s="132"/>
      <c r="I126" s="132"/>
      <c r="J126" s="132"/>
      <c r="K126" s="132"/>
      <c r="L126" s="132"/>
      <c r="M126" s="132"/>
      <c r="N126" s="132"/>
      <c r="O126" s="132"/>
      <c r="P126" s="132"/>
      <c r="Q126" s="132"/>
      <c r="R126" s="132"/>
      <c r="S126" s="132"/>
    </row>
    <row r="127" spans="3:19" x14ac:dyDescent="0.2">
      <c r="C127" s="151" t="s">
        <v>73</v>
      </c>
      <c r="D127" s="138" t="s">
        <v>531</v>
      </c>
      <c r="E127" s="137" t="s">
        <v>531</v>
      </c>
      <c r="F127" s="137"/>
      <c r="G127" s="137"/>
      <c r="H127" s="132" t="s">
        <v>606</v>
      </c>
      <c r="I127" s="132"/>
      <c r="J127" s="132"/>
      <c r="K127" s="132"/>
      <c r="L127" s="132"/>
      <c r="M127" s="132"/>
      <c r="N127" s="132"/>
      <c r="O127" s="132"/>
      <c r="P127" s="132"/>
      <c r="Q127" s="132"/>
      <c r="R127" s="132"/>
      <c r="S127" s="132"/>
    </row>
    <row r="128" spans="3:19" x14ac:dyDescent="0.2">
      <c r="C128" s="152"/>
      <c r="D128" s="138"/>
      <c r="E128" s="137"/>
      <c r="F128" s="137"/>
      <c r="G128" s="137"/>
      <c r="H128" s="132"/>
      <c r="I128" s="132"/>
      <c r="J128" s="132"/>
      <c r="K128" s="132"/>
      <c r="L128" s="132"/>
      <c r="M128" s="132"/>
      <c r="N128" s="132"/>
      <c r="O128" s="132"/>
      <c r="P128" s="132"/>
      <c r="Q128" s="132"/>
      <c r="R128" s="132"/>
      <c r="S128" s="132"/>
    </row>
    <row r="129" spans="3:19" x14ac:dyDescent="0.2">
      <c r="C129" s="152"/>
      <c r="D129" s="138"/>
      <c r="E129" s="137"/>
      <c r="F129" s="137"/>
      <c r="G129" s="137"/>
      <c r="H129" s="132"/>
      <c r="I129" s="132"/>
      <c r="J129" s="132"/>
      <c r="K129" s="132"/>
      <c r="L129" s="132"/>
      <c r="M129" s="132"/>
      <c r="N129" s="132"/>
      <c r="O129" s="132"/>
      <c r="P129" s="132"/>
      <c r="Q129" s="132"/>
      <c r="R129" s="132"/>
      <c r="S129" s="132"/>
    </row>
    <row r="130" spans="3:19" x14ac:dyDescent="0.2">
      <c r="C130" s="152"/>
      <c r="D130" s="138"/>
      <c r="E130" s="137"/>
      <c r="F130" s="137"/>
      <c r="G130" s="137"/>
      <c r="H130" s="132"/>
      <c r="I130" s="132"/>
      <c r="J130" s="132"/>
      <c r="K130" s="132"/>
      <c r="L130" s="132"/>
      <c r="M130" s="132"/>
      <c r="N130" s="132"/>
      <c r="O130" s="132"/>
      <c r="P130" s="132"/>
      <c r="Q130" s="132"/>
      <c r="R130" s="132"/>
      <c r="S130" s="132"/>
    </row>
    <row r="131" spans="3:19" ht="13.5" thickBot="1" x14ac:dyDescent="0.25">
      <c r="C131" s="153"/>
      <c r="D131" s="138"/>
      <c r="E131" s="137"/>
      <c r="F131" s="137"/>
      <c r="G131" s="137"/>
      <c r="H131" s="132"/>
      <c r="I131" s="132"/>
      <c r="J131" s="132"/>
      <c r="K131" s="132"/>
      <c r="L131" s="132"/>
      <c r="M131" s="132"/>
      <c r="N131" s="132"/>
      <c r="O131" s="132"/>
      <c r="P131" s="132"/>
      <c r="Q131" s="132"/>
      <c r="R131" s="132"/>
      <c r="S131" s="132"/>
    </row>
    <row r="132" spans="3:19" x14ac:dyDescent="0.2">
      <c r="C132" s="151" t="s">
        <v>81</v>
      </c>
      <c r="D132" s="138" t="s">
        <v>532</v>
      </c>
      <c r="E132" s="137" t="s">
        <v>532</v>
      </c>
      <c r="F132" s="137"/>
      <c r="G132" s="137"/>
      <c r="H132" s="132" t="s">
        <v>607</v>
      </c>
      <c r="I132" s="132"/>
      <c r="J132" s="132"/>
      <c r="K132" s="132"/>
      <c r="L132" s="132"/>
      <c r="M132" s="132"/>
      <c r="N132" s="132"/>
      <c r="O132" s="132"/>
      <c r="P132" s="132"/>
      <c r="Q132" s="132"/>
      <c r="R132" s="132"/>
      <c r="S132" s="132"/>
    </row>
    <row r="133" spans="3:19" x14ac:dyDescent="0.2">
      <c r="C133" s="152"/>
      <c r="D133" s="138"/>
      <c r="E133" s="137"/>
      <c r="F133" s="137"/>
      <c r="G133" s="137"/>
      <c r="H133" s="132"/>
      <c r="I133" s="132"/>
      <c r="J133" s="132"/>
      <c r="K133" s="132"/>
      <c r="L133" s="132"/>
      <c r="M133" s="132"/>
      <c r="N133" s="132"/>
      <c r="O133" s="132"/>
      <c r="P133" s="132"/>
      <c r="Q133" s="132"/>
      <c r="R133" s="132"/>
      <c r="S133" s="132"/>
    </row>
    <row r="134" spans="3:19" x14ac:dyDescent="0.2">
      <c r="C134" s="152"/>
      <c r="D134" s="138"/>
      <c r="E134" s="137"/>
      <c r="F134" s="137"/>
      <c r="G134" s="137"/>
      <c r="H134" s="132"/>
      <c r="I134" s="132"/>
      <c r="J134" s="132"/>
      <c r="K134" s="132"/>
      <c r="L134" s="132"/>
      <c r="M134" s="132"/>
      <c r="N134" s="132"/>
      <c r="O134" s="132"/>
      <c r="P134" s="132"/>
      <c r="Q134" s="132"/>
      <c r="R134" s="132"/>
      <c r="S134" s="132"/>
    </row>
    <row r="135" spans="3:19" x14ac:dyDescent="0.2">
      <c r="C135" s="152"/>
      <c r="D135" s="138"/>
      <c r="E135" s="137"/>
      <c r="F135" s="137"/>
      <c r="G135" s="137"/>
      <c r="H135" s="132"/>
      <c r="I135" s="132"/>
      <c r="J135" s="132"/>
      <c r="K135" s="132"/>
      <c r="L135" s="132"/>
      <c r="M135" s="132"/>
      <c r="N135" s="132"/>
      <c r="O135" s="132"/>
      <c r="P135" s="132"/>
      <c r="Q135" s="132"/>
      <c r="R135" s="132"/>
      <c r="S135" s="132"/>
    </row>
    <row r="136" spans="3:19" ht="13.5" thickBot="1" x14ac:dyDescent="0.25">
      <c r="C136" s="153"/>
      <c r="D136" s="138"/>
      <c r="E136" s="137"/>
      <c r="F136" s="137"/>
      <c r="G136" s="137"/>
      <c r="H136" s="132"/>
      <c r="I136" s="132"/>
      <c r="J136" s="132"/>
      <c r="K136" s="132"/>
      <c r="L136" s="132"/>
      <c r="M136" s="132"/>
      <c r="N136" s="132"/>
      <c r="O136" s="132"/>
      <c r="P136" s="132"/>
      <c r="Q136" s="132"/>
      <c r="R136" s="132"/>
      <c r="S136" s="132"/>
    </row>
    <row r="137" spans="3:19" x14ac:dyDescent="0.2">
      <c r="C137" s="151" t="s">
        <v>38</v>
      </c>
      <c r="D137" s="138" t="s">
        <v>533</v>
      </c>
      <c r="E137" s="137" t="s">
        <v>537</v>
      </c>
      <c r="F137" s="137" t="s">
        <v>554</v>
      </c>
      <c r="G137" s="137" t="s">
        <v>540</v>
      </c>
      <c r="H137" s="132" t="s">
        <v>548</v>
      </c>
      <c r="I137" s="132" t="s">
        <v>549</v>
      </c>
      <c r="J137" s="132" t="s">
        <v>550</v>
      </c>
      <c r="K137" s="132"/>
      <c r="L137" s="132"/>
      <c r="M137" s="132"/>
      <c r="N137" s="132"/>
      <c r="O137" s="132"/>
      <c r="P137" s="132"/>
      <c r="Q137" s="132"/>
      <c r="R137" s="132"/>
      <c r="S137" s="132"/>
    </row>
    <row r="138" spans="3:19" x14ac:dyDescent="0.2">
      <c r="C138" s="152"/>
      <c r="D138" s="138"/>
      <c r="E138" s="137"/>
      <c r="F138" s="137"/>
      <c r="G138" s="137"/>
      <c r="H138" s="132"/>
      <c r="I138" s="132"/>
      <c r="J138" s="132"/>
      <c r="K138" s="132"/>
      <c r="L138" s="132"/>
      <c r="M138" s="132"/>
      <c r="N138" s="132"/>
      <c r="O138" s="132"/>
      <c r="P138" s="132"/>
      <c r="Q138" s="132"/>
      <c r="R138" s="132"/>
      <c r="S138" s="132"/>
    </row>
    <row r="139" spans="3:19" x14ac:dyDescent="0.2">
      <c r="C139" s="152"/>
      <c r="D139" s="138"/>
      <c r="E139" s="137"/>
      <c r="F139" s="137"/>
      <c r="G139" s="137"/>
      <c r="H139" s="132"/>
      <c r="I139" s="132"/>
      <c r="J139" s="132"/>
      <c r="K139" s="132"/>
      <c r="L139" s="132"/>
      <c r="M139" s="132"/>
      <c r="N139" s="132"/>
      <c r="O139" s="132"/>
      <c r="P139" s="132"/>
      <c r="Q139" s="132"/>
      <c r="R139" s="132"/>
      <c r="S139" s="132"/>
    </row>
    <row r="140" spans="3:19" x14ac:dyDescent="0.2">
      <c r="C140" s="152"/>
      <c r="D140" s="138"/>
      <c r="E140" s="137"/>
      <c r="F140" s="137"/>
      <c r="G140" s="137"/>
      <c r="H140" s="132"/>
      <c r="I140" s="132"/>
      <c r="J140" s="132"/>
      <c r="K140" s="132"/>
      <c r="L140" s="132"/>
      <c r="M140" s="132"/>
      <c r="N140" s="132"/>
      <c r="O140" s="132"/>
      <c r="P140" s="132"/>
      <c r="Q140" s="132"/>
      <c r="R140" s="132"/>
      <c r="S140" s="132"/>
    </row>
    <row r="141" spans="3:19" ht="13.5" thickBot="1" x14ac:dyDescent="0.25">
      <c r="C141" s="153"/>
      <c r="D141" s="138"/>
      <c r="E141" s="137"/>
      <c r="F141" s="137"/>
      <c r="G141" s="137"/>
      <c r="H141" s="132"/>
      <c r="I141" s="132"/>
      <c r="J141" s="132"/>
      <c r="K141" s="132"/>
      <c r="L141" s="132"/>
      <c r="M141" s="132"/>
      <c r="N141" s="132"/>
      <c r="O141" s="132"/>
      <c r="P141" s="132"/>
      <c r="Q141" s="132"/>
      <c r="R141" s="132"/>
      <c r="S141" s="132"/>
    </row>
    <row r="142" spans="3:19" x14ac:dyDescent="0.2">
      <c r="C142" s="151" t="s">
        <v>104</v>
      </c>
      <c r="D142" s="138" t="s">
        <v>534</v>
      </c>
      <c r="E142" s="137" t="s">
        <v>537</v>
      </c>
      <c r="F142" s="137" t="s">
        <v>554</v>
      </c>
      <c r="G142" s="137" t="s">
        <v>540</v>
      </c>
      <c r="H142" s="132" t="s">
        <v>548</v>
      </c>
      <c r="I142" s="132"/>
      <c r="J142" s="132"/>
      <c r="K142" s="132"/>
      <c r="L142" s="132"/>
      <c r="M142" s="132"/>
      <c r="N142" s="132"/>
      <c r="O142" s="132"/>
      <c r="P142" s="132"/>
      <c r="Q142" s="132"/>
      <c r="R142" s="132"/>
      <c r="S142" s="132"/>
    </row>
    <row r="143" spans="3:19" x14ac:dyDescent="0.2">
      <c r="C143" s="152"/>
      <c r="D143" s="138"/>
      <c r="E143" s="137"/>
      <c r="F143" s="137"/>
      <c r="G143" s="137"/>
      <c r="H143" s="132"/>
      <c r="I143" s="132"/>
      <c r="J143" s="132"/>
      <c r="K143" s="132"/>
      <c r="L143" s="132"/>
      <c r="M143" s="132"/>
      <c r="N143" s="132"/>
      <c r="O143" s="132"/>
      <c r="P143" s="132"/>
      <c r="Q143" s="132"/>
      <c r="R143" s="132"/>
      <c r="S143" s="132"/>
    </row>
    <row r="144" spans="3:19" x14ac:dyDescent="0.2">
      <c r="C144" s="152"/>
      <c r="D144" s="138"/>
      <c r="E144" s="137"/>
      <c r="F144" s="137"/>
      <c r="G144" s="137"/>
      <c r="H144" s="132"/>
      <c r="I144" s="132"/>
      <c r="J144" s="132"/>
      <c r="K144" s="132"/>
      <c r="L144" s="132"/>
      <c r="M144" s="132"/>
      <c r="N144" s="132"/>
      <c r="O144" s="132"/>
      <c r="P144" s="132"/>
      <c r="Q144" s="132"/>
      <c r="R144" s="132"/>
      <c r="S144" s="132"/>
    </row>
    <row r="145" spans="3:19" x14ac:dyDescent="0.2">
      <c r="C145" s="152"/>
      <c r="D145" s="138"/>
      <c r="E145" s="137"/>
      <c r="F145" s="137"/>
      <c r="G145" s="137"/>
      <c r="H145" s="132"/>
      <c r="I145" s="132"/>
      <c r="J145" s="132"/>
      <c r="K145" s="132"/>
      <c r="L145" s="132"/>
      <c r="M145" s="132"/>
      <c r="N145" s="132"/>
      <c r="O145" s="132"/>
      <c r="P145" s="132"/>
      <c r="Q145" s="132"/>
      <c r="R145" s="132"/>
      <c r="S145" s="132"/>
    </row>
    <row r="146" spans="3:19" ht="13.5" thickBot="1" x14ac:dyDescent="0.25">
      <c r="C146" s="153"/>
      <c r="D146" s="138"/>
      <c r="E146" s="137"/>
      <c r="F146" s="137"/>
      <c r="G146" s="137"/>
      <c r="H146" s="132"/>
      <c r="I146" s="132"/>
      <c r="J146" s="132"/>
      <c r="K146" s="132"/>
      <c r="L146" s="132"/>
      <c r="M146" s="132"/>
      <c r="N146" s="132"/>
      <c r="O146" s="132"/>
      <c r="P146" s="132"/>
      <c r="Q146" s="132"/>
      <c r="R146" s="132"/>
      <c r="S146" s="132"/>
    </row>
    <row r="147" spans="3:19" x14ac:dyDescent="0.2">
      <c r="C147" s="151" t="s">
        <v>204</v>
      </c>
      <c r="D147" s="138" t="s">
        <v>535</v>
      </c>
      <c r="E147" s="137" t="s">
        <v>537</v>
      </c>
      <c r="F147" s="137" t="s">
        <v>517</v>
      </c>
      <c r="G147" s="137"/>
      <c r="H147" s="132" t="s">
        <v>548</v>
      </c>
      <c r="I147" s="132"/>
      <c r="J147" s="132"/>
      <c r="K147" s="132"/>
      <c r="L147" s="132"/>
      <c r="M147" s="132"/>
      <c r="N147" s="132"/>
      <c r="O147" s="132"/>
      <c r="P147" s="132"/>
      <c r="Q147" s="132"/>
      <c r="R147" s="132"/>
      <c r="S147" s="132"/>
    </row>
    <row r="148" spans="3:19" x14ac:dyDescent="0.2">
      <c r="C148" s="152"/>
      <c r="D148" s="138"/>
      <c r="E148" s="137"/>
      <c r="F148" s="137"/>
      <c r="G148" s="137"/>
      <c r="H148" s="132"/>
      <c r="I148" s="132"/>
      <c r="J148" s="132"/>
      <c r="K148" s="132"/>
      <c r="L148" s="132"/>
      <c r="M148" s="132"/>
      <c r="N148" s="132"/>
      <c r="O148" s="132"/>
      <c r="P148" s="132"/>
      <c r="Q148" s="132"/>
      <c r="R148" s="132"/>
      <c r="S148" s="132"/>
    </row>
    <row r="149" spans="3:19" x14ac:dyDescent="0.2">
      <c r="C149" s="152"/>
      <c r="D149" s="138"/>
      <c r="E149" s="137"/>
      <c r="F149" s="137"/>
      <c r="G149" s="137"/>
      <c r="H149" s="132"/>
      <c r="I149" s="132"/>
      <c r="J149" s="132"/>
      <c r="K149" s="132"/>
      <c r="L149" s="132"/>
      <c r="M149" s="132"/>
      <c r="N149" s="132"/>
      <c r="O149" s="132"/>
      <c r="P149" s="132"/>
      <c r="Q149" s="132"/>
      <c r="R149" s="132"/>
      <c r="S149" s="132"/>
    </row>
    <row r="150" spans="3:19" x14ac:dyDescent="0.2">
      <c r="C150" s="152"/>
      <c r="D150" s="138"/>
      <c r="E150" s="137"/>
      <c r="F150" s="137"/>
      <c r="G150" s="137"/>
      <c r="H150" s="132"/>
      <c r="I150" s="132"/>
      <c r="J150" s="132"/>
      <c r="K150" s="132"/>
      <c r="L150" s="132"/>
      <c r="M150" s="132"/>
      <c r="N150" s="132"/>
      <c r="O150" s="132"/>
      <c r="P150" s="132"/>
      <c r="Q150" s="132"/>
      <c r="R150" s="132"/>
      <c r="S150" s="132"/>
    </row>
    <row r="151" spans="3:19" ht="13.5" thickBot="1" x14ac:dyDescent="0.25">
      <c r="C151" s="153"/>
      <c r="D151" s="138"/>
      <c r="E151" s="137"/>
      <c r="F151" s="137"/>
      <c r="G151" s="137"/>
      <c r="H151" s="132"/>
      <c r="I151" s="132"/>
      <c r="J151" s="132"/>
      <c r="K151" s="132"/>
      <c r="L151" s="132"/>
      <c r="M151" s="132"/>
      <c r="N151" s="132"/>
      <c r="O151" s="132"/>
      <c r="P151" s="132"/>
      <c r="Q151" s="132"/>
      <c r="R151" s="132"/>
      <c r="S151" s="132"/>
    </row>
    <row r="152" spans="3:19" x14ac:dyDescent="0.2">
      <c r="C152" s="151" t="s">
        <v>169</v>
      </c>
      <c r="D152" s="138" t="s">
        <v>536</v>
      </c>
      <c r="E152" s="137" t="s">
        <v>537</v>
      </c>
      <c r="F152" s="137" t="s">
        <v>554</v>
      </c>
      <c r="G152" s="137"/>
      <c r="H152" s="132" t="s">
        <v>548</v>
      </c>
      <c r="I152" s="132" t="s">
        <v>549</v>
      </c>
      <c r="J152" s="132"/>
      <c r="K152" s="132"/>
      <c r="L152" s="132"/>
      <c r="M152" s="132"/>
      <c r="N152" s="132"/>
      <c r="O152" s="132"/>
      <c r="P152" s="132"/>
      <c r="Q152" s="132"/>
      <c r="R152" s="132"/>
      <c r="S152" s="132"/>
    </row>
    <row r="153" spans="3:19" x14ac:dyDescent="0.2">
      <c r="C153" s="152"/>
      <c r="D153" s="138"/>
      <c r="E153" s="137"/>
      <c r="F153" s="137"/>
      <c r="G153" s="137"/>
      <c r="H153" s="132"/>
      <c r="I153" s="132"/>
      <c r="J153" s="132"/>
      <c r="K153" s="132"/>
      <c r="L153" s="132"/>
      <c r="M153" s="132"/>
      <c r="N153" s="132"/>
      <c r="O153" s="132"/>
      <c r="P153" s="132"/>
      <c r="Q153" s="132"/>
      <c r="R153" s="132"/>
      <c r="S153" s="132"/>
    </row>
    <row r="154" spans="3:19" x14ac:dyDescent="0.2">
      <c r="C154" s="152"/>
      <c r="D154" s="138"/>
      <c r="E154" s="137"/>
      <c r="F154" s="137"/>
      <c r="G154" s="137"/>
      <c r="H154" s="132"/>
      <c r="I154" s="132"/>
      <c r="J154" s="132"/>
      <c r="K154" s="132"/>
      <c r="L154" s="132"/>
      <c r="M154" s="132"/>
      <c r="N154" s="132"/>
      <c r="O154" s="132"/>
      <c r="P154" s="132"/>
      <c r="Q154" s="132"/>
      <c r="R154" s="132"/>
      <c r="S154" s="132"/>
    </row>
    <row r="155" spans="3:19" x14ac:dyDescent="0.2">
      <c r="C155" s="152"/>
      <c r="D155" s="138"/>
      <c r="E155" s="137"/>
      <c r="F155" s="137"/>
      <c r="G155" s="137"/>
      <c r="H155" s="132"/>
      <c r="I155" s="132"/>
      <c r="J155" s="132"/>
      <c r="K155" s="132"/>
      <c r="L155" s="132"/>
      <c r="M155" s="132"/>
      <c r="N155" s="132"/>
      <c r="O155" s="132"/>
      <c r="P155" s="132"/>
      <c r="Q155" s="132"/>
      <c r="R155" s="132"/>
      <c r="S155" s="132"/>
    </row>
    <row r="156" spans="3:19" ht="13.5" thickBot="1" x14ac:dyDescent="0.25">
      <c r="C156" s="153"/>
      <c r="D156" s="138"/>
      <c r="E156" s="137"/>
      <c r="F156" s="137"/>
      <c r="G156" s="137"/>
      <c r="H156" s="132"/>
      <c r="I156" s="132"/>
      <c r="J156" s="132"/>
      <c r="K156" s="132"/>
      <c r="L156" s="132"/>
      <c r="M156" s="132"/>
      <c r="N156" s="132"/>
      <c r="O156" s="132"/>
      <c r="P156" s="132"/>
      <c r="Q156" s="132"/>
      <c r="R156" s="132"/>
      <c r="S156" s="132"/>
    </row>
    <row r="157" spans="3:19" x14ac:dyDescent="0.2">
      <c r="C157" s="151" t="s">
        <v>115</v>
      </c>
      <c r="D157" s="138" t="s">
        <v>537</v>
      </c>
      <c r="E157" s="137" t="s">
        <v>537</v>
      </c>
      <c r="F157" s="137"/>
      <c r="G157" s="137"/>
      <c r="H157" s="132" t="s">
        <v>548</v>
      </c>
      <c r="I157" s="132"/>
      <c r="J157" s="132"/>
      <c r="K157" s="132"/>
      <c r="L157" s="132"/>
      <c r="M157" s="132"/>
      <c r="N157" s="132"/>
      <c r="O157" s="132"/>
      <c r="P157" s="132"/>
      <c r="Q157" s="132"/>
      <c r="R157" s="132"/>
      <c r="S157" s="132"/>
    </row>
    <row r="158" spans="3:19" x14ac:dyDescent="0.2">
      <c r="C158" s="152"/>
      <c r="D158" s="138"/>
      <c r="E158" s="137"/>
      <c r="F158" s="137"/>
      <c r="G158" s="137"/>
      <c r="H158" s="132"/>
      <c r="I158" s="132"/>
      <c r="J158" s="132"/>
      <c r="K158" s="132"/>
      <c r="L158" s="132"/>
      <c r="M158" s="132"/>
      <c r="N158" s="132"/>
      <c r="O158" s="132"/>
      <c r="P158" s="132"/>
      <c r="Q158" s="132"/>
      <c r="R158" s="132"/>
      <c r="S158" s="132"/>
    </row>
    <row r="159" spans="3:19" x14ac:dyDescent="0.2">
      <c r="C159" s="152"/>
      <c r="D159" s="138"/>
      <c r="E159" s="137"/>
      <c r="F159" s="137"/>
      <c r="G159" s="137"/>
      <c r="H159" s="132"/>
      <c r="I159" s="132"/>
      <c r="J159" s="132"/>
      <c r="K159" s="132"/>
      <c r="L159" s="132"/>
      <c r="M159" s="132"/>
      <c r="N159" s="132"/>
      <c r="O159" s="132"/>
      <c r="P159" s="132"/>
      <c r="Q159" s="132"/>
      <c r="R159" s="132"/>
      <c r="S159" s="132"/>
    </row>
    <row r="160" spans="3:19" x14ac:dyDescent="0.2">
      <c r="C160" s="152"/>
      <c r="D160" s="138"/>
      <c r="E160" s="137"/>
      <c r="F160" s="137"/>
      <c r="G160" s="137"/>
      <c r="H160" s="132"/>
      <c r="I160" s="132"/>
      <c r="J160" s="132"/>
      <c r="K160" s="132"/>
      <c r="L160" s="132"/>
      <c r="M160" s="132"/>
      <c r="N160" s="132"/>
      <c r="O160" s="132"/>
      <c r="P160" s="132"/>
      <c r="Q160" s="132"/>
      <c r="R160" s="132"/>
      <c r="S160" s="132"/>
    </row>
    <row r="161" spans="3:19" ht="13.5" thickBot="1" x14ac:dyDescent="0.25">
      <c r="C161" s="153"/>
      <c r="D161" s="138"/>
      <c r="E161" s="137"/>
      <c r="F161" s="137"/>
      <c r="G161" s="137"/>
      <c r="H161" s="132"/>
      <c r="I161" s="132"/>
      <c r="J161" s="132"/>
      <c r="K161" s="132"/>
      <c r="L161" s="132"/>
      <c r="M161" s="132"/>
      <c r="N161" s="132"/>
      <c r="O161" s="132"/>
      <c r="P161" s="132"/>
      <c r="Q161" s="132"/>
      <c r="R161" s="132"/>
      <c r="S161" s="132"/>
    </row>
    <row r="162" spans="3:19" x14ac:dyDescent="0.2">
      <c r="C162" s="151" t="s">
        <v>78</v>
      </c>
      <c r="D162" s="138" t="s">
        <v>538</v>
      </c>
      <c r="E162" s="137" t="s">
        <v>537</v>
      </c>
      <c r="F162" s="137"/>
      <c r="G162" s="137"/>
      <c r="H162" s="132" t="s">
        <v>548</v>
      </c>
      <c r="I162" s="132"/>
      <c r="J162" s="132"/>
      <c r="K162" s="132"/>
      <c r="L162" s="132"/>
      <c r="M162" s="132"/>
      <c r="N162" s="132"/>
      <c r="O162" s="132"/>
      <c r="P162" s="132"/>
      <c r="Q162" s="132"/>
      <c r="R162" s="132"/>
      <c r="S162" s="132"/>
    </row>
    <row r="163" spans="3:19" x14ac:dyDescent="0.2">
      <c r="C163" s="152"/>
      <c r="D163" s="138"/>
      <c r="E163" s="137"/>
      <c r="F163" s="137"/>
      <c r="G163" s="137"/>
      <c r="H163" s="132"/>
      <c r="I163" s="132"/>
      <c r="J163" s="132"/>
      <c r="K163" s="132"/>
      <c r="L163" s="132"/>
      <c r="M163" s="132"/>
      <c r="N163" s="132"/>
      <c r="O163" s="132"/>
      <c r="P163" s="132"/>
      <c r="Q163" s="132"/>
      <c r="R163" s="132"/>
      <c r="S163" s="132"/>
    </row>
    <row r="164" spans="3:19" x14ac:dyDescent="0.2">
      <c r="C164" s="152"/>
      <c r="D164" s="138"/>
      <c r="E164" s="137"/>
      <c r="F164" s="137"/>
      <c r="G164" s="137"/>
      <c r="H164" s="132"/>
      <c r="I164" s="132"/>
      <c r="J164" s="132"/>
      <c r="K164" s="132"/>
      <c r="L164" s="132"/>
      <c r="M164" s="132"/>
      <c r="N164" s="132"/>
      <c r="O164" s="132"/>
      <c r="P164" s="132"/>
      <c r="Q164" s="132"/>
      <c r="R164" s="132"/>
      <c r="S164" s="132"/>
    </row>
    <row r="165" spans="3:19" x14ac:dyDescent="0.2">
      <c r="C165" s="152"/>
      <c r="D165" s="138"/>
      <c r="E165" s="137"/>
      <c r="F165" s="137"/>
      <c r="G165" s="137"/>
      <c r="H165" s="132"/>
      <c r="I165" s="132"/>
      <c r="J165" s="132"/>
      <c r="K165" s="132"/>
      <c r="L165" s="132"/>
      <c r="M165" s="132"/>
      <c r="N165" s="132"/>
      <c r="O165" s="132"/>
      <c r="P165" s="132"/>
      <c r="Q165" s="132"/>
      <c r="R165" s="132"/>
      <c r="S165" s="132"/>
    </row>
    <row r="166" spans="3:19" ht="13.5" thickBot="1" x14ac:dyDescent="0.25">
      <c r="C166" s="153"/>
      <c r="D166" s="138"/>
      <c r="E166" s="137"/>
      <c r="F166" s="137"/>
      <c r="G166" s="137"/>
      <c r="H166" s="132"/>
      <c r="I166" s="132"/>
      <c r="J166" s="132"/>
      <c r="K166" s="132"/>
      <c r="L166" s="132"/>
      <c r="M166" s="132"/>
      <c r="N166" s="132"/>
      <c r="O166" s="132"/>
      <c r="P166" s="132"/>
      <c r="Q166" s="132"/>
      <c r="R166" s="132"/>
      <c r="S166" s="132"/>
    </row>
    <row r="167" spans="3:19" x14ac:dyDescent="0.2">
      <c r="C167" s="151" t="s">
        <v>147</v>
      </c>
      <c r="D167" s="138" t="s">
        <v>539</v>
      </c>
      <c r="E167" s="137" t="s">
        <v>554</v>
      </c>
      <c r="F167" s="137" t="s">
        <v>540</v>
      </c>
      <c r="G167" s="137"/>
      <c r="H167" s="132" t="s">
        <v>549</v>
      </c>
      <c r="I167" s="132" t="s">
        <v>550</v>
      </c>
      <c r="J167" s="132"/>
      <c r="K167" s="132"/>
      <c r="L167" s="132"/>
      <c r="M167" s="132"/>
      <c r="N167" s="132"/>
      <c r="O167" s="132"/>
      <c r="P167" s="132"/>
      <c r="Q167" s="132"/>
      <c r="R167" s="132"/>
      <c r="S167" s="132"/>
    </row>
    <row r="168" spans="3:19" x14ac:dyDescent="0.2">
      <c r="C168" s="152"/>
      <c r="D168" s="138"/>
      <c r="E168" s="137"/>
      <c r="F168" s="137"/>
      <c r="G168" s="137"/>
      <c r="H168" s="132"/>
      <c r="I168" s="132"/>
      <c r="J168" s="132"/>
      <c r="K168" s="132"/>
      <c r="L168" s="132"/>
      <c r="M168" s="132"/>
      <c r="N168" s="132"/>
      <c r="O168" s="132"/>
      <c r="P168" s="132"/>
      <c r="Q168" s="132"/>
      <c r="R168" s="132"/>
      <c r="S168" s="132"/>
    </row>
    <row r="169" spans="3:19" x14ac:dyDescent="0.2">
      <c r="C169" s="152"/>
      <c r="D169" s="138"/>
      <c r="E169" s="137"/>
      <c r="F169" s="137"/>
      <c r="G169" s="137"/>
      <c r="H169" s="132"/>
      <c r="I169" s="132"/>
      <c r="J169" s="132"/>
      <c r="K169" s="132"/>
      <c r="L169" s="132"/>
      <c r="M169" s="132"/>
      <c r="N169" s="132"/>
      <c r="O169" s="132"/>
      <c r="P169" s="132"/>
      <c r="Q169" s="132"/>
      <c r="R169" s="132"/>
      <c r="S169" s="132"/>
    </row>
    <row r="170" spans="3:19" x14ac:dyDescent="0.2">
      <c r="C170" s="152"/>
      <c r="D170" s="138"/>
      <c r="E170" s="137"/>
      <c r="F170" s="137"/>
      <c r="G170" s="137"/>
      <c r="H170" s="132"/>
      <c r="I170" s="132"/>
      <c r="J170" s="132"/>
      <c r="K170" s="132"/>
      <c r="L170" s="132"/>
      <c r="M170" s="132"/>
      <c r="N170" s="132"/>
      <c r="O170" s="132"/>
      <c r="P170" s="132"/>
      <c r="Q170" s="132"/>
      <c r="R170" s="132"/>
      <c r="S170" s="132"/>
    </row>
    <row r="171" spans="3:19" ht="13.5" thickBot="1" x14ac:dyDescent="0.25">
      <c r="C171" s="153"/>
      <c r="D171" s="138"/>
      <c r="E171" s="137"/>
      <c r="F171" s="137"/>
      <c r="G171" s="137"/>
      <c r="H171" s="132"/>
      <c r="I171" s="132"/>
      <c r="J171" s="132"/>
      <c r="K171" s="132"/>
      <c r="L171" s="132"/>
      <c r="M171" s="132"/>
      <c r="N171" s="132"/>
      <c r="O171" s="132"/>
      <c r="P171" s="132"/>
      <c r="Q171" s="132"/>
      <c r="R171" s="132"/>
      <c r="S171" s="132"/>
    </row>
    <row r="172" spans="3:19" x14ac:dyDescent="0.2">
      <c r="C172" s="151" t="s">
        <v>77</v>
      </c>
      <c r="D172" s="138" t="s">
        <v>554</v>
      </c>
      <c r="E172" s="137" t="s">
        <v>554</v>
      </c>
      <c r="F172" s="137"/>
      <c r="G172" s="137"/>
      <c r="H172" s="132" t="s">
        <v>549</v>
      </c>
      <c r="I172" s="132"/>
      <c r="J172" s="132"/>
      <c r="K172" s="132"/>
      <c r="L172" s="132"/>
      <c r="M172" s="132"/>
      <c r="N172" s="132"/>
      <c r="O172" s="132"/>
      <c r="P172" s="132"/>
      <c r="Q172" s="132"/>
      <c r="R172" s="132"/>
      <c r="S172" s="132"/>
    </row>
    <row r="173" spans="3:19" x14ac:dyDescent="0.2">
      <c r="C173" s="152"/>
      <c r="D173" s="138"/>
      <c r="E173" s="137"/>
      <c r="F173" s="137"/>
      <c r="G173" s="137"/>
      <c r="H173" s="132"/>
      <c r="I173" s="132"/>
      <c r="J173" s="132"/>
      <c r="K173" s="132"/>
      <c r="L173" s="132"/>
      <c r="M173" s="132"/>
      <c r="N173" s="132"/>
      <c r="O173" s="132"/>
      <c r="P173" s="132"/>
      <c r="Q173" s="132"/>
      <c r="R173" s="132"/>
      <c r="S173" s="132"/>
    </row>
    <row r="174" spans="3:19" x14ac:dyDescent="0.2">
      <c r="C174" s="152"/>
      <c r="D174" s="138"/>
      <c r="E174" s="137"/>
      <c r="F174" s="137"/>
      <c r="G174" s="137"/>
      <c r="H174" s="132"/>
      <c r="I174" s="132"/>
      <c r="J174" s="132"/>
      <c r="K174" s="132"/>
      <c r="L174" s="132"/>
      <c r="M174" s="132"/>
      <c r="N174" s="132"/>
      <c r="O174" s="132"/>
      <c r="P174" s="132"/>
      <c r="Q174" s="132"/>
      <c r="R174" s="132"/>
      <c r="S174" s="132"/>
    </row>
    <row r="175" spans="3:19" x14ac:dyDescent="0.2">
      <c r="C175" s="152"/>
      <c r="D175" s="138"/>
      <c r="E175" s="137"/>
      <c r="F175" s="137"/>
      <c r="G175" s="137"/>
      <c r="H175" s="132"/>
      <c r="I175" s="132"/>
      <c r="J175" s="132"/>
      <c r="K175" s="132"/>
      <c r="L175" s="132"/>
      <c r="M175" s="132"/>
      <c r="N175" s="132"/>
      <c r="O175" s="132"/>
      <c r="P175" s="132"/>
      <c r="Q175" s="132"/>
      <c r="R175" s="132"/>
      <c r="S175" s="132"/>
    </row>
    <row r="176" spans="3:19" ht="13.5" thickBot="1" x14ac:dyDescent="0.25">
      <c r="C176" s="153"/>
      <c r="D176" s="138"/>
      <c r="E176" s="137"/>
      <c r="F176" s="137"/>
      <c r="G176" s="137"/>
      <c r="H176" s="132"/>
      <c r="I176" s="132"/>
      <c r="J176" s="132"/>
      <c r="K176" s="132"/>
      <c r="L176" s="132"/>
      <c r="M176" s="132"/>
      <c r="N176" s="132"/>
      <c r="O176" s="132"/>
      <c r="P176" s="132"/>
      <c r="Q176" s="132"/>
      <c r="R176" s="132"/>
      <c r="S176" s="132"/>
    </row>
    <row r="177" spans="3:19" ht="12.75" customHeight="1" x14ac:dyDescent="0.2">
      <c r="C177" s="151" t="s">
        <v>69</v>
      </c>
      <c r="D177" s="138" t="s">
        <v>540</v>
      </c>
      <c r="E177" s="137" t="s">
        <v>540</v>
      </c>
      <c r="F177" s="137"/>
      <c r="G177" s="137"/>
      <c r="H177" s="132" t="s">
        <v>550</v>
      </c>
      <c r="I177" s="132"/>
      <c r="J177" s="132"/>
      <c r="K177" s="132"/>
      <c r="L177" s="132"/>
      <c r="M177" s="132"/>
      <c r="N177" s="132"/>
      <c r="O177" s="132"/>
      <c r="P177" s="132"/>
      <c r="Q177" s="132"/>
      <c r="R177" s="132"/>
      <c r="S177" s="132"/>
    </row>
    <row r="178" spans="3:19" x14ac:dyDescent="0.2">
      <c r="C178" s="152"/>
      <c r="D178" s="138"/>
      <c r="E178" s="137"/>
      <c r="F178" s="137"/>
      <c r="G178" s="137"/>
      <c r="H178" s="132"/>
      <c r="I178" s="132"/>
      <c r="J178" s="132"/>
      <c r="K178" s="132"/>
      <c r="L178" s="132"/>
      <c r="M178" s="132"/>
      <c r="N178" s="132"/>
      <c r="O178" s="132"/>
      <c r="P178" s="132"/>
      <c r="Q178" s="132"/>
      <c r="R178" s="132"/>
      <c r="S178" s="132"/>
    </row>
    <row r="179" spans="3:19" x14ac:dyDescent="0.2">
      <c r="C179" s="152"/>
      <c r="D179" s="138"/>
      <c r="E179" s="137"/>
      <c r="F179" s="137"/>
      <c r="G179" s="137"/>
      <c r="H179" s="132"/>
      <c r="I179" s="132"/>
      <c r="J179" s="132"/>
      <c r="K179" s="132"/>
      <c r="L179" s="132"/>
      <c r="M179" s="132"/>
      <c r="N179" s="132"/>
      <c r="O179" s="132"/>
      <c r="P179" s="132"/>
      <c r="Q179" s="132"/>
      <c r="R179" s="132"/>
      <c r="S179" s="132"/>
    </row>
    <row r="180" spans="3:19" x14ac:dyDescent="0.2">
      <c r="C180" s="152"/>
      <c r="D180" s="138"/>
      <c r="E180" s="137"/>
      <c r="F180" s="137"/>
      <c r="G180" s="137"/>
      <c r="H180" s="132"/>
      <c r="I180" s="132"/>
      <c r="J180" s="132"/>
      <c r="K180" s="132"/>
      <c r="L180" s="132"/>
      <c r="M180" s="132"/>
      <c r="N180" s="132"/>
      <c r="O180" s="132"/>
      <c r="P180" s="132"/>
      <c r="Q180" s="132"/>
      <c r="R180" s="132"/>
      <c r="S180" s="132"/>
    </row>
    <row r="181" spans="3:19" ht="13.5" thickBot="1" x14ac:dyDescent="0.25">
      <c r="C181" s="153"/>
      <c r="D181" s="138"/>
      <c r="E181" s="137"/>
      <c r="F181" s="137"/>
      <c r="G181" s="137"/>
      <c r="H181" s="132"/>
      <c r="I181" s="132"/>
      <c r="J181" s="132"/>
      <c r="K181" s="132"/>
      <c r="L181" s="132"/>
      <c r="M181" s="132"/>
      <c r="N181" s="132"/>
      <c r="O181" s="132"/>
      <c r="P181" s="132"/>
      <c r="Q181" s="132"/>
      <c r="R181" s="132"/>
      <c r="S181" s="132"/>
    </row>
    <row r="182" spans="3:19" x14ac:dyDescent="0.2">
      <c r="C182" s="151" t="s">
        <v>33</v>
      </c>
      <c r="D182" s="138" t="s">
        <v>541</v>
      </c>
      <c r="E182" s="137" t="s">
        <v>541</v>
      </c>
      <c r="F182" s="137"/>
      <c r="G182" s="137"/>
      <c r="H182" s="132" t="s">
        <v>560</v>
      </c>
      <c r="I182" s="132"/>
      <c r="J182" s="132"/>
      <c r="K182" s="132"/>
      <c r="L182" s="132"/>
      <c r="M182" s="132"/>
      <c r="N182" s="132"/>
      <c r="O182" s="132"/>
      <c r="P182" s="132"/>
      <c r="Q182" s="132"/>
      <c r="R182" s="132"/>
      <c r="S182" s="132"/>
    </row>
    <row r="183" spans="3:19" x14ac:dyDescent="0.2">
      <c r="C183" s="152"/>
      <c r="D183" s="138"/>
      <c r="E183" s="137"/>
      <c r="F183" s="137"/>
      <c r="G183" s="137"/>
      <c r="H183" s="132"/>
      <c r="I183" s="132"/>
      <c r="J183" s="132"/>
      <c r="K183" s="132"/>
      <c r="L183" s="132"/>
      <c r="M183" s="132"/>
      <c r="N183" s="132"/>
      <c r="O183" s="132"/>
      <c r="P183" s="132"/>
      <c r="Q183" s="132"/>
      <c r="R183" s="132"/>
      <c r="S183" s="132"/>
    </row>
    <row r="184" spans="3:19" x14ac:dyDescent="0.2">
      <c r="C184" s="152"/>
      <c r="D184" s="138"/>
      <c r="E184" s="137"/>
      <c r="F184" s="137"/>
      <c r="G184" s="137"/>
      <c r="H184" s="132"/>
      <c r="I184" s="132"/>
      <c r="J184" s="132"/>
      <c r="K184" s="132"/>
      <c r="L184" s="132"/>
      <c r="M184" s="132"/>
      <c r="N184" s="132"/>
      <c r="O184" s="132"/>
      <c r="P184" s="132"/>
      <c r="Q184" s="132"/>
      <c r="R184" s="132"/>
      <c r="S184" s="132"/>
    </row>
    <row r="185" spans="3:19" x14ac:dyDescent="0.2">
      <c r="C185" s="152"/>
      <c r="D185" s="138"/>
      <c r="E185" s="137"/>
      <c r="F185" s="137"/>
      <c r="G185" s="137"/>
      <c r="H185" s="132"/>
      <c r="I185" s="132"/>
      <c r="J185" s="132"/>
      <c r="K185" s="132"/>
      <c r="L185" s="132"/>
      <c r="M185" s="132"/>
      <c r="N185" s="132"/>
      <c r="O185" s="132"/>
      <c r="P185" s="132"/>
      <c r="Q185" s="132"/>
      <c r="R185" s="132"/>
      <c r="S185" s="132"/>
    </row>
    <row r="186" spans="3:19" ht="13.5" thickBot="1" x14ac:dyDescent="0.25">
      <c r="C186" s="153"/>
      <c r="D186" s="138"/>
      <c r="E186" s="137"/>
      <c r="F186" s="137"/>
      <c r="G186" s="137"/>
      <c r="H186" s="132"/>
      <c r="I186" s="132"/>
      <c r="J186" s="132"/>
      <c r="K186" s="132"/>
      <c r="L186" s="132"/>
      <c r="M186" s="132"/>
      <c r="N186" s="132"/>
      <c r="O186" s="132"/>
      <c r="P186" s="132"/>
      <c r="Q186" s="132"/>
      <c r="R186" s="132"/>
      <c r="S186" s="132"/>
    </row>
    <row r="187" spans="3:19" x14ac:dyDescent="0.2">
      <c r="C187" s="145" t="s">
        <v>30</v>
      </c>
      <c r="D187" s="138"/>
      <c r="E187" s="137"/>
      <c r="F187" s="137"/>
      <c r="G187" s="137"/>
      <c r="H187" s="132" t="s">
        <v>135</v>
      </c>
      <c r="I187" s="132"/>
      <c r="J187" s="132"/>
      <c r="K187" s="132"/>
      <c r="L187" s="132"/>
      <c r="M187" s="132"/>
      <c r="N187" s="132"/>
      <c r="O187" s="132"/>
      <c r="P187" s="132"/>
      <c r="Q187" s="132"/>
      <c r="R187" s="132"/>
      <c r="S187" s="132"/>
    </row>
    <row r="188" spans="3:19" x14ac:dyDescent="0.2">
      <c r="C188" s="146"/>
      <c r="D188" s="138"/>
      <c r="E188" s="137"/>
      <c r="F188" s="137"/>
      <c r="G188" s="137"/>
      <c r="H188" s="132"/>
      <c r="I188" s="132"/>
      <c r="J188" s="132"/>
      <c r="K188" s="132"/>
      <c r="L188" s="132"/>
      <c r="M188" s="132"/>
      <c r="N188" s="132"/>
      <c r="O188" s="132"/>
      <c r="P188" s="132"/>
      <c r="Q188" s="132"/>
      <c r="R188" s="132"/>
      <c r="S188" s="132"/>
    </row>
    <row r="189" spans="3:19" x14ac:dyDescent="0.2">
      <c r="C189" s="146"/>
      <c r="D189" s="138"/>
      <c r="E189" s="137"/>
      <c r="F189" s="137"/>
      <c r="G189" s="137"/>
      <c r="H189" s="132"/>
      <c r="I189" s="132"/>
      <c r="J189" s="132"/>
      <c r="K189" s="132"/>
      <c r="L189" s="132"/>
      <c r="M189" s="132"/>
      <c r="N189" s="132"/>
      <c r="O189" s="132"/>
      <c r="P189" s="132"/>
      <c r="Q189" s="132"/>
      <c r="R189" s="132"/>
      <c r="S189" s="132"/>
    </row>
    <row r="190" spans="3:19" x14ac:dyDescent="0.2">
      <c r="C190" s="146"/>
      <c r="D190" s="138"/>
      <c r="E190" s="137"/>
      <c r="F190" s="137"/>
      <c r="G190" s="137"/>
      <c r="H190" s="132"/>
      <c r="I190" s="132"/>
      <c r="J190" s="132"/>
      <c r="K190" s="132"/>
      <c r="L190" s="132"/>
      <c r="M190" s="132"/>
      <c r="N190" s="132"/>
      <c r="O190" s="132"/>
      <c r="P190" s="132"/>
      <c r="Q190" s="132"/>
      <c r="R190" s="132"/>
      <c r="S190" s="132"/>
    </row>
    <row r="191" spans="3:19" ht="13.5" thickBot="1" x14ac:dyDescent="0.25">
      <c r="C191" s="147"/>
      <c r="D191" s="138"/>
      <c r="E191" s="137"/>
      <c r="F191" s="137"/>
      <c r="G191" s="137"/>
      <c r="H191" s="132"/>
      <c r="I191" s="132"/>
      <c r="J191" s="132"/>
      <c r="K191" s="132"/>
      <c r="L191" s="132"/>
      <c r="M191" s="132"/>
      <c r="N191" s="132"/>
      <c r="O191" s="132"/>
      <c r="P191" s="132"/>
      <c r="Q191" s="132"/>
      <c r="R191" s="132"/>
      <c r="S191" s="132"/>
    </row>
    <row r="192" spans="3:19" x14ac:dyDescent="0.2">
      <c r="C192" s="145" t="s">
        <v>26</v>
      </c>
      <c r="D192" s="138"/>
      <c r="E192" s="137"/>
      <c r="F192" s="137"/>
      <c r="G192" s="137"/>
      <c r="H192" s="132" t="s">
        <v>565</v>
      </c>
      <c r="I192" s="132"/>
      <c r="J192" s="132"/>
      <c r="K192" s="132"/>
      <c r="L192" s="132"/>
      <c r="M192" s="132"/>
      <c r="N192" s="132"/>
      <c r="O192" s="132"/>
      <c r="P192" s="132"/>
      <c r="Q192" s="132"/>
      <c r="R192" s="132"/>
      <c r="S192" s="132"/>
    </row>
    <row r="193" spans="3:19" x14ac:dyDescent="0.2">
      <c r="C193" s="146"/>
      <c r="D193" s="138"/>
      <c r="E193" s="137"/>
      <c r="F193" s="137"/>
      <c r="G193" s="137"/>
      <c r="H193" s="132"/>
      <c r="I193" s="132"/>
      <c r="J193" s="132"/>
      <c r="K193" s="132"/>
      <c r="L193" s="132"/>
      <c r="M193" s="132"/>
      <c r="N193" s="132"/>
      <c r="O193" s="132"/>
      <c r="P193" s="132"/>
      <c r="Q193" s="132"/>
      <c r="R193" s="132"/>
      <c r="S193" s="132"/>
    </row>
    <row r="194" spans="3:19" x14ac:dyDescent="0.2">
      <c r="C194" s="146"/>
      <c r="D194" s="138"/>
      <c r="E194" s="137"/>
      <c r="F194" s="137"/>
      <c r="G194" s="137"/>
      <c r="H194" s="132"/>
      <c r="I194" s="132"/>
      <c r="J194" s="132"/>
      <c r="K194" s="132"/>
      <c r="L194" s="132"/>
      <c r="M194" s="132"/>
      <c r="N194" s="132"/>
      <c r="O194" s="132"/>
      <c r="P194" s="132"/>
      <c r="Q194" s="132"/>
      <c r="R194" s="132"/>
      <c r="S194" s="132"/>
    </row>
    <row r="195" spans="3:19" x14ac:dyDescent="0.2">
      <c r="C195" s="146"/>
      <c r="D195" s="138"/>
      <c r="E195" s="137"/>
      <c r="F195" s="137"/>
      <c r="G195" s="137"/>
      <c r="H195" s="132"/>
      <c r="I195" s="132"/>
      <c r="J195" s="132"/>
      <c r="K195" s="132"/>
      <c r="L195" s="132"/>
      <c r="M195" s="132"/>
      <c r="N195" s="132"/>
      <c r="O195" s="132"/>
      <c r="P195" s="132"/>
      <c r="Q195" s="132"/>
      <c r="R195" s="132"/>
      <c r="S195" s="132"/>
    </row>
    <row r="196" spans="3:19" ht="13.5" thickBot="1" x14ac:dyDescent="0.25">
      <c r="C196" s="147"/>
      <c r="D196" s="138"/>
      <c r="E196" s="137"/>
      <c r="F196" s="137"/>
      <c r="G196" s="137"/>
      <c r="H196" s="132"/>
      <c r="I196" s="132"/>
      <c r="J196" s="132"/>
      <c r="K196" s="132"/>
      <c r="L196" s="132"/>
      <c r="M196" s="132"/>
      <c r="N196" s="132"/>
      <c r="O196" s="132"/>
      <c r="P196" s="132"/>
      <c r="Q196" s="132"/>
      <c r="R196" s="132"/>
      <c r="S196" s="132"/>
    </row>
    <row r="197" spans="3:19" x14ac:dyDescent="0.2">
      <c r="C197" s="145" t="s">
        <v>58</v>
      </c>
      <c r="D197" s="138"/>
      <c r="E197" s="137"/>
      <c r="F197" s="137"/>
      <c r="G197" s="137"/>
      <c r="H197" s="132" t="s">
        <v>566</v>
      </c>
      <c r="I197" s="132"/>
      <c r="J197" s="132"/>
      <c r="K197" s="132"/>
      <c r="L197" s="132"/>
      <c r="M197" s="132"/>
      <c r="N197" s="132"/>
      <c r="O197" s="132"/>
      <c r="P197" s="132"/>
      <c r="Q197" s="132"/>
      <c r="R197" s="132"/>
      <c r="S197" s="132"/>
    </row>
    <row r="198" spans="3:19" x14ac:dyDescent="0.2">
      <c r="C198" s="146"/>
      <c r="D198" s="138"/>
      <c r="E198" s="137"/>
      <c r="F198" s="137"/>
      <c r="G198" s="137"/>
      <c r="H198" s="132"/>
      <c r="I198" s="132"/>
      <c r="J198" s="132"/>
      <c r="K198" s="132"/>
      <c r="L198" s="132"/>
      <c r="M198" s="132"/>
      <c r="N198" s="132"/>
      <c r="O198" s="132"/>
      <c r="P198" s="132"/>
      <c r="Q198" s="132"/>
      <c r="R198" s="132"/>
      <c r="S198" s="132"/>
    </row>
    <row r="199" spans="3:19" x14ac:dyDescent="0.2">
      <c r="C199" s="146"/>
      <c r="D199" s="138"/>
      <c r="E199" s="137"/>
      <c r="F199" s="137"/>
      <c r="G199" s="137"/>
      <c r="H199" s="132"/>
      <c r="I199" s="132"/>
      <c r="J199" s="132"/>
      <c r="K199" s="132"/>
      <c r="L199" s="132"/>
      <c r="M199" s="132"/>
      <c r="N199" s="132"/>
      <c r="O199" s="132"/>
      <c r="P199" s="132"/>
      <c r="Q199" s="132"/>
      <c r="R199" s="132"/>
      <c r="S199" s="132"/>
    </row>
    <row r="200" spans="3:19" x14ac:dyDescent="0.2">
      <c r="C200" s="146"/>
      <c r="D200" s="138"/>
      <c r="E200" s="137"/>
      <c r="F200" s="137"/>
      <c r="G200" s="137"/>
      <c r="H200" s="132"/>
      <c r="I200" s="132"/>
      <c r="J200" s="132"/>
      <c r="K200" s="132"/>
      <c r="L200" s="132"/>
      <c r="M200" s="132"/>
      <c r="N200" s="132"/>
      <c r="O200" s="132"/>
      <c r="P200" s="132"/>
      <c r="Q200" s="132"/>
      <c r="R200" s="132"/>
      <c r="S200" s="132"/>
    </row>
    <row r="201" spans="3:19" ht="13.5" thickBot="1" x14ac:dyDescent="0.25">
      <c r="C201" s="147"/>
      <c r="D201" s="138"/>
      <c r="E201" s="137"/>
      <c r="F201" s="137"/>
      <c r="G201" s="137"/>
      <c r="H201" s="132"/>
      <c r="I201" s="132"/>
      <c r="J201" s="132"/>
      <c r="K201" s="132"/>
      <c r="L201" s="132"/>
      <c r="M201" s="132"/>
      <c r="N201" s="132"/>
      <c r="O201" s="132"/>
      <c r="P201" s="132"/>
      <c r="Q201" s="132"/>
      <c r="R201" s="132"/>
      <c r="S201" s="132"/>
    </row>
    <row r="202" spans="3:19" x14ac:dyDescent="0.2">
      <c r="C202" s="145" t="s">
        <v>37</v>
      </c>
      <c r="D202" s="138"/>
      <c r="E202" s="137"/>
      <c r="F202" s="137"/>
      <c r="G202" s="137"/>
      <c r="H202" s="132" t="s">
        <v>567</v>
      </c>
      <c r="I202" s="132" t="s">
        <v>568</v>
      </c>
      <c r="J202" s="132"/>
      <c r="K202" s="132"/>
      <c r="L202" s="132"/>
      <c r="M202" s="132"/>
      <c r="N202" s="132"/>
      <c r="O202" s="132"/>
      <c r="P202" s="132"/>
      <c r="Q202" s="132"/>
      <c r="R202" s="132"/>
      <c r="S202" s="132"/>
    </row>
    <row r="203" spans="3:19" x14ac:dyDescent="0.2">
      <c r="C203" s="146"/>
      <c r="D203" s="138"/>
      <c r="E203" s="137"/>
      <c r="F203" s="137"/>
      <c r="G203" s="137"/>
      <c r="H203" s="132"/>
      <c r="I203" s="132"/>
      <c r="J203" s="132"/>
      <c r="K203" s="132"/>
      <c r="L203" s="132"/>
      <c r="M203" s="132"/>
      <c r="N203" s="132"/>
      <c r="O203" s="132"/>
      <c r="P203" s="132"/>
      <c r="Q203" s="132"/>
      <c r="R203" s="132"/>
      <c r="S203" s="132"/>
    </row>
    <row r="204" spans="3:19" x14ac:dyDescent="0.2">
      <c r="C204" s="146"/>
      <c r="D204" s="138"/>
      <c r="E204" s="137"/>
      <c r="F204" s="137"/>
      <c r="G204" s="137"/>
      <c r="H204" s="132"/>
      <c r="I204" s="132"/>
      <c r="J204" s="132"/>
      <c r="K204" s="132"/>
      <c r="L204" s="132"/>
      <c r="M204" s="132"/>
      <c r="N204" s="132"/>
      <c r="O204" s="132"/>
      <c r="P204" s="132"/>
      <c r="Q204" s="132"/>
      <c r="R204" s="132"/>
      <c r="S204" s="132"/>
    </row>
    <row r="205" spans="3:19" x14ac:dyDescent="0.2">
      <c r="C205" s="146"/>
      <c r="D205" s="138"/>
      <c r="E205" s="137"/>
      <c r="F205" s="137"/>
      <c r="G205" s="137"/>
      <c r="H205" s="132"/>
      <c r="I205" s="132"/>
      <c r="J205" s="132"/>
      <c r="K205" s="132"/>
      <c r="L205" s="132"/>
      <c r="M205" s="132"/>
      <c r="N205" s="132"/>
      <c r="O205" s="132"/>
      <c r="P205" s="132"/>
      <c r="Q205" s="132"/>
      <c r="R205" s="132"/>
      <c r="S205" s="132"/>
    </row>
    <row r="206" spans="3:19" ht="13.5" thickBot="1" x14ac:dyDescent="0.25">
      <c r="C206" s="147"/>
      <c r="D206" s="138"/>
      <c r="E206" s="137"/>
      <c r="F206" s="137"/>
      <c r="G206" s="137"/>
      <c r="H206" s="132"/>
      <c r="I206" s="132"/>
      <c r="J206" s="132"/>
      <c r="K206" s="132"/>
      <c r="L206" s="132"/>
      <c r="M206" s="132"/>
      <c r="N206" s="132"/>
      <c r="O206" s="132"/>
      <c r="P206" s="132"/>
      <c r="Q206" s="132"/>
      <c r="R206" s="132"/>
      <c r="S206" s="132"/>
    </row>
    <row r="207" spans="3:19" ht="12.75" customHeight="1" x14ac:dyDescent="0.2">
      <c r="C207" s="145" t="s">
        <v>72</v>
      </c>
      <c r="D207" s="138"/>
      <c r="E207" s="137"/>
      <c r="F207" s="137"/>
      <c r="G207" s="137"/>
      <c r="H207" s="132" t="s">
        <v>567</v>
      </c>
      <c r="I207" s="132"/>
      <c r="J207" s="132"/>
      <c r="K207" s="132"/>
      <c r="L207" s="132"/>
      <c r="M207" s="132"/>
      <c r="N207" s="132"/>
      <c r="O207" s="132"/>
      <c r="P207" s="132"/>
      <c r="Q207" s="132"/>
      <c r="R207" s="132"/>
      <c r="S207" s="132"/>
    </row>
    <row r="208" spans="3:19" x14ac:dyDescent="0.2">
      <c r="C208" s="146"/>
      <c r="D208" s="138"/>
      <c r="E208" s="137"/>
      <c r="F208" s="137"/>
      <c r="G208" s="137"/>
      <c r="H208" s="132"/>
      <c r="I208" s="132"/>
      <c r="J208" s="132"/>
      <c r="K208" s="132"/>
      <c r="L208" s="132"/>
      <c r="M208" s="132"/>
      <c r="N208" s="132"/>
      <c r="O208" s="132"/>
      <c r="P208" s="132"/>
      <c r="Q208" s="132"/>
      <c r="R208" s="132"/>
      <c r="S208" s="132"/>
    </row>
    <row r="209" spans="3:19" x14ac:dyDescent="0.2">
      <c r="C209" s="146"/>
      <c r="D209" s="138"/>
      <c r="E209" s="137"/>
      <c r="F209" s="137"/>
      <c r="G209" s="137"/>
      <c r="H209" s="132"/>
      <c r="I209" s="132"/>
      <c r="J209" s="132"/>
      <c r="K209" s="132"/>
      <c r="L209" s="132"/>
      <c r="M209" s="132"/>
      <c r="N209" s="132"/>
      <c r="O209" s="132"/>
      <c r="P209" s="132"/>
      <c r="Q209" s="132"/>
      <c r="R209" s="132"/>
      <c r="S209" s="132"/>
    </row>
    <row r="210" spans="3:19" x14ac:dyDescent="0.2">
      <c r="C210" s="146"/>
      <c r="D210" s="138"/>
      <c r="E210" s="137"/>
      <c r="F210" s="137"/>
      <c r="G210" s="137"/>
      <c r="H210" s="132"/>
      <c r="I210" s="132"/>
      <c r="J210" s="132"/>
      <c r="K210" s="132"/>
      <c r="L210" s="132"/>
      <c r="M210" s="132"/>
      <c r="N210" s="132"/>
      <c r="O210" s="132"/>
      <c r="P210" s="132"/>
      <c r="Q210" s="132"/>
      <c r="R210" s="132"/>
      <c r="S210" s="132"/>
    </row>
    <row r="211" spans="3:19" ht="13.5" thickBot="1" x14ac:dyDescent="0.25">
      <c r="C211" s="147"/>
      <c r="D211" s="138"/>
      <c r="E211" s="137"/>
      <c r="F211" s="137"/>
      <c r="G211" s="137"/>
      <c r="H211" s="132"/>
      <c r="I211" s="132"/>
      <c r="J211" s="132"/>
      <c r="K211" s="132"/>
      <c r="L211" s="132"/>
      <c r="M211" s="132"/>
      <c r="N211" s="132"/>
      <c r="O211" s="132"/>
      <c r="P211" s="132"/>
      <c r="Q211" s="132"/>
      <c r="R211" s="132"/>
      <c r="S211" s="132"/>
    </row>
    <row r="212" spans="3:19" x14ac:dyDescent="0.2">
      <c r="C212" s="145" t="s">
        <v>82</v>
      </c>
      <c r="D212" s="138"/>
      <c r="E212" s="137"/>
      <c r="F212" s="137"/>
      <c r="G212" s="137"/>
      <c r="H212" s="132" t="s">
        <v>568</v>
      </c>
      <c r="I212" s="132"/>
      <c r="J212" s="132"/>
      <c r="K212" s="132"/>
      <c r="L212" s="132"/>
      <c r="M212" s="132"/>
      <c r="N212" s="132"/>
      <c r="O212" s="132"/>
      <c r="P212" s="132"/>
      <c r="Q212" s="132"/>
      <c r="R212" s="132"/>
      <c r="S212" s="132"/>
    </row>
    <row r="213" spans="3:19" x14ac:dyDescent="0.2">
      <c r="C213" s="146"/>
      <c r="D213" s="138"/>
      <c r="E213" s="137"/>
      <c r="F213" s="137"/>
      <c r="G213" s="137"/>
      <c r="H213" s="132"/>
      <c r="I213" s="132"/>
      <c r="J213" s="132"/>
      <c r="K213" s="132"/>
      <c r="L213" s="132"/>
      <c r="M213" s="132"/>
      <c r="N213" s="132"/>
      <c r="O213" s="132"/>
      <c r="P213" s="132"/>
      <c r="Q213" s="132"/>
      <c r="R213" s="132"/>
      <c r="S213" s="132"/>
    </row>
    <row r="214" spans="3:19" x14ac:dyDescent="0.2">
      <c r="C214" s="146"/>
      <c r="D214" s="138"/>
      <c r="E214" s="137"/>
      <c r="F214" s="137"/>
      <c r="G214" s="137"/>
      <c r="H214" s="132"/>
      <c r="I214" s="132"/>
      <c r="J214" s="132"/>
      <c r="K214" s="132"/>
      <c r="L214" s="132"/>
      <c r="M214" s="132"/>
      <c r="N214" s="132"/>
      <c r="O214" s="132"/>
      <c r="P214" s="132"/>
      <c r="Q214" s="132"/>
      <c r="R214" s="132"/>
      <c r="S214" s="132"/>
    </row>
    <row r="215" spans="3:19" x14ac:dyDescent="0.2">
      <c r="C215" s="146"/>
      <c r="D215" s="138"/>
      <c r="E215" s="137"/>
      <c r="F215" s="137"/>
      <c r="G215" s="137"/>
      <c r="H215" s="132"/>
      <c r="I215" s="132"/>
      <c r="J215" s="132"/>
      <c r="K215" s="132"/>
      <c r="L215" s="132"/>
      <c r="M215" s="132"/>
      <c r="N215" s="132"/>
      <c r="O215" s="132"/>
      <c r="P215" s="132"/>
      <c r="Q215" s="132"/>
      <c r="R215" s="132"/>
      <c r="S215" s="132"/>
    </row>
    <row r="216" spans="3:19" ht="13.5" thickBot="1" x14ac:dyDescent="0.25">
      <c r="C216" s="147"/>
      <c r="D216" s="138"/>
      <c r="E216" s="137"/>
      <c r="F216" s="137"/>
      <c r="G216" s="137"/>
      <c r="H216" s="132"/>
      <c r="I216" s="132"/>
      <c r="J216" s="132"/>
      <c r="K216" s="132"/>
      <c r="L216" s="132"/>
      <c r="M216" s="132"/>
      <c r="N216" s="132"/>
      <c r="O216" s="132"/>
      <c r="P216" s="132"/>
      <c r="Q216" s="132"/>
      <c r="R216" s="132"/>
      <c r="S216" s="132"/>
    </row>
    <row r="217" spans="3:19" x14ac:dyDescent="0.2">
      <c r="C217" s="148" t="s">
        <v>190</v>
      </c>
      <c r="D217" s="138"/>
      <c r="E217" s="137"/>
      <c r="F217" s="137"/>
      <c r="G217" s="137"/>
      <c r="H217" s="132" t="s">
        <v>569</v>
      </c>
      <c r="I217" s="132" t="s">
        <v>565</v>
      </c>
      <c r="J217" s="132" t="s">
        <v>570</v>
      </c>
      <c r="K217" s="132" t="s">
        <v>571</v>
      </c>
      <c r="L217" s="132"/>
      <c r="M217" s="132"/>
      <c r="N217" s="132"/>
      <c r="O217" s="132"/>
      <c r="P217" s="132"/>
      <c r="Q217" s="132"/>
      <c r="R217" s="132"/>
      <c r="S217" s="132"/>
    </row>
    <row r="218" spans="3:19" x14ac:dyDescent="0.2">
      <c r="C218" s="149"/>
      <c r="D218" s="138"/>
      <c r="E218" s="137"/>
      <c r="F218" s="137"/>
      <c r="G218" s="137"/>
      <c r="H218" s="132"/>
      <c r="I218" s="132"/>
      <c r="J218" s="132"/>
      <c r="K218" s="132"/>
      <c r="L218" s="132"/>
      <c r="M218" s="132"/>
      <c r="N218" s="132"/>
      <c r="O218" s="132"/>
      <c r="P218" s="132"/>
      <c r="Q218" s="132"/>
      <c r="R218" s="132"/>
      <c r="S218" s="132"/>
    </row>
    <row r="219" spans="3:19" x14ac:dyDescent="0.2">
      <c r="C219" s="149"/>
      <c r="D219" s="138"/>
      <c r="E219" s="137"/>
      <c r="F219" s="137"/>
      <c r="G219" s="137"/>
      <c r="H219" s="132"/>
      <c r="I219" s="132"/>
      <c r="J219" s="132"/>
      <c r="K219" s="132"/>
      <c r="L219" s="132"/>
      <c r="M219" s="132"/>
      <c r="N219" s="132"/>
      <c r="O219" s="132"/>
      <c r="P219" s="132"/>
      <c r="Q219" s="132"/>
      <c r="R219" s="132"/>
      <c r="S219" s="132"/>
    </row>
    <row r="220" spans="3:19" x14ac:dyDescent="0.2">
      <c r="C220" s="149"/>
      <c r="D220" s="138"/>
      <c r="E220" s="137"/>
      <c r="F220" s="137"/>
      <c r="G220" s="137"/>
      <c r="H220" s="132"/>
      <c r="I220" s="132"/>
      <c r="J220" s="132"/>
      <c r="K220" s="132"/>
      <c r="L220" s="132"/>
      <c r="M220" s="132"/>
      <c r="N220" s="132"/>
      <c r="O220" s="132"/>
      <c r="P220" s="132"/>
      <c r="Q220" s="132"/>
      <c r="R220" s="132"/>
      <c r="S220" s="132"/>
    </row>
    <row r="221" spans="3:19" ht="13.5" thickBot="1" x14ac:dyDescent="0.25">
      <c r="C221" s="150"/>
      <c r="D221" s="138"/>
      <c r="E221" s="137"/>
      <c r="F221" s="137"/>
      <c r="G221" s="137"/>
      <c r="H221" s="132"/>
      <c r="I221" s="132"/>
      <c r="J221" s="132"/>
      <c r="K221" s="132"/>
      <c r="L221" s="132"/>
      <c r="M221" s="132"/>
      <c r="N221" s="132"/>
      <c r="O221" s="132"/>
      <c r="P221" s="132"/>
      <c r="Q221" s="132"/>
      <c r="R221" s="132"/>
      <c r="S221" s="132"/>
    </row>
    <row r="222" spans="3:19" x14ac:dyDescent="0.2">
      <c r="C222" s="145" t="s">
        <v>148</v>
      </c>
      <c r="D222" s="138"/>
      <c r="E222" s="137"/>
      <c r="F222" s="137"/>
      <c r="G222" s="137"/>
      <c r="H222" s="132" t="s">
        <v>569</v>
      </c>
      <c r="I222" s="132" t="s">
        <v>565</v>
      </c>
      <c r="J222" s="132"/>
      <c r="K222" s="132"/>
      <c r="L222" s="132"/>
      <c r="M222" s="132"/>
      <c r="N222" s="132"/>
      <c r="O222" s="132"/>
      <c r="P222" s="132"/>
      <c r="Q222" s="132"/>
      <c r="R222" s="132"/>
      <c r="S222" s="132"/>
    </row>
    <row r="223" spans="3:19" x14ac:dyDescent="0.2">
      <c r="C223" s="146"/>
      <c r="D223" s="138"/>
      <c r="E223" s="137"/>
      <c r="F223" s="137"/>
      <c r="G223" s="137"/>
      <c r="H223" s="132"/>
      <c r="I223" s="132"/>
      <c r="J223" s="132"/>
      <c r="K223" s="132"/>
      <c r="L223" s="132"/>
      <c r="M223" s="132"/>
      <c r="N223" s="132"/>
      <c r="O223" s="132"/>
      <c r="P223" s="132"/>
      <c r="Q223" s="132"/>
      <c r="R223" s="132"/>
      <c r="S223" s="132"/>
    </row>
    <row r="224" spans="3:19" x14ac:dyDescent="0.2">
      <c r="C224" s="146"/>
      <c r="D224" s="138"/>
      <c r="E224" s="137"/>
      <c r="F224" s="137"/>
      <c r="G224" s="137"/>
      <c r="H224" s="132"/>
      <c r="I224" s="132"/>
      <c r="J224" s="132"/>
      <c r="K224" s="132"/>
      <c r="L224" s="132"/>
      <c r="M224" s="132"/>
      <c r="N224" s="132"/>
      <c r="O224" s="132"/>
      <c r="P224" s="132"/>
      <c r="Q224" s="132"/>
      <c r="R224" s="132"/>
      <c r="S224" s="132"/>
    </row>
    <row r="225" spans="3:19" x14ac:dyDescent="0.2">
      <c r="C225" s="146"/>
      <c r="D225" s="138"/>
      <c r="E225" s="137"/>
      <c r="F225" s="137"/>
      <c r="G225" s="137"/>
      <c r="H225" s="132"/>
      <c r="I225" s="132"/>
      <c r="J225" s="132"/>
      <c r="K225" s="132"/>
      <c r="L225" s="132"/>
      <c r="M225" s="132"/>
      <c r="N225" s="132"/>
      <c r="O225" s="132"/>
      <c r="P225" s="132"/>
      <c r="Q225" s="132"/>
      <c r="R225" s="132"/>
      <c r="S225" s="132"/>
    </row>
    <row r="226" spans="3:19" ht="13.5" thickBot="1" x14ac:dyDescent="0.25">
      <c r="C226" s="147"/>
      <c r="D226" s="138"/>
      <c r="E226" s="137"/>
      <c r="F226" s="137"/>
      <c r="G226" s="137"/>
      <c r="H226" s="132"/>
      <c r="I226" s="132"/>
      <c r="J226" s="132"/>
      <c r="K226" s="132"/>
      <c r="L226" s="132"/>
      <c r="M226" s="132"/>
      <c r="N226" s="132"/>
      <c r="O226" s="132"/>
      <c r="P226" s="132"/>
      <c r="Q226" s="132"/>
      <c r="R226" s="132"/>
      <c r="S226" s="132"/>
    </row>
    <row r="227" spans="3:19" x14ac:dyDescent="0.2">
      <c r="C227" s="145" t="s">
        <v>54</v>
      </c>
      <c r="D227" s="138"/>
      <c r="E227" s="137"/>
      <c r="F227" s="137"/>
      <c r="G227" s="137"/>
      <c r="H227" s="132" t="s">
        <v>569</v>
      </c>
      <c r="I227" s="132"/>
      <c r="J227" s="132"/>
      <c r="K227" s="132"/>
      <c r="L227" s="132"/>
      <c r="M227" s="132"/>
      <c r="N227" s="132"/>
      <c r="O227" s="132"/>
      <c r="P227" s="132"/>
      <c r="Q227" s="132"/>
      <c r="R227" s="132"/>
      <c r="S227" s="132"/>
    </row>
    <row r="228" spans="3:19" x14ac:dyDescent="0.2">
      <c r="C228" s="146"/>
      <c r="D228" s="138"/>
      <c r="E228" s="137"/>
      <c r="F228" s="137"/>
      <c r="G228" s="137"/>
      <c r="H228" s="132"/>
      <c r="I228" s="132"/>
      <c r="J228" s="132"/>
      <c r="K228" s="132"/>
      <c r="L228" s="132"/>
      <c r="M228" s="132"/>
      <c r="N228" s="132"/>
      <c r="O228" s="132"/>
      <c r="P228" s="132"/>
      <c r="Q228" s="132"/>
      <c r="R228" s="132"/>
      <c r="S228" s="132"/>
    </row>
    <row r="229" spans="3:19" x14ac:dyDescent="0.2">
      <c r="C229" s="146"/>
      <c r="D229" s="138"/>
      <c r="E229" s="137"/>
      <c r="F229" s="137"/>
      <c r="G229" s="137"/>
      <c r="H229" s="132"/>
      <c r="I229" s="132"/>
      <c r="J229" s="132"/>
      <c r="K229" s="132"/>
      <c r="L229" s="132"/>
      <c r="M229" s="132"/>
      <c r="N229" s="132"/>
      <c r="O229" s="132"/>
      <c r="P229" s="132"/>
      <c r="Q229" s="132"/>
      <c r="R229" s="132"/>
      <c r="S229" s="132"/>
    </row>
    <row r="230" spans="3:19" x14ac:dyDescent="0.2">
      <c r="C230" s="146"/>
      <c r="D230" s="138"/>
      <c r="E230" s="137"/>
      <c r="F230" s="137"/>
      <c r="G230" s="137"/>
      <c r="H230" s="132"/>
      <c r="I230" s="132"/>
      <c r="J230" s="132"/>
      <c r="K230" s="132"/>
      <c r="L230" s="132"/>
      <c r="M230" s="132"/>
      <c r="N230" s="132"/>
      <c r="O230" s="132"/>
      <c r="P230" s="132"/>
      <c r="Q230" s="132"/>
      <c r="R230" s="132"/>
      <c r="S230" s="132"/>
    </row>
    <row r="231" spans="3:19" ht="13.5" thickBot="1" x14ac:dyDescent="0.25">
      <c r="C231" s="147"/>
      <c r="D231" s="138"/>
      <c r="E231" s="137"/>
      <c r="F231" s="137"/>
      <c r="G231" s="137"/>
      <c r="H231" s="132"/>
      <c r="I231" s="132"/>
      <c r="J231" s="132"/>
      <c r="K231" s="132"/>
      <c r="L231" s="132"/>
      <c r="M231" s="132"/>
      <c r="N231" s="132"/>
      <c r="O231" s="132"/>
      <c r="P231" s="132"/>
      <c r="Q231" s="132"/>
      <c r="R231" s="132"/>
      <c r="S231" s="132"/>
    </row>
    <row r="232" spans="3:19" ht="12.75" customHeight="1" x14ac:dyDescent="0.2">
      <c r="C232" s="145" t="s">
        <v>63</v>
      </c>
      <c r="D232" s="138"/>
      <c r="E232" s="137"/>
      <c r="F232" s="137"/>
      <c r="G232" s="137"/>
      <c r="H232" s="132" t="s">
        <v>572</v>
      </c>
      <c r="I232" s="133" t="s">
        <v>566</v>
      </c>
      <c r="J232" s="132"/>
      <c r="K232" s="132"/>
      <c r="L232" s="132"/>
      <c r="M232" s="132"/>
      <c r="N232" s="132"/>
      <c r="O232" s="132"/>
      <c r="P232" s="132"/>
      <c r="Q232" s="132"/>
      <c r="R232" s="132"/>
      <c r="S232" s="132"/>
    </row>
    <row r="233" spans="3:19" x14ac:dyDescent="0.2">
      <c r="C233" s="146"/>
      <c r="D233" s="138"/>
      <c r="E233" s="137"/>
      <c r="F233" s="137"/>
      <c r="G233" s="137"/>
      <c r="H233" s="132"/>
      <c r="I233" s="133"/>
      <c r="J233" s="132"/>
      <c r="K233" s="132"/>
      <c r="L233" s="132"/>
      <c r="M233" s="132"/>
      <c r="N233" s="132"/>
      <c r="O233" s="132"/>
      <c r="P233" s="132"/>
      <c r="Q233" s="132"/>
      <c r="R233" s="132"/>
      <c r="S233" s="132"/>
    </row>
    <row r="234" spans="3:19" x14ac:dyDescent="0.2">
      <c r="C234" s="146"/>
      <c r="D234" s="138"/>
      <c r="E234" s="137"/>
      <c r="F234" s="137"/>
      <c r="G234" s="137"/>
      <c r="H234" s="132"/>
      <c r="I234" s="133"/>
      <c r="J234" s="132"/>
      <c r="K234" s="132"/>
      <c r="L234" s="132"/>
      <c r="M234" s="132"/>
      <c r="N234" s="132"/>
      <c r="O234" s="132"/>
      <c r="P234" s="132"/>
      <c r="Q234" s="132"/>
      <c r="R234" s="132"/>
      <c r="S234" s="132"/>
    </row>
    <row r="235" spans="3:19" x14ac:dyDescent="0.2">
      <c r="C235" s="146"/>
      <c r="D235" s="138"/>
      <c r="E235" s="137"/>
      <c r="F235" s="137"/>
      <c r="G235" s="137"/>
      <c r="H235" s="132"/>
      <c r="I235" s="133"/>
      <c r="J235" s="132"/>
      <c r="K235" s="132"/>
      <c r="L235" s="132"/>
      <c r="M235" s="132"/>
      <c r="N235" s="132"/>
      <c r="O235" s="132"/>
      <c r="P235" s="132"/>
      <c r="Q235" s="132"/>
      <c r="R235" s="132"/>
      <c r="S235" s="132"/>
    </row>
    <row r="236" spans="3:19" ht="13.5" thickBot="1" x14ac:dyDescent="0.25">
      <c r="C236" s="147"/>
      <c r="D236" s="138"/>
      <c r="E236" s="137"/>
      <c r="F236" s="137"/>
      <c r="G236" s="137"/>
      <c r="H236" s="132"/>
      <c r="I236" s="133"/>
      <c r="J236" s="132"/>
      <c r="K236" s="132"/>
      <c r="L236" s="132"/>
      <c r="M236" s="132"/>
      <c r="N236" s="132"/>
      <c r="O236" s="132"/>
      <c r="P236" s="132"/>
      <c r="Q236" s="132"/>
      <c r="R236" s="132"/>
      <c r="S236" s="132"/>
    </row>
    <row r="237" spans="3:19" x14ac:dyDescent="0.2">
      <c r="C237" s="145" t="s">
        <v>94</v>
      </c>
      <c r="D237" s="138"/>
      <c r="E237" s="137"/>
      <c r="F237" s="137"/>
      <c r="G237" s="137"/>
      <c r="H237" s="132" t="s">
        <v>570</v>
      </c>
      <c r="I237" s="132" t="s">
        <v>571</v>
      </c>
      <c r="J237" s="132" t="s">
        <v>573</v>
      </c>
      <c r="K237" s="132" t="s">
        <v>574</v>
      </c>
      <c r="L237" s="132" t="s">
        <v>575</v>
      </c>
      <c r="M237" s="132" t="s">
        <v>576</v>
      </c>
      <c r="N237" s="132" t="s">
        <v>577</v>
      </c>
      <c r="O237" s="132" t="s">
        <v>567</v>
      </c>
      <c r="P237" s="132" t="s">
        <v>568</v>
      </c>
      <c r="Q237" s="132" t="s">
        <v>565</v>
      </c>
      <c r="R237" s="132" t="s">
        <v>566</v>
      </c>
      <c r="S237" s="132"/>
    </row>
    <row r="238" spans="3:19" x14ac:dyDescent="0.2">
      <c r="C238" s="146"/>
      <c r="D238" s="138"/>
      <c r="E238" s="137"/>
      <c r="F238" s="137"/>
      <c r="G238" s="137"/>
      <c r="H238" s="132"/>
      <c r="I238" s="132"/>
      <c r="J238" s="132"/>
      <c r="K238" s="132"/>
      <c r="L238" s="132"/>
      <c r="M238" s="132"/>
      <c r="N238" s="132"/>
      <c r="O238" s="132"/>
      <c r="P238" s="132"/>
      <c r="Q238" s="132"/>
      <c r="R238" s="132"/>
      <c r="S238" s="132"/>
    </row>
    <row r="239" spans="3:19" x14ac:dyDescent="0.2">
      <c r="C239" s="146"/>
      <c r="D239" s="138"/>
      <c r="E239" s="137"/>
      <c r="F239" s="137"/>
      <c r="G239" s="137"/>
      <c r="H239" s="132"/>
      <c r="I239" s="132"/>
      <c r="J239" s="132"/>
      <c r="K239" s="132"/>
      <c r="L239" s="132"/>
      <c r="M239" s="132"/>
      <c r="N239" s="132"/>
      <c r="O239" s="132"/>
      <c r="P239" s="132"/>
      <c r="Q239" s="132"/>
      <c r="R239" s="132"/>
      <c r="S239" s="132"/>
    </row>
    <row r="240" spans="3:19" x14ac:dyDescent="0.2">
      <c r="C240" s="146"/>
      <c r="D240" s="138"/>
      <c r="E240" s="137"/>
      <c r="F240" s="137"/>
      <c r="G240" s="137"/>
      <c r="H240" s="132"/>
      <c r="I240" s="132"/>
      <c r="J240" s="132"/>
      <c r="K240" s="132"/>
      <c r="L240" s="132"/>
      <c r="M240" s="132"/>
      <c r="N240" s="132"/>
      <c r="O240" s="132"/>
      <c r="P240" s="132"/>
      <c r="Q240" s="132"/>
      <c r="R240" s="132"/>
      <c r="S240" s="132"/>
    </row>
    <row r="241" spans="3:19" ht="13.5" thickBot="1" x14ac:dyDescent="0.25">
      <c r="C241" s="147"/>
      <c r="D241" s="138"/>
      <c r="E241" s="137"/>
      <c r="F241" s="137"/>
      <c r="G241" s="137"/>
      <c r="H241" s="132"/>
      <c r="I241" s="132"/>
      <c r="J241" s="132"/>
      <c r="K241" s="132"/>
      <c r="L241" s="132"/>
      <c r="M241" s="132"/>
      <c r="N241" s="132"/>
      <c r="O241" s="132"/>
      <c r="P241" s="132"/>
      <c r="Q241" s="132"/>
      <c r="R241" s="132"/>
      <c r="S241" s="132"/>
    </row>
    <row r="242" spans="3:19" x14ac:dyDescent="0.2">
      <c r="C242" s="145" t="s">
        <v>222</v>
      </c>
      <c r="D242" s="138"/>
      <c r="E242" s="137"/>
      <c r="F242" s="137"/>
      <c r="G242" s="137"/>
      <c r="H242" s="132" t="s">
        <v>570</v>
      </c>
      <c r="I242" s="132" t="s">
        <v>571</v>
      </c>
      <c r="J242" s="132" t="s">
        <v>573</v>
      </c>
      <c r="K242" s="132" t="s">
        <v>574</v>
      </c>
      <c r="L242" s="132" t="s">
        <v>567</v>
      </c>
      <c r="M242" s="132" t="s">
        <v>568</v>
      </c>
      <c r="N242" s="132" t="s">
        <v>572</v>
      </c>
      <c r="O242" s="133" t="s">
        <v>566</v>
      </c>
      <c r="P242" s="132"/>
      <c r="Q242" s="132"/>
      <c r="R242" s="132"/>
      <c r="S242" s="132"/>
    </row>
    <row r="243" spans="3:19" x14ac:dyDescent="0.2">
      <c r="C243" s="146"/>
      <c r="D243" s="138"/>
      <c r="E243" s="137"/>
      <c r="F243" s="137"/>
      <c r="G243" s="137"/>
      <c r="H243" s="132"/>
      <c r="I243" s="132"/>
      <c r="J243" s="132"/>
      <c r="K243" s="132"/>
      <c r="L243" s="132"/>
      <c r="M243" s="132"/>
      <c r="N243" s="132"/>
      <c r="O243" s="133"/>
      <c r="P243" s="132"/>
      <c r="Q243" s="132"/>
      <c r="R243" s="132"/>
      <c r="S243" s="132"/>
    </row>
    <row r="244" spans="3:19" x14ac:dyDescent="0.2">
      <c r="C244" s="146"/>
      <c r="D244" s="138"/>
      <c r="E244" s="137"/>
      <c r="F244" s="137"/>
      <c r="G244" s="137"/>
      <c r="H244" s="132"/>
      <c r="I244" s="132"/>
      <c r="J244" s="132"/>
      <c r="K244" s="132"/>
      <c r="L244" s="132"/>
      <c r="M244" s="132"/>
      <c r="N244" s="132"/>
      <c r="O244" s="133"/>
      <c r="P244" s="132"/>
      <c r="Q244" s="132"/>
      <c r="R244" s="132"/>
      <c r="S244" s="132"/>
    </row>
    <row r="245" spans="3:19" x14ac:dyDescent="0.2">
      <c r="C245" s="146"/>
      <c r="D245" s="138"/>
      <c r="E245" s="137"/>
      <c r="F245" s="137"/>
      <c r="G245" s="137"/>
      <c r="H245" s="132"/>
      <c r="I245" s="132"/>
      <c r="J245" s="132"/>
      <c r="K245" s="132"/>
      <c r="L245" s="132"/>
      <c r="M245" s="132"/>
      <c r="N245" s="132"/>
      <c r="O245" s="133"/>
      <c r="P245" s="132"/>
      <c r="Q245" s="132"/>
      <c r="R245" s="132"/>
      <c r="S245" s="132"/>
    </row>
    <row r="246" spans="3:19" ht="13.5" thickBot="1" x14ac:dyDescent="0.25">
      <c r="C246" s="147"/>
      <c r="D246" s="138"/>
      <c r="E246" s="137"/>
      <c r="F246" s="137"/>
      <c r="G246" s="137"/>
      <c r="H246" s="132"/>
      <c r="I246" s="132"/>
      <c r="J246" s="132"/>
      <c r="K246" s="132"/>
      <c r="L246" s="132"/>
      <c r="M246" s="132"/>
      <c r="N246" s="132"/>
      <c r="O246" s="133"/>
      <c r="P246" s="132"/>
      <c r="Q246" s="132"/>
      <c r="R246" s="132"/>
      <c r="S246" s="132"/>
    </row>
    <row r="247" spans="3:19" ht="12.75" customHeight="1" x14ac:dyDescent="0.2">
      <c r="C247" s="145" t="s">
        <v>163</v>
      </c>
      <c r="D247" s="138"/>
      <c r="E247" s="137"/>
      <c r="F247" s="137"/>
      <c r="G247" s="137"/>
      <c r="H247" s="132" t="s">
        <v>570</v>
      </c>
      <c r="I247" s="132" t="s">
        <v>571</v>
      </c>
      <c r="J247" s="132" t="s">
        <v>573</v>
      </c>
      <c r="K247" s="132" t="s">
        <v>574</v>
      </c>
      <c r="L247" s="132"/>
      <c r="M247" s="132"/>
      <c r="N247" s="132"/>
      <c r="O247" s="132"/>
      <c r="P247" s="132"/>
      <c r="Q247" s="132"/>
      <c r="R247" s="132"/>
      <c r="S247" s="132"/>
    </row>
    <row r="248" spans="3:19" x14ac:dyDescent="0.2">
      <c r="C248" s="146"/>
      <c r="D248" s="138"/>
      <c r="E248" s="137"/>
      <c r="F248" s="137"/>
      <c r="G248" s="137"/>
      <c r="H248" s="132"/>
      <c r="I248" s="132"/>
      <c r="J248" s="132"/>
      <c r="K248" s="132"/>
      <c r="L248" s="132"/>
      <c r="M248" s="132"/>
      <c r="N248" s="132"/>
      <c r="O248" s="132"/>
      <c r="P248" s="132"/>
      <c r="Q248" s="132"/>
      <c r="R248" s="132"/>
      <c r="S248" s="132"/>
    </row>
    <row r="249" spans="3:19" x14ac:dyDescent="0.2">
      <c r="C249" s="146"/>
      <c r="D249" s="138"/>
      <c r="E249" s="137"/>
      <c r="F249" s="137"/>
      <c r="G249" s="137"/>
      <c r="H249" s="132"/>
      <c r="I249" s="132"/>
      <c r="J249" s="132"/>
      <c r="K249" s="132"/>
      <c r="L249" s="132"/>
      <c r="M249" s="132"/>
      <c r="N249" s="132"/>
      <c r="O249" s="132"/>
      <c r="P249" s="132"/>
      <c r="Q249" s="132"/>
      <c r="R249" s="132"/>
      <c r="S249" s="132"/>
    </row>
    <row r="250" spans="3:19" x14ac:dyDescent="0.2">
      <c r="C250" s="146"/>
      <c r="D250" s="138"/>
      <c r="E250" s="137"/>
      <c r="F250" s="137"/>
      <c r="G250" s="137"/>
      <c r="H250" s="132"/>
      <c r="I250" s="132"/>
      <c r="J250" s="132"/>
      <c r="K250" s="132"/>
      <c r="L250" s="132"/>
      <c r="M250" s="132"/>
      <c r="N250" s="132"/>
      <c r="O250" s="132"/>
      <c r="P250" s="132"/>
      <c r="Q250" s="132"/>
      <c r="R250" s="132"/>
      <c r="S250" s="132"/>
    </row>
    <row r="251" spans="3:19" ht="13.5" thickBot="1" x14ac:dyDescent="0.25">
      <c r="C251" s="147"/>
      <c r="D251" s="138"/>
      <c r="E251" s="137"/>
      <c r="F251" s="137"/>
      <c r="G251" s="137"/>
      <c r="H251" s="132"/>
      <c r="I251" s="132"/>
      <c r="J251" s="132"/>
      <c r="K251" s="132"/>
      <c r="L251" s="132"/>
      <c r="M251" s="132"/>
      <c r="N251" s="132"/>
      <c r="O251" s="132"/>
      <c r="P251" s="132"/>
      <c r="Q251" s="132"/>
      <c r="R251" s="132"/>
      <c r="S251" s="132"/>
    </row>
    <row r="252" spans="3:19" x14ac:dyDescent="0.2">
      <c r="C252" s="145" t="s">
        <v>176</v>
      </c>
      <c r="D252" s="138"/>
      <c r="E252" s="137"/>
      <c r="F252" s="137"/>
      <c r="G252" s="137"/>
      <c r="H252" s="132" t="s">
        <v>570</v>
      </c>
      <c r="I252" s="132" t="s">
        <v>571</v>
      </c>
      <c r="J252" s="132" t="s">
        <v>573</v>
      </c>
      <c r="K252" s="132" t="s">
        <v>574</v>
      </c>
      <c r="L252" s="132" t="s">
        <v>567</v>
      </c>
      <c r="M252" s="132" t="s">
        <v>568</v>
      </c>
      <c r="N252" s="132"/>
      <c r="O252" s="132"/>
      <c r="P252" s="132"/>
      <c r="Q252" s="132"/>
      <c r="R252" s="132"/>
      <c r="S252" s="132"/>
    </row>
    <row r="253" spans="3:19" x14ac:dyDescent="0.2">
      <c r="C253" s="146"/>
      <c r="D253" s="138"/>
      <c r="E253" s="137"/>
      <c r="F253" s="137"/>
      <c r="G253" s="137"/>
      <c r="H253" s="132"/>
      <c r="I253" s="132"/>
      <c r="J253" s="132"/>
      <c r="K253" s="132"/>
      <c r="L253" s="132"/>
      <c r="M253" s="132"/>
      <c r="N253" s="132"/>
      <c r="O253" s="132"/>
      <c r="P253" s="132"/>
      <c r="Q253" s="132"/>
      <c r="R253" s="132"/>
      <c r="S253" s="132"/>
    </row>
    <row r="254" spans="3:19" x14ac:dyDescent="0.2">
      <c r="C254" s="146"/>
      <c r="D254" s="138"/>
      <c r="E254" s="137"/>
      <c r="F254" s="137"/>
      <c r="G254" s="137"/>
      <c r="H254" s="132"/>
      <c r="I254" s="132"/>
      <c r="J254" s="132"/>
      <c r="K254" s="132"/>
      <c r="L254" s="132"/>
      <c r="M254" s="132"/>
      <c r="N254" s="132"/>
      <c r="O254" s="132"/>
      <c r="P254" s="132"/>
      <c r="Q254" s="132"/>
      <c r="R254" s="132"/>
      <c r="S254" s="132"/>
    </row>
    <row r="255" spans="3:19" x14ac:dyDescent="0.2">
      <c r="C255" s="146"/>
      <c r="D255" s="138"/>
      <c r="E255" s="137"/>
      <c r="F255" s="137"/>
      <c r="G255" s="137"/>
      <c r="H255" s="132"/>
      <c r="I255" s="132"/>
      <c r="J255" s="132"/>
      <c r="K255" s="132"/>
      <c r="L255" s="132"/>
      <c r="M255" s="132"/>
      <c r="N255" s="132"/>
      <c r="O255" s="132"/>
      <c r="P255" s="132"/>
      <c r="Q255" s="132"/>
      <c r="R255" s="132"/>
      <c r="S255" s="132"/>
    </row>
    <row r="256" spans="3:19" ht="13.5" thickBot="1" x14ac:dyDescent="0.25">
      <c r="C256" s="147"/>
      <c r="D256" s="138"/>
      <c r="E256" s="137"/>
      <c r="F256" s="137"/>
      <c r="G256" s="137"/>
      <c r="H256" s="132"/>
      <c r="I256" s="132"/>
      <c r="J256" s="132"/>
      <c r="K256" s="132"/>
      <c r="L256" s="132"/>
      <c r="M256" s="132"/>
      <c r="N256" s="132"/>
      <c r="O256" s="132"/>
      <c r="P256" s="132"/>
      <c r="Q256" s="132"/>
      <c r="R256" s="132"/>
      <c r="S256" s="132"/>
    </row>
    <row r="257" spans="3:19" x14ac:dyDescent="0.2">
      <c r="C257" s="145" t="s">
        <v>36</v>
      </c>
      <c r="D257" s="138"/>
      <c r="E257" s="137"/>
      <c r="F257" s="137"/>
      <c r="G257" s="137"/>
      <c r="H257" s="132" t="s">
        <v>570</v>
      </c>
      <c r="I257" s="132" t="s">
        <v>571</v>
      </c>
      <c r="J257" s="132" t="s">
        <v>573</v>
      </c>
      <c r="K257" s="132" t="s">
        <v>574</v>
      </c>
      <c r="L257" s="132"/>
      <c r="M257" s="132"/>
      <c r="N257" s="132"/>
      <c r="O257" s="132"/>
      <c r="P257" s="132"/>
      <c r="Q257" s="132"/>
      <c r="R257" s="132"/>
      <c r="S257" s="132"/>
    </row>
    <row r="258" spans="3:19" x14ac:dyDescent="0.2">
      <c r="C258" s="146"/>
      <c r="D258" s="138"/>
      <c r="E258" s="137"/>
      <c r="F258" s="137"/>
      <c r="G258" s="137"/>
      <c r="H258" s="132"/>
      <c r="I258" s="132"/>
      <c r="J258" s="132"/>
      <c r="K258" s="132"/>
      <c r="L258" s="132"/>
      <c r="M258" s="132"/>
      <c r="N258" s="132"/>
      <c r="O258" s="132"/>
      <c r="P258" s="132"/>
      <c r="Q258" s="132"/>
      <c r="R258" s="132"/>
      <c r="S258" s="132"/>
    </row>
    <row r="259" spans="3:19" x14ac:dyDescent="0.2">
      <c r="C259" s="146"/>
      <c r="D259" s="138"/>
      <c r="E259" s="137"/>
      <c r="F259" s="137"/>
      <c r="G259" s="137"/>
      <c r="H259" s="132"/>
      <c r="I259" s="132"/>
      <c r="J259" s="132"/>
      <c r="K259" s="132"/>
      <c r="L259" s="132"/>
      <c r="M259" s="132"/>
      <c r="N259" s="132"/>
      <c r="O259" s="132"/>
      <c r="P259" s="132"/>
      <c r="Q259" s="132"/>
      <c r="R259" s="132"/>
      <c r="S259" s="132"/>
    </row>
    <row r="260" spans="3:19" x14ac:dyDescent="0.2">
      <c r="C260" s="146"/>
      <c r="D260" s="138"/>
      <c r="E260" s="137"/>
      <c r="F260" s="137"/>
      <c r="G260" s="137"/>
      <c r="H260" s="132"/>
      <c r="I260" s="132"/>
      <c r="J260" s="132"/>
      <c r="K260" s="132"/>
      <c r="L260" s="132"/>
      <c r="M260" s="132"/>
      <c r="N260" s="132"/>
      <c r="O260" s="132"/>
      <c r="P260" s="132"/>
      <c r="Q260" s="132"/>
      <c r="R260" s="132"/>
      <c r="S260" s="132"/>
    </row>
    <row r="261" spans="3:19" ht="13.5" thickBot="1" x14ac:dyDescent="0.25">
      <c r="C261" s="147"/>
      <c r="D261" s="138"/>
      <c r="E261" s="137"/>
      <c r="F261" s="137"/>
      <c r="G261" s="137"/>
      <c r="H261" s="132"/>
      <c r="I261" s="132"/>
      <c r="J261" s="132"/>
      <c r="K261" s="132"/>
      <c r="L261" s="132"/>
      <c r="M261" s="132"/>
      <c r="N261" s="132"/>
      <c r="O261" s="132"/>
      <c r="P261" s="132"/>
      <c r="Q261" s="132"/>
      <c r="R261" s="132"/>
      <c r="S261" s="132"/>
    </row>
    <row r="262" spans="3:19" x14ac:dyDescent="0.2">
      <c r="C262" s="145" t="s">
        <v>75</v>
      </c>
      <c r="D262" s="138"/>
      <c r="E262" s="137"/>
      <c r="F262" s="137"/>
      <c r="G262" s="137"/>
      <c r="H262" s="132" t="s">
        <v>570</v>
      </c>
      <c r="I262" s="132" t="s">
        <v>571</v>
      </c>
      <c r="J262" s="132"/>
      <c r="K262" s="132"/>
      <c r="L262" s="132"/>
      <c r="M262" s="132"/>
      <c r="N262" s="132"/>
      <c r="O262" s="132"/>
      <c r="P262" s="132"/>
      <c r="Q262" s="132"/>
      <c r="R262" s="132"/>
      <c r="S262" s="132"/>
    </row>
    <row r="263" spans="3:19" x14ac:dyDescent="0.2">
      <c r="C263" s="146"/>
      <c r="D263" s="138"/>
      <c r="E263" s="137"/>
      <c r="F263" s="137"/>
      <c r="G263" s="137"/>
      <c r="H263" s="132"/>
      <c r="I263" s="132"/>
      <c r="J263" s="132"/>
      <c r="K263" s="132"/>
      <c r="L263" s="132"/>
      <c r="M263" s="132"/>
      <c r="N263" s="132"/>
      <c r="O263" s="132"/>
      <c r="P263" s="132"/>
      <c r="Q263" s="132"/>
      <c r="R263" s="132"/>
      <c r="S263" s="132"/>
    </row>
    <row r="264" spans="3:19" x14ac:dyDescent="0.2">
      <c r="C264" s="146"/>
      <c r="D264" s="138"/>
      <c r="E264" s="137"/>
      <c r="F264" s="137"/>
      <c r="G264" s="137"/>
      <c r="H264" s="132"/>
      <c r="I264" s="132"/>
      <c r="J264" s="132"/>
      <c r="K264" s="132"/>
      <c r="L264" s="132"/>
      <c r="M264" s="132"/>
      <c r="N264" s="132"/>
      <c r="O264" s="132"/>
      <c r="P264" s="132"/>
      <c r="Q264" s="132"/>
      <c r="R264" s="132"/>
      <c r="S264" s="132"/>
    </row>
    <row r="265" spans="3:19" x14ac:dyDescent="0.2">
      <c r="C265" s="146"/>
      <c r="D265" s="138"/>
      <c r="E265" s="137"/>
      <c r="F265" s="137"/>
      <c r="G265" s="137"/>
      <c r="H265" s="132"/>
      <c r="I265" s="132"/>
      <c r="J265" s="132"/>
      <c r="K265" s="132"/>
      <c r="L265" s="132"/>
      <c r="M265" s="132"/>
      <c r="N265" s="132"/>
      <c r="O265" s="132"/>
      <c r="P265" s="132"/>
      <c r="Q265" s="132"/>
      <c r="R265" s="132"/>
      <c r="S265" s="132"/>
    </row>
    <row r="266" spans="3:19" ht="13.5" thickBot="1" x14ac:dyDescent="0.25">
      <c r="C266" s="147"/>
      <c r="D266" s="138"/>
      <c r="E266" s="137"/>
      <c r="F266" s="137"/>
      <c r="G266" s="137"/>
      <c r="H266" s="132"/>
      <c r="I266" s="132"/>
      <c r="J266" s="132"/>
      <c r="K266" s="132"/>
      <c r="L266" s="132"/>
      <c r="M266" s="132"/>
      <c r="N266" s="132"/>
      <c r="O266" s="132"/>
      <c r="P266" s="132"/>
      <c r="Q266" s="132"/>
      <c r="R266" s="132"/>
      <c r="S266" s="132"/>
    </row>
    <row r="267" spans="3:19" x14ac:dyDescent="0.2">
      <c r="C267" s="145" t="s">
        <v>212</v>
      </c>
      <c r="D267" s="138"/>
      <c r="E267" s="137"/>
      <c r="F267" s="137"/>
      <c r="G267" s="137"/>
      <c r="H267" s="132" t="s">
        <v>570</v>
      </c>
      <c r="I267" s="132" t="s">
        <v>573</v>
      </c>
      <c r="J267" s="132"/>
      <c r="K267" s="132"/>
      <c r="L267" s="132"/>
      <c r="M267" s="132"/>
      <c r="N267" s="132"/>
      <c r="O267" s="132"/>
      <c r="P267" s="132"/>
      <c r="Q267" s="132"/>
      <c r="R267" s="132"/>
      <c r="S267" s="132"/>
    </row>
    <row r="268" spans="3:19" x14ac:dyDescent="0.2">
      <c r="C268" s="146"/>
      <c r="D268" s="138"/>
      <c r="E268" s="137"/>
      <c r="F268" s="137"/>
      <c r="G268" s="137"/>
      <c r="H268" s="132"/>
      <c r="I268" s="132"/>
      <c r="J268" s="132"/>
      <c r="K268" s="132"/>
      <c r="L268" s="132"/>
      <c r="M268" s="132"/>
      <c r="N268" s="132"/>
      <c r="O268" s="132"/>
      <c r="P268" s="132"/>
      <c r="Q268" s="132"/>
      <c r="R268" s="132"/>
      <c r="S268" s="132"/>
    </row>
    <row r="269" spans="3:19" x14ac:dyDescent="0.2">
      <c r="C269" s="146"/>
      <c r="D269" s="138"/>
      <c r="E269" s="137"/>
      <c r="F269" s="137"/>
      <c r="G269" s="137"/>
      <c r="H269" s="132"/>
      <c r="I269" s="132"/>
      <c r="J269" s="132"/>
      <c r="K269" s="132"/>
      <c r="L269" s="132"/>
      <c r="M269" s="132"/>
      <c r="N269" s="132"/>
      <c r="O269" s="132"/>
      <c r="P269" s="132"/>
      <c r="Q269" s="132"/>
      <c r="R269" s="132"/>
      <c r="S269" s="132"/>
    </row>
    <row r="270" spans="3:19" x14ac:dyDescent="0.2">
      <c r="C270" s="146"/>
      <c r="D270" s="138"/>
      <c r="E270" s="137"/>
      <c r="F270" s="137"/>
      <c r="G270" s="137"/>
      <c r="H270" s="132"/>
      <c r="I270" s="132"/>
      <c r="J270" s="132"/>
      <c r="K270" s="132"/>
      <c r="L270" s="132"/>
      <c r="M270" s="132"/>
      <c r="N270" s="132"/>
      <c r="O270" s="132"/>
      <c r="P270" s="132"/>
      <c r="Q270" s="132"/>
      <c r="R270" s="132"/>
      <c r="S270" s="132"/>
    </row>
    <row r="271" spans="3:19" ht="13.5" thickBot="1" x14ac:dyDescent="0.25">
      <c r="C271" s="147"/>
      <c r="D271" s="138"/>
      <c r="E271" s="137"/>
      <c r="F271" s="137"/>
      <c r="G271" s="137"/>
      <c r="H271" s="132"/>
      <c r="I271" s="132"/>
      <c r="J271" s="132"/>
      <c r="K271" s="132"/>
      <c r="L271" s="132"/>
      <c r="M271" s="132"/>
      <c r="N271" s="132"/>
      <c r="O271" s="132"/>
      <c r="P271" s="132"/>
      <c r="Q271" s="132"/>
      <c r="R271" s="132"/>
      <c r="S271" s="132"/>
    </row>
    <row r="272" spans="3:19" x14ac:dyDescent="0.2">
      <c r="C272" s="145" t="s">
        <v>114</v>
      </c>
      <c r="D272" s="138"/>
      <c r="E272" s="137"/>
      <c r="F272" s="137"/>
      <c r="G272" s="137"/>
      <c r="H272" s="132" t="s">
        <v>570</v>
      </c>
      <c r="I272" s="132"/>
      <c r="J272" s="132"/>
      <c r="K272" s="132"/>
      <c r="L272" s="132"/>
      <c r="M272" s="132"/>
      <c r="N272" s="132"/>
      <c r="O272" s="132"/>
      <c r="P272" s="132"/>
      <c r="Q272" s="132"/>
      <c r="R272" s="132"/>
      <c r="S272" s="132"/>
    </row>
    <row r="273" spans="3:19" x14ac:dyDescent="0.2">
      <c r="C273" s="146"/>
      <c r="D273" s="138"/>
      <c r="E273" s="137"/>
      <c r="F273" s="137"/>
      <c r="G273" s="137"/>
      <c r="H273" s="132"/>
      <c r="I273" s="132"/>
      <c r="J273" s="132"/>
      <c r="K273" s="132"/>
      <c r="L273" s="132"/>
      <c r="M273" s="132"/>
      <c r="N273" s="132"/>
      <c r="O273" s="132"/>
      <c r="P273" s="132"/>
      <c r="Q273" s="132"/>
      <c r="R273" s="132"/>
      <c r="S273" s="132"/>
    </row>
    <row r="274" spans="3:19" x14ac:dyDescent="0.2">
      <c r="C274" s="146"/>
      <c r="D274" s="138"/>
      <c r="E274" s="137"/>
      <c r="F274" s="137"/>
      <c r="G274" s="137"/>
      <c r="H274" s="132"/>
      <c r="I274" s="132"/>
      <c r="J274" s="132"/>
      <c r="K274" s="132"/>
      <c r="L274" s="132"/>
      <c r="M274" s="132"/>
      <c r="N274" s="132"/>
      <c r="O274" s="132"/>
      <c r="P274" s="132"/>
      <c r="Q274" s="132"/>
      <c r="R274" s="132"/>
      <c r="S274" s="132"/>
    </row>
    <row r="275" spans="3:19" x14ac:dyDescent="0.2">
      <c r="C275" s="146"/>
      <c r="D275" s="138"/>
      <c r="E275" s="137"/>
      <c r="F275" s="137"/>
      <c r="G275" s="137"/>
      <c r="H275" s="132"/>
      <c r="I275" s="132"/>
      <c r="J275" s="132"/>
      <c r="K275" s="132"/>
      <c r="L275" s="132"/>
      <c r="M275" s="132"/>
      <c r="N275" s="132"/>
      <c r="O275" s="132"/>
      <c r="P275" s="132"/>
      <c r="Q275" s="132"/>
      <c r="R275" s="132"/>
      <c r="S275" s="132"/>
    </row>
    <row r="276" spans="3:19" ht="13.5" thickBot="1" x14ac:dyDescent="0.25">
      <c r="C276" s="147"/>
      <c r="D276" s="138"/>
      <c r="E276" s="137"/>
      <c r="F276" s="137"/>
      <c r="G276" s="137"/>
      <c r="H276" s="132"/>
      <c r="I276" s="132"/>
      <c r="J276" s="132"/>
      <c r="K276" s="132"/>
      <c r="L276" s="132"/>
      <c r="M276" s="132"/>
      <c r="N276" s="132"/>
      <c r="O276" s="132"/>
      <c r="P276" s="132"/>
      <c r="Q276" s="132"/>
      <c r="R276" s="132"/>
      <c r="S276" s="132"/>
    </row>
    <row r="277" spans="3:19" x14ac:dyDescent="0.2">
      <c r="C277" s="145" t="s">
        <v>113</v>
      </c>
      <c r="D277" s="138"/>
      <c r="E277" s="137"/>
      <c r="F277" s="137"/>
      <c r="G277" s="137"/>
      <c r="H277" s="132" t="s">
        <v>571</v>
      </c>
      <c r="I277" s="132"/>
      <c r="J277" s="132"/>
      <c r="K277" s="132"/>
      <c r="L277" s="132"/>
      <c r="M277" s="132"/>
      <c r="N277" s="132"/>
      <c r="O277" s="132"/>
      <c r="P277" s="132"/>
      <c r="Q277" s="132"/>
      <c r="R277" s="132"/>
      <c r="S277" s="132"/>
    </row>
    <row r="278" spans="3:19" x14ac:dyDescent="0.2">
      <c r="C278" s="146"/>
      <c r="D278" s="138"/>
      <c r="E278" s="137"/>
      <c r="F278" s="137"/>
      <c r="G278" s="137"/>
      <c r="H278" s="132"/>
      <c r="I278" s="132"/>
      <c r="J278" s="132"/>
      <c r="K278" s="132"/>
      <c r="L278" s="132"/>
      <c r="M278" s="132"/>
      <c r="N278" s="132"/>
      <c r="O278" s="132"/>
      <c r="P278" s="132"/>
      <c r="Q278" s="132"/>
      <c r="R278" s="132"/>
      <c r="S278" s="132"/>
    </row>
    <row r="279" spans="3:19" x14ac:dyDescent="0.2">
      <c r="C279" s="146"/>
      <c r="D279" s="138"/>
      <c r="E279" s="137"/>
      <c r="F279" s="137"/>
      <c r="G279" s="137"/>
      <c r="H279" s="132"/>
      <c r="I279" s="132"/>
      <c r="J279" s="132"/>
      <c r="K279" s="132"/>
      <c r="L279" s="132"/>
      <c r="M279" s="132"/>
      <c r="N279" s="132"/>
      <c r="O279" s="132"/>
      <c r="P279" s="132"/>
      <c r="Q279" s="132"/>
      <c r="R279" s="132"/>
      <c r="S279" s="132"/>
    </row>
    <row r="280" spans="3:19" x14ac:dyDescent="0.2">
      <c r="C280" s="146"/>
      <c r="D280" s="138"/>
      <c r="E280" s="137"/>
      <c r="F280" s="137"/>
      <c r="G280" s="137"/>
      <c r="H280" s="132"/>
      <c r="I280" s="132"/>
      <c r="J280" s="132"/>
      <c r="K280" s="132"/>
      <c r="L280" s="132"/>
      <c r="M280" s="132"/>
      <c r="N280" s="132"/>
      <c r="O280" s="132"/>
      <c r="P280" s="132"/>
      <c r="Q280" s="132"/>
      <c r="R280" s="132"/>
      <c r="S280" s="132"/>
    </row>
    <row r="281" spans="3:19" ht="13.5" thickBot="1" x14ac:dyDescent="0.25">
      <c r="C281" s="147"/>
      <c r="D281" s="138"/>
      <c r="E281" s="137"/>
      <c r="F281" s="137"/>
      <c r="G281" s="137"/>
      <c r="H281" s="132"/>
      <c r="I281" s="132"/>
      <c r="J281" s="132"/>
      <c r="K281" s="132"/>
      <c r="L281" s="132"/>
      <c r="M281" s="132"/>
      <c r="N281" s="132"/>
      <c r="O281" s="132"/>
      <c r="P281" s="132"/>
      <c r="Q281" s="132"/>
      <c r="R281" s="132"/>
      <c r="S281" s="132"/>
    </row>
    <row r="282" spans="3:19" x14ac:dyDescent="0.2">
      <c r="C282" s="145" t="s">
        <v>206</v>
      </c>
      <c r="D282" s="138"/>
      <c r="E282" s="137"/>
      <c r="F282" s="137"/>
      <c r="G282" s="137"/>
      <c r="H282" s="132" t="s">
        <v>573</v>
      </c>
      <c r="I282" s="132" t="s">
        <v>574</v>
      </c>
      <c r="J282" s="132"/>
      <c r="K282" s="132"/>
      <c r="L282" s="132"/>
      <c r="M282" s="132"/>
      <c r="N282" s="132"/>
      <c r="O282" s="132"/>
      <c r="P282" s="132"/>
      <c r="Q282" s="132"/>
      <c r="R282" s="132"/>
      <c r="S282" s="132"/>
    </row>
    <row r="283" spans="3:19" x14ac:dyDescent="0.2">
      <c r="C283" s="146"/>
      <c r="D283" s="138"/>
      <c r="E283" s="137"/>
      <c r="F283" s="137"/>
      <c r="G283" s="137"/>
      <c r="H283" s="132"/>
      <c r="I283" s="132"/>
      <c r="J283" s="132"/>
      <c r="K283" s="132"/>
      <c r="L283" s="132"/>
      <c r="M283" s="132"/>
      <c r="N283" s="132"/>
      <c r="O283" s="132"/>
      <c r="P283" s="132"/>
      <c r="Q283" s="132"/>
      <c r="R283" s="132"/>
      <c r="S283" s="132"/>
    </row>
    <row r="284" spans="3:19" x14ac:dyDescent="0.2">
      <c r="C284" s="146"/>
      <c r="D284" s="138"/>
      <c r="E284" s="137"/>
      <c r="F284" s="137"/>
      <c r="G284" s="137"/>
      <c r="H284" s="132"/>
      <c r="I284" s="132"/>
      <c r="J284" s="132"/>
      <c r="K284" s="132"/>
      <c r="L284" s="132"/>
      <c r="M284" s="132"/>
      <c r="N284" s="132"/>
      <c r="O284" s="132"/>
      <c r="P284" s="132"/>
      <c r="Q284" s="132"/>
      <c r="R284" s="132"/>
      <c r="S284" s="132"/>
    </row>
    <row r="285" spans="3:19" x14ac:dyDescent="0.2">
      <c r="C285" s="146"/>
      <c r="D285" s="138"/>
      <c r="E285" s="137"/>
      <c r="F285" s="137"/>
      <c r="G285" s="137"/>
      <c r="H285" s="132"/>
      <c r="I285" s="132"/>
      <c r="J285" s="132"/>
      <c r="K285" s="132"/>
      <c r="L285" s="132"/>
      <c r="M285" s="132"/>
      <c r="N285" s="132"/>
      <c r="O285" s="132"/>
      <c r="P285" s="132"/>
      <c r="Q285" s="132"/>
      <c r="R285" s="132"/>
      <c r="S285" s="132"/>
    </row>
    <row r="286" spans="3:19" ht="13.5" thickBot="1" x14ac:dyDescent="0.25">
      <c r="C286" s="147"/>
      <c r="D286" s="138"/>
      <c r="E286" s="137"/>
      <c r="F286" s="137"/>
      <c r="G286" s="137"/>
      <c r="H286" s="132"/>
      <c r="I286" s="132"/>
      <c r="J286" s="132"/>
      <c r="K286" s="132"/>
      <c r="L286" s="132"/>
      <c r="M286" s="132"/>
      <c r="N286" s="132"/>
      <c r="O286" s="132"/>
      <c r="P286" s="132"/>
      <c r="Q286" s="132"/>
      <c r="R286" s="132"/>
      <c r="S286" s="132"/>
    </row>
    <row r="287" spans="3:19" x14ac:dyDescent="0.2">
      <c r="C287" s="145" t="s">
        <v>74</v>
      </c>
      <c r="D287" s="138"/>
      <c r="E287" s="137"/>
      <c r="F287" s="137"/>
      <c r="G287" s="137"/>
      <c r="H287" s="132" t="s">
        <v>573</v>
      </c>
      <c r="I287" s="132" t="s">
        <v>574</v>
      </c>
      <c r="J287" s="132"/>
      <c r="K287" s="132"/>
      <c r="L287" s="132"/>
      <c r="M287" s="132"/>
      <c r="N287" s="132"/>
      <c r="O287" s="132"/>
      <c r="P287" s="132"/>
      <c r="Q287" s="132"/>
      <c r="R287" s="132"/>
      <c r="S287" s="132"/>
    </row>
    <row r="288" spans="3:19" x14ac:dyDescent="0.2">
      <c r="C288" s="146"/>
      <c r="D288" s="138"/>
      <c r="E288" s="137"/>
      <c r="F288" s="137"/>
      <c r="G288" s="137"/>
      <c r="H288" s="132"/>
      <c r="I288" s="132"/>
      <c r="J288" s="132"/>
      <c r="K288" s="132"/>
      <c r="L288" s="132"/>
      <c r="M288" s="132"/>
      <c r="N288" s="132"/>
      <c r="O288" s="132"/>
      <c r="P288" s="132"/>
      <c r="Q288" s="132"/>
      <c r="R288" s="132"/>
      <c r="S288" s="132"/>
    </row>
    <row r="289" spans="3:19" x14ac:dyDescent="0.2">
      <c r="C289" s="146"/>
      <c r="D289" s="138"/>
      <c r="E289" s="137"/>
      <c r="F289" s="137"/>
      <c r="G289" s="137"/>
      <c r="H289" s="132"/>
      <c r="I289" s="132"/>
      <c r="J289" s="132"/>
      <c r="K289" s="132"/>
      <c r="L289" s="132"/>
      <c r="M289" s="132"/>
      <c r="N289" s="132"/>
      <c r="O289" s="132"/>
      <c r="P289" s="132"/>
      <c r="Q289" s="132"/>
      <c r="R289" s="132"/>
      <c r="S289" s="132"/>
    </row>
    <row r="290" spans="3:19" x14ac:dyDescent="0.2">
      <c r="C290" s="146"/>
      <c r="D290" s="138"/>
      <c r="E290" s="137"/>
      <c r="F290" s="137"/>
      <c r="G290" s="137"/>
      <c r="H290" s="132"/>
      <c r="I290" s="132"/>
      <c r="J290" s="132"/>
      <c r="K290" s="132"/>
      <c r="L290" s="132"/>
      <c r="M290" s="132"/>
      <c r="N290" s="132"/>
      <c r="O290" s="132"/>
      <c r="P290" s="132"/>
      <c r="Q290" s="132"/>
      <c r="R290" s="132"/>
      <c r="S290" s="132"/>
    </row>
    <row r="291" spans="3:19" ht="13.5" thickBot="1" x14ac:dyDescent="0.25">
      <c r="C291" s="147"/>
      <c r="D291" s="138"/>
      <c r="E291" s="137"/>
      <c r="F291" s="137"/>
      <c r="G291" s="137"/>
      <c r="H291" s="132"/>
      <c r="I291" s="132"/>
      <c r="J291" s="132"/>
      <c r="K291" s="132"/>
      <c r="L291" s="132"/>
      <c r="M291" s="132"/>
      <c r="N291" s="132"/>
      <c r="O291" s="132"/>
      <c r="P291" s="132"/>
      <c r="Q291" s="132"/>
      <c r="R291" s="132"/>
      <c r="S291" s="132"/>
    </row>
    <row r="292" spans="3:19" x14ac:dyDescent="0.2">
      <c r="C292" s="145" t="s">
        <v>111</v>
      </c>
      <c r="D292" s="138"/>
      <c r="E292" s="137"/>
      <c r="F292" s="137"/>
      <c r="G292" s="137"/>
      <c r="H292" s="132" t="s">
        <v>573</v>
      </c>
      <c r="I292" s="132"/>
      <c r="J292" s="132"/>
      <c r="K292" s="132"/>
      <c r="L292" s="132"/>
      <c r="M292" s="132"/>
      <c r="N292" s="132"/>
      <c r="O292" s="132"/>
      <c r="P292" s="132"/>
      <c r="Q292" s="132"/>
      <c r="R292" s="132"/>
      <c r="S292" s="132"/>
    </row>
    <row r="293" spans="3:19" x14ac:dyDescent="0.2">
      <c r="C293" s="146"/>
      <c r="D293" s="138"/>
      <c r="E293" s="137"/>
      <c r="F293" s="137"/>
      <c r="G293" s="137"/>
      <c r="H293" s="132"/>
      <c r="I293" s="132"/>
      <c r="J293" s="132"/>
      <c r="K293" s="132"/>
      <c r="L293" s="132"/>
      <c r="M293" s="132"/>
      <c r="N293" s="132"/>
      <c r="O293" s="132"/>
      <c r="P293" s="132"/>
      <c r="Q293" s="132"/>
      <c r="R293" s="132"/>
      <c r="S293" s="132"/>
    </row>
    <row r="294" spans="3:19" x14ac:dyDescent="0.2">
      <c r="C294" s="146"/>
      <c r="D294" s="138"/>
      <c r="E294" s="137"/>
      <c r="F294" s="137"/>
      <c r="G294" s="137"/>
      <c r="H294" s="132"/>
      <c r="I294" s="132"/>
      <c r="J294" s="132"/>
      <c r="K294" s="132"/>
      <c r="L294" s="132"/>
      <c r="M294" s="132"/>
      <c r="N294" s="132"/>
      <c r="O294" s="132"/>
      <c r="P294" s="132"/>
      <c r="Q294" s="132"/>
      <c r="R294" s="132"/>
      <c r="S294" s="132"/>
    </row>
    <row r="295" spans="3:19" x14ac:dyDescent="0.2">
      <c r="C295" s="146"/>
      <c r="D295" s="138"/>
      <c r="E295" s="137"/>
      <c r="F295" s="137"/>
      <c r="G295" s="137"/>
      <c r="H295" s="132"/>
      <c r="I295" s="132"/>
      <c r="J295" s="132"/>
      <c r="K295" s="132"/>
      <c r="L295" s="132"/>
      <c r="M295" s="132"/>
      <c r="N295" s="132"/>
      <c r="O295" s="132"/>
      <c r="P295" s="132"/>
      <c r="Q295" s="132"/>
      <c r="R295" s="132"/>
      <c r="S295" s="132"/>
    </row>
    <row r="296" spans="3:19" ht="13.5" thickBot="1" x14ac:dyDescent="0.25">
      <c r="C296" s="147"/>
      <c r="D296" s="138"/>
      <c r="E296" s="137"/>
      <c r="F296" s="137"/>
      <c r="G296" s="137"/>
      <c r="H296" s="132"/>
      <c r="I296" s="132"/>
      <c r="J296" s="132"/>
      <c r="K296" s="132"/>
      <c r="L296" s="132"/>
      <c r="M296" s="132"/>
      <c r="N296" s="132"/>
      <c r="O296" s="132"/>
      <c r="P296" s="132"/>
      <c r="Q296" s="132"/>
      <c r="R296" s="132"/>
      <c r="S296" s="132"/>
    </row>
    <row r="297" spans="3:19" x14ac:dyDescent="0.2">
      <c r="C297" s="145" t="s">
        <v>112</v>
      </c>
      <c r="D297" s="138"/>
      <c r="E297" s="137"/>
      <c r="F297" s="137"/>
      <c r="G297" s="137"/>
      <c r="H297" s="132" t="s">
        <v>574</v>
      </c>
      <c r="I297" s="132"/>
      <c r="J297" s="132"/>
      <c r="K297" s="132"/>
      <c r="L297" s="132"/>
      <c r="M297" s="132"/>
      <c r="N297" s="132"/>
      <c r="O297" s="132"/>
      <c r="P297" s="132"/>
      <c r="Q297" s="132"/>
      <c r="R297" s="132"/>
      <c r="S297" s="132"/>
    </row>
    <row r="298" spans="3:19" x14ac:dyDescent="0.2">
      <c r="C298" s="146"/>
      <c r="D298" s="138"/>
      <c r="E298" s="137"/>
      <c r="F298" s="137"/>
      <c r="G298" s="137"/>
      <c r="H298" s="132"/>
      <c r="I298" s="132"/>
      <c r="J298" s="132"/>
      <c r="K298" s="132"/>
      <c r="L298" s="132"/>
      <c r="M298" s="132"/>
      <c r="N298" s="132"/>
      <c r="O298" s="132"/>
      <c r="P298" s="132"/>
      <c r="Q298" s="132"/>
      <c r="R298" s="132"/>
      <c r="S298" s="132"/>
    </row>
    <row r="299" spans="3:19" x14ac:dyDescent="0.2">
      <c r="C299" s="146"/>
      <c r="D299" s="138"/>
      <c r="E299" s="137"/>
      <c r="F299" s="137"/>
      <c r="G299" s="137"/>
      <c r="H299" s="132"/>
      <c r="I299" s="132"/>
      <c r="J299" s="132"/>
      <c r="K299" s="132"/>
      <c r="L299" s="132"/>
      <c r="M299" s="132"/>
      <c r="N299" s="132"/>
      <c r="O299" s="132"/>
      <c r="P299" s="132"/>
      <c r="Q299" s="132"/>
      <c r="R299" s="132"/>
      <c r="S299" s="132"/>
    </row>
    <row r="300" spans="3:19" x14ac:dyDescent="0.2">
      <c r="C300" s="146"/>
      <c r="D300" s="138"/>
      <c r="E300" s="137"/>
      <c r="F300" s="137"/>
      <c r="G300" s="137"/>
      <c r="H300" s="132"/>
      <c r="I300" s="132"/>
      <c r="J300" s="132"/>
      <c r="K300" s="132"/>
      <c r="L300" s="132"/>
      <c r="M300" s="132"/>
      <c r="N300" s="132"/>
      <c r="O300" s="132"/>
      <c r="P300" s="132"/>
      <c r="Q300" s="132"/>
      <c r="R300" s="132"/>
      <c r="S300" s="132"/>
    </row>
    <row r="301" spans="3:19" ht="13.5" thickBot="1" x14ac:dyDescent="0.25">
      <c r="C301" s="147"/>
      <c r="D301" s="138"/>
      <c r="E301" s="137"/>
      <c r="F301" s="137"/>
      <c r="G301" s="137"/>
      <c r="H301" s="132"/>
      <c r="I301" s="132"/>
      <c r="J301" s="132"/>
      <c r="K301" s="132"/>
      <c r="L301" s="132"/>
      <c r="M301" s="132"/>
      <c r="N301" s="132"/>
      <c r="O301" s="132"/>
      <c r="P301" s="132"/>
      <c r="Q301" s="132"/>
      <c r="R301" s="132"/>
      <c r="S301" s="132"/>
    </row>
    <row r="302" spans="3:19" x14ac:dyDescent="0.2">
      <c r="C302" s="145" t="s">
        <v>209</v>
      </c>
      <c r="D302" s="138"/>
      <c r="E302" s="137"/>
      <c r="F302" s="137"/>
      <c r="G302" s="137"/>
      <c r="H302" s="132" t="s">
        <v>575</v>
      </c>
      <c r="I302" s="132" t="s">
        <v>576</v>
      </c>
      <c r="J302" s="132" t="s">
        <v>577</v>
      </c>
      <c r="K302" s="132" t="s">
        <v>572</v>
      </c>
      <c r="L302" s="133" t="s">
        <v>566</v>
      </c>
      <c r="M302" s="132"/>
      <c r="N302" s="132"/>
      <c r="O302" s="132"/>
      <c r="P302" s="132"/>
      <c r="Q302" s="132"/>
      <c r="R302" s="132"/>
      <c r="S302" s="132"/>
    </row>
    <row r="303" spans="3:19" x14ac:dyDescent="0.2">
      <c r="C303" s="146"/>
      <c r="D303" s="138"/>
      <c r="E303" s="137"/>
      <c r="F303" s="137"/>
      <c r="G303" s="137"/>
      <c r="H303" s="132"/>
      <c r="I303" s="132"/>
      <c r="J303" s="132"/>
      <c r="K303" s="132"/>
      <c r="L303" s="133"/>
      <c r="M303" s="132"/>
      <c r="N303" s="132"/>
      <c r="O303" s="132"/>
      <c r="P303" s="132"/>
      <c r="Q303" s="132"/>
      <c r="R303" s="132"/>
      <c r="S303" s="132"/>
    </row>
    <row r="304" spans="3:19" x14ac:dyDescent="0.2">
      <c r="C304" s="146"/>
      <c r="D304" s="138"/>
      <c r="E304" s="137"/>
      <c r="F304" s="137"/>
      <c r="G304" s="137"/>
      <c r="H304" s="132"/>
      <c r="I304" s="132"/>
      <c r="J304" s="132"/>
      <c r="K304" s="132"/>
      <c r="L304" s="133"/>
      <c r="M304" s="132"/>
      <c r="N304" s="132"/>
      <c r="O304" s="132"/>
      <c r="P304" s="132"/>
      <c r="Q304" s="132"/>
      <c r="R304" s="132"/>
      <c r="S304" s="132"/>
    </row>
    <row r="305" spans="3:19" x14ac:dyDescent="0.2">
      <c r="C305" s="146"/>
      <c r="D305" s="138"/>
      <c r="E305" s="137"/>
      <c r="F305" s="137"/>
      <c r="G305" s="137"/>
      <c r="H305" s="132"/>
      <c r="I305" s="132"/>
      <c r="J305" s="132"/>
      <c r="K305" s="132"/>
      <c r="L305" s="133"/>
      <c r="M305" s="132"/>
      <c r="N305" s="132"/>
      <c r="O305" s="132"/>
      <c r="P305" s="132"/>
      <c r="Q305" s="132"/>
      <c r="R305" s="132"/>
      <c r="S305" s="132"/>
    </row>
    <row r="306" spans="3:19" ht="13.5" thickBot="1" x14ac:dyDescent="0.25">
      <c r="C306" s="147"/>
      <c r="D306" s="138"/>
      <c r="E306" s="137"/>
      <c r="F306" s="137"/>
      <c r="G306" s="137"/>
      <c r="H306" s="132"/>
      <c r="I306" s="132"/>
      <c r="J306" s="132"/>
      <c r="K306" s="132"/>
      <c r="L306" s="133"/>
      <c r="M306" s="132"/>
      <c r="N306" s="132"/>
      <c r="O306" s="132"/>
      <c r="P306" s="132"/>
      <c r="Q306" s="132"/>
      <c r="R306" s="132"/>
      <c r="S306" s="132"/>
    </row>
    <row r="307" spans="3:19" x14ac:dyDescent="0.2">
      <c r="C307" s="145" t="s">
        <v>107</v>
      </c>
      <c r="D307" s="138"/>
      <c r="E307" s="137"/>
      <c r="F307" s="137"/>
      <c r="G307" s="137"/>
      <c r="H307" s="132" t="s">
        <v>575</v>
      </c>
      <c r="I307" s="132" t="s">
        <v>576</v>
      </c>
      <c r="J307" s="132" t="s">
        <v>577</v>
      </c>
      <c r="K307" s="132"/>
      <c r="L307" s="132"/>
      <c r="M307" s="132"/>
      <c r="N307" s="132"/>
      <c r="O307" s="132"/>
      <c r="P307" s="132"/>
      <c r="Q307" s="132"/>
      <c r="R307" s="132"/>
      <c r="S307" s="132"/>
    </row>
    <row r="308" spans="3:19" x14ac:dyDescent="0.2">
      <c r="C308" s="146"/>
      <c r="D308" s="138"/>
      <c r="E308" s="137"/>
      <c r="F308" s="137"/>
      <c r="G308" s="137"/>
      <c r="H308" s="132"/>
      <c r="I308" s="132"/>
      <c r="J308" s="132"/>
      <c r="K308" s="132"/>
      <c r="L308" s="132"/>
      <c r="M308" s="132"/>
      <c r="N308" s="132"/>
      <c r="O308" s="132"/>
      <c r="P308" s="132"/>
      <c r="Q308" s="132"/>
      <c r="R308" s="132"/>
      <c r="S308" s="132"/>
    </row>
    <row r="309" spans="3:19" x14ac:dyDescent="0.2">
      <c r="C309" s="146"/>
      <c r="D309" s="138"/>
      <c r="E309" s="137"/>
      <c r="F309" s="137"/>
      <c r="G309" s="137"/>
      <c r="H309" s="132"/>
      <c r="I309" s="132"/>
      <c r="J309" s="132"/>
      <c r="K309" s="132"/>
      <c r="L309" s="132"/>
      <c r="M309" s="132"/>
      <c r="N309" s="132"/>
      <c r="O309" s="132"/>
      <c r="P309" s="132"/>
      <c r="Q309" s="132"/>
      <c r="R309" s="132"/>
      <c r="S309" s="132"/>
    </row>
    <row r="310" spans="3:19" x14ac:dyDescent="0.2">
      <c r="C310" s="146"/>
      <c r="D310" s="138"/>
      <c r="E310" s="137"/>
      <c r="F310" s="137"/>
      <c r="G310" s="137"/>
      <c r="H310" s="132"/>
      <c r="I310" s="132"/>
      <c r="J310" s="132"/>
      <c r="K310" s="132"/>
      <c r="L310" s="132"/>
      <c r="M310" s="132"/>
      <c r="N310" s="132"/>
      <c r="O310" s="132"/>
      <c r="P310" s="132"/>
      <c r="Q310" s="132"/>
      <c r="R310" s="132"/>
      <c r="S310" s="132"/>
    </row>
    <row r="311" spans="3:19" ht="13.5" thickBot="1" x14ac:dyDescent="0.25">
      <c r="C311" s="147"/>
      <c r="D311" s="138"/>
      <c r="E311" s="137"/>
      <c r="F311" s="137"/>
      <c r="G311" s="137"/>
      <c r="H311" s="132"/>
      <c r="I311" s="132"/>
      <c r="J311" s="132"/>
      <c r="K311" s="132"/>
      <c r="L311" s="132"/>
      <c r="M311" s="132"/>
      <c r="N311" s="132"/>
      <c r="O311" s="132"/>
      <c r="P311" s="132"/>
      <c r="Q311" s="132"/>
      <c r="R311" s="132"/>
      <c r="S311" s="132"/>
    </row>
    <row r="312" spans="3:19" x14ac:dyDescent="0.2">
      <c r="C312" s="145" t="s">
        <v>185</v>
      </c>
      <c r="D312" s="138"/>
      <c r="E312" s="137"/>
      <c r="F312" s="137"/>
      <c r="G312" s="137"/>
      <c r="H312" s="132" t="s">
        <v>575</v>
      </c>
      <c r="I312" s="132" t="s">
        <v>576</v>
      </c>
      <c r="J312" s="132"/>
      <c r="K312" s="132"/>
      <c r="L312" s="132"/>
      <c r="M312" s="132"/>
      <c r="N312" s="132"/>
      <c r="O312" s="132"/>
      <c r="P312" s="132"/>
      <c r="Q312" s="132"/>
      <c r="R312" s="132"/>
      <c r="S312" s="132"/>
    </row>
    <row r="313" spans="3:19" x14ac:dyDescent="0.2">
      <c r="C313" s="146"/>
      <c r="D313" s="138"/>
      <c r="E313" s="137"/>
      <c r="F313" s="137"/>
      <c r="G313" s="137"/>
      <c r="H313" s="132"/>
      <c r="I313" s="132"/>
      <c r="J313" s="132"/>
      <c r="K313" s="132"/>
      <c r="L313" s="132"/>
      <c r="M313" s="132"/>
      <c r="N313" s="132"/>
      <c r="O313" s="132"/>
      <c r="P313" s="132"/>
      <c r="Q313" s="132"/>
      <c r="R313" s="132"/>
      <c r="S313" s="132"/>
    </row>
    <row r="314" spans="3:19" x14ac:dyDescent="0.2">
      <c r="C314" s="146"/>
      <c r="D314" s="138"/>
      <c r="E314" s="137"/>
      <c r="F314" s="137"/>
      <c r="G314" s="137"/>
      <c r="H314" s="132"/>
      <c r="I314" s="132"/>
      <c r="J314" s="132"/>
      <c r="K314" s="132"/>
      <c r="L314" s="132"/>
      <c r="M314" s="132"/>
      <c r="N314" s="132"/>
      <c r="O314" s="132"/>
      <c r="P314" s="132"/>
      <c r="Q314" s="132"/>
      <c r="R314" s="132"/>
      <c r="S314" s="132"/>
    </row>
    <row r="315" spans="3:19" x14ac:dyDescent="0.2">
      <c r="C315" s="146"/>
      <c r="D315" s="138"/>
      <c r="E315" s="137"/>
      <c r="F315" s="137"/>
      <c r="G315" s="137"/>
      <c r="H315" s="132"/>
      <c r="I315" s="132"/>
      <c r="J315" s="132"/>
      <c r="K315" s="132"/>
      <c r="L315" s="132"/>
      <c r="M315" s="132"/>
      <c r="N315" s="132"/>
      <c r="O315" s="132"/>
      <c r="P315" s="132"/>
      <c r="Q315" s="132"/>
      <c r="R315" s="132"/>
      <c r="S315" s="132"/>
    </row>
    <row r="316" spans="3:19" ht="13.5" thickBot="1" x14ac:dyDescent="0.25">
      <c r="C316" s="147"/>
      <c r="D316" s="138"/>
      <c r="E316" s="137"/>
      <c r="F316" s="137"/>
      <c r="G316" s="137"/>
      <c r="H316" s="132"/>
      <c r="I316" s="132"/>
      <c r="J316" s="132"/>
      <c r="K316" s="132"/>
      <c r="L316" s="132"/>
      <c r="M316" s="132"/>
      <c r="N316" s="132"/>
      <c r="O316" s="132"/>
      <c r="P316" s="132"/>
      <c r="Q316" s="132"/>
      <c r="R316" s="132"/>
      <c r="S316" s="132"/>
    </row>
    <row r="317" spans="3:19" x14ac:dyDescent="0.2">
      <c r="C317" s="145" t="s">
        <v>34</v>
      </c>
      <c r="D317" s="138"/>
      <c r="E317" s="137"/>
      <c r="F317" s="137"/>
      <c r="G317" s="137"/>
      <c r="H317" s="132" t="s">
        <v>575</v>
      </c>
      <c r="I317" s="132"/>
      <c r="J317" s="132"/>
      <c r="K317" s="132"/>
      <c r="L317" s="132"/>
      <c r="M317" s="132"/>
      <c r="N317" s="132"/>
      <c r="O317" s="132"/>
      <c r="P317" s="132"/>
      <c r="Q317" s="132"/>
      <c r="R317" s="132"/>
      <c r="S317" s="132"/>
    </row>
    <row r="318" spans="3:19" x14ac:dyDescent="0.2">
      <c r="C318" s="146"/>
      <c r="D318" s="138"/>
      <c r="E318" s="137"/>
      <c r="F318" s="137"/>
      <c r="G318" s="137"/>
      <c r="H318" s="132"/>
      <c r="I318" s="132"/>
      <c r="J318" s="132"/>
      <c r="K318" s="132"/>
      <c r="L318" s="132"/>
      <c r="M318" s="132"/>
      <c r="N318" s="132"/>
      <c r="O318" s="132"/>
      <c r="P318" s="132"/>
      <c r="Q318" s="132"/>
      <c r="R318" s="132"/>
      <c r="S318" s="132"/>
    </row>
    <row r="319" spans="3:19" x14ac:dyDescent="0.2">
      <c r="C319" s="146"/>
      <c r="D319" s="138"/>
      <c r="E319" s="137"/>
      <c r="F319" s="137"/>
      <c r="G319" s="137"/>
      <c r="H319" s="132"/>
      <c r="I319" s="132"/>
      <c r="J319" s="132"/>
      <c r="K319" s="132"/>
      <c r="L319" s="132"/>
      <c r="M319" s="132"/>
      <c r="N319" s="132"/>
      <c r="O319" s="132"/>
      <c r="P319" s="132"/>
      <c r="Q319" s="132"/>
      <c r="R319" s="132"/>
      <c r="S319" s="132"/>
    </row>
    <row r="320" spans="3:19" x14ac:dyDescent="0.2">
      <c r="C320" s="146"/>
      <c r="D320" s="138"/>
      <c r="E320" s="137"/>
      <c r="F320" s="137"/>
      <c r="G320" s="137"/>
      <c r="H320" s="132"/>
      <c r="I320" s="132"/>
      <c r="J320" s="132"/>
      <c r="K320" s="132"/>
      <c r="L320" s="132"/>
      <c r="M320" s="132"/>
      <c r="N320" s="132"/>
      <c r="O320" s="132"/>
      <c r="P320" s="132"/>
      <c r="Q320" s="132"/>
      <c r="R320" s="132"/>
      <c r="S320" s="132"/>
    </row>
    <row r="321" spans="3:19" ht="13.5" thickBot="1" x14ac:dyDescent="0.25">
      <c r="C321" s="147"/>
      <c r="D321" s="138"/>
      <c r="E321" s="137"/>
      <c r="F321" s="137"/>
      <c r="G321" s="137"/>
      <c r="H321" s="132"/>
      <c r="I321" s="132"/>
      <c r="J321" s="132"/>
      <c r="K321" s="132"/>
      <c r="L321" s="132"/>
      <c r="M321" s="132"/>
      <c r="N321" s="132"/>
      <c r="O321" s="132"/>
      <c r="P321" s="132"/>
      <c r="Q321" s="132"/>
      <c r="R321" s="132"/>
      <c r="S321" s="132"/>
    </row>
    <row r="322" spans="3:19" x14ac:dyDescent="0.2">
      <c r="C322" s="145" t="s">
        <v>35</v>
      </c>
      <c r="D322" s="138"/>
      <c r="E322" s="137"/>
      <c r="F322" s="137"/>
      <c r="G322" s="137"/>
      <c r="H322" s="132" t="s">
        <v>576</v>
      </c>
      <c r="I322" s="132" t="s">
        <v>577</v>
      </c>
      <c r="J322" s="132"/>
      <c r="K322" s="132"/>
      <c r="L322" s="132"/>
      <c r="M322" s="132"/>
      <c r="N322" s="132"/>
      <c r="O322" s="132"/>
      <c r="P322" s="132"/>
      <c r="Q322" s="132"/>
      <c r="R322" s="132"/>
      <c r="S322" s="132"/>
    </row>
    <row r="323" spans="3:19" x14ac:dyDescent="0.2">
      <c r="C323" s="146"/>
      <c r="D323" s="138"/>
      <c r="E323" s="137"/>
      <c r="F323" s="137"/>
      <c r="G323" s="137"/>
      <c r="H323" s="132"/>
      <c r="I323" s="132"/>
      <c r="J323" s="132"/>
      <c r="K323" s="132"/>
      <c r="L323" s="132"/>
      <c r="M323" s="132"/>
      <c r="N323" s="132"/>
      <c r="O323" s="132"/>
      <c r="P323" s="132"/>
      <c r="Q323" s="132"/>
      <c r="R323" s="132"/>
      <c r="S323" s="132"/>
    </row>
    <row r="324" spans="3:19" x14ac:dyDescent="0.2">
      <c r="C324" s="146"/>
      <c r="D324" s="138"/>
      <c r="E324" s="137"/>
      <c r="F324" s="137"/>
      <c r="G324" s="137"/>
      <c r="H324" s="132"/>
      <c r="I324" s="132"/>
      <c r="J324" s="132"/>
      <c r="K324" s="132"/>
      <c r="L324" s="132"/>
      <c r="M324" s="132"/>
      <c r="N324" s="132"/>
      <c r="O324" s="132"/>
      <c r="P324" s="132"/>
      <c r="Q324" s="132"/>
      <c r="R324" s="132"/>
      <c r="S324" s="132"/>
    </row>
    <row r="325" spans="3:19" x14ac:dyDescent="0.2">
      <c r="C325" s="146"/>
      <c r="D325" s="138"/>
      <c r="E325" s="137"/>
      <c r="F325" s="137"/>
      <c r="G325" s="137"/>
      <c r="H325" s="132"/>
      <c r="I325" s="132"/>
      <c r="J325" s="132"/>
      <c r="K325" s="132"/>
      <c r="L325" s="132"/>
      <c r="M325" s="132"/>
      <c r="N325" s="132"/>
      <c r="O325" s="132"/>
      <c r="P325" s="132"/>
      <c r="Q325" s="132"/>
      <c r="R325" s="132"/>
      <c r="S325" s="132"/>
    </row>
    <row r="326" spans="3:19" ht="13.5" thickBot="1" x14ac:dyDescent="0.25">
      <c r="C326" s="147"/>
      <c r="D326" s="138"/>
      <c r="E326" s="137"/>
      <c r="F326" s="137"/>
      <c r="G326" s="137"/>
      <c r="H326" s="132"/>
      <c r="I326" s="132"/>
      <c r="J326" s="132"/>
      <c r="K326" s="132"/>
      <c r="L326" s="132"/>
      <c r="M326" s="132"/>
      <c r="N326" s="132"/>
      <c r="O326" s="132"/>
      <c r="P326" s="132"/>
      <c r="Q326" s="132"/>
      <c r="R326" s="132"/>
      <c r="S326" s="132"/>
    </row>
    <row r="327" spans="3:19" x14ac:dyDescent="0.2">
      <c r="C327" s="145" t="s">
        <v>79</v>
      </c>
      <c r="D327" s="138"/>
      <c r="E327" s="137"/>
      <c r="F327" s="137"/>
      <c r="G327" s="137"/>
      <c r="H327" s="132" t="s">
        <v>576</v>
      </c>
      <c r="I327" s="132"/>
      <c r="J327" s="132"/>
      <c r="K327" s="132"/>
      <c r="L327" s="132"/>
      <c r="M327" s="132"/>
      <c r="N327" s="132"/>
      <c r="O327" s="132"/>
      <c r="P327" s="132"/>
      <c r="Q327" s="132"/>
      <c r="R327" s="132"/>
      <c r="S327" s="132"/>
    </row>
    <row r="328" spans="3:19" x14ac:dyDescent="0.2">
      <c r="C328" s="146"/>
      <c r="D328" s="138"/>
      <c r="E328" s="137"/>
      <c r="F328" s="137"/>
      <c r="G328" s="137"/>
      <c r="H328" s="132"/>
      <c r="I328" s="132"/>
      <c r="J328" s="132"/>
      <c r="K328" s="132"/>
      <c r="L328" s="132"/>
      <c r="M328" s="132"/>
      <c r="N328" s="132"/>
      <c r="O328" s="132"/>
      <c r="P328" s="132"/>
      <c r="Q328" s="132"/>
      <c r="R328" s="132"/>
      <c r="S328" s="132"/>
    </row>
    <row r="329" spans="3:19" x14ac:dyDescent="0.2">
      <c r="C329" s="146"/>
      <c r="D329" s="138"/>
      <c r="E329" s="137"/>
      <c r="F329" s="137"/>
      <c r="G329" s="137"/>
      <c r="H329" s="132"/>
      <c r="I329" s="132"/>
      <c r="J329" s="132"/>
      <c r="K329" s="132"/>
      <c r="L329" s="132"/>
      <c r="M329" s="132"/>
      <c r="N329" s="132"/>
      <c r="O329" s="132"/>
      <c r="P329" s="132"/>
      <c r="Q329" s="132"/>
      <c r="R329" s="132"/>
      <c r="S329" s="132"/>
    </row>
    <row r="330" spans="3:19" x14ac:dyDescent="0.2">
      <c r="C330" s="146"/>
      <c r="D330" s="138"/>
      <c r="E330" s="137"/>
      <c r="F330" s="137"/>
      <c r="G330" s="137"/>
      <c r="H330" s="132"/>
      <c r="I330" s="132"/>
      <c r="J330" s="132"/>
      <c r="K330" s="132"/>
      <c r="L330" s="132"/>
      <c r="M330" s="132"/>
      <c r="N330" s="132"/>
      <c r="O330" s="132"/>
      <c r="P330" s="132"/>
      <c r="Q330" s="132"/>
      <c r="R330" s="132"/>
      <c r="S330" s="132"/>
    </row>
    <row r="331" spans="3:19" ht="13.5" thickBot="1" x14ac:dyDescent="0.25">
      <c r="C331" s="147"/>
      <c r="D331" s="138"/>
      <c r="E331" s="137"/>
      <c r="F331" s="137"/>
      <c r="G331" s="137"/>
      <c r="H331" s="132"/>
      <c r="I331" s="132"/>
      <c r="J331" s="132"/>
      <c r="K331" s="132"/>
      <c r="L331" s="132"/>
      <c r="M331" s="132"/>
      <c r="N331" s="132"/>
      <c r="O331" s="132"/>
      <c r="P331" s="132"/>
      <c r="Q331" s="132"/>
      <c r="R331" s="132"/>
      <c r="S331" s="132"/>
    </row>
    <row r="332" spans="3:19" x14ac:dyDescent="0.2">
      <c r="C332" s="145" t="s">
        <v>80</v>
      </c>
      <c r="D332" s="138"/>
      <c r="E332" s="137"/>
      <c r="F332" s="137"/>
      <c r="G332" s="137"/>
      <c r="H332" s="132" t="s">
        <v>577</v>
      </c>
      <c r="I332" s="132"/>
      <c r="J332" s="132"/>
      <c r="K332" s="132"/>
      <c r="L332" s="132"/>
      <c r="M332" s="132"/>
      <c r="N332" s="132"/>
      <c r="O332" s="132"/>
      <c r="P332" s="132"/>
      <c r="Q332" s="132"/>
      <c r="R332" s="132"/>
      <c r="S332" s="132"/>
    </row>
    <row r="333" spans="3:19" x14ac:dyDescent="0.2">
      <c r="C333" s="146"/>
      <c r="D333" s="138"/>
      <c r="E333" s="137"/>
      <c r="F333" s="137"/>
      <c r="G333" s="137"/>
      <c r="H333" s="132"/>
      <c r="I333" s="132"/>
      <c r="J333" s="132"/>
      <c r="K333" s="132"/>
      <c r="L333" s="132"/>
      <c r="M333" s="132"/>
      <c r="N333" s="132"/>
      <c r="O333" s="132"/>
      <c r="P333" s="132"/>
      <c r="Q333" s="132"/>
      <c r="R333" s="132"/>
      <c r="S333" s="132"/>
    </row>
    <row r="334" spans="3:19" x14ac:dyDescent="0.2">
      <c r="C334" s="146"/>
      <c r="D334" s="138"/>
      <c r="E334" s="137"/>
      <c r="F334" s="137"/>
      <c r="G334" s="137"/>
      <c r="H334" s="132"/>
      <c r="I334" s="132"/>
      <c r="J334" s="132"/>
      <c r="K334" s="132"/>
      <c r="L334" s="132"/>
      <c r="M334" s="132"/>
      <c r="N334" s="132"/>
      <c r="O334" s="132"/>
      <c r="P334" s="132"/>
      <c r="Q334" s="132"/>
      <c r="R334" s="132"/>
      <c r="S334" s="132"/>
    </row>
    <row r="335" spans="3:19" x14ac:dyDescent="0.2">
      <c r="C335" s="146"/>
      <c r="D335" s="138"/>
      <c r="E335" s="137"/>
      <c r="F335" s="137"/>
      <c r="G335" s="137"/>
      <c r="H335" s="132"/>
      <c r="I335" s="132"/>
      <c r="J335" s="132"/>
      <c r="K335" s="132"/>
      <c r="L335" s="132"/>
      <c r="M335" s="132"/>
      <c r="N335" s="132"/>
      <c r="O335" s="132"/>
      <c r="P335" s="132"/>
      <c r="Q335" s="132"/>
      <c r="R335" s="132"/>
      <c r="S335" s="132"/>
    </row>
    <row r="336" spans="3:19" ht="13.5" thickBot="1" x14ac:dyDescent="0.25">
      <c r="C336" s="147"/>
      <c r="D336" s="138"/>
      <c r="E336" s="137"/>
      <c r="F336" s="137"/>
      <c r="G336" s="137"/>
      <c r="H336" s="132"/>
      <c r="I336" s="132"/>
      <c r="J336" s="132"/>
      <c r="K336" s="132"/>
      <c r="L336" s="132"/>
      <c r="M336" s="132"/>
      <c r="N336" s="132"/>
      <c r="O336" s="132"/>
      <c r="P336" s="132"/>
      <c r="Q336" s="132"/>
      <c r="R336" s="132"/>
      <c r="S336" s="132"/>
    </row>
    <row r="337" spans="3:19" x14ac:dyDescent="0.2">
      <c r="C337" s="142" t="s">
        <v>62</v>
      </c>
      <c r="D337" s="138"/>
      <c r="E337" s="137"/>
      <c r="F337" s="137"/>
      <c r="G337" s="137"/>
      <c r="H337" s="132" t="s">
        <v>578</v>
      </c>
      <c r="I337" s="132"/>
      <c r="J337" s="132"/>
      <c r="K337" s="132"/>
      <c r="L337" s="132"/>
      <c r="M337" s="132"/>
      <c r="N337" s="132"/>
      <c r="O337" s="132"/>
      <c r="P337" s="132"/>
      <c r="Q337" s="132"/>
      <c r="R337" s="132"/>
      <c r="S337" s="132"/>
    </row>
    <row r="338" spans="3:19" x14ac:dyDescent="0.2">
      <c r="C338" s="143"/>
      <c r="D338" s="138"/>
      <c r="E338" s="137"/>
      <c r="F338" s="137"/>
      <c r="G338" s="137"/>
      <c r="H338" s="132"/>
      <c r="I338" s="132"/>
      <c r="J338" s="132"/>
      <c r="K338" s="132"/>
      <c r="L338" s="132"/>
      <c r="M338" s="132"/>
      <c r="N338" s="132"/>
      <c r="O338" s="132"/>
      <c r="P338" s="132"/>
      <c r="Q338" s="132"/>
      <c r="R338" s="132"/>
      <c r="S338" s="132"/>
    </row>
    <row r="339" spans="3:19" x14ac:dyDescent="0.2">
      <c r="C339" s="143"/>
      <c r="D339" s="138"/>
      <c r="E339" s="137"/>
      <c r="F339" s="137"/>
      <c r="G339" s="137"/>
      <c r="H339" s="132"/>
      <c r="I339" s="132"/>
      <c r="J339" s="132"/>
      <c r="K339" s="132"/>
      <c r="L339" s="132"/>
      <c r="M339" s="132"/>
      <c r="N339" s="132"/>
      <c r="O339" s="132"/>
      <c r="P339" s="132"/>
      <c r="Q339" s="132"/>
      <c r="R339" s="132"/>
      <c r="S339" s="132"/>
    </row>
    <row r="340" spans="3:19" x14ac:dyDescent="0.2">
      <c r="C340" s="143"/>
      <c r="D340" s="138"/>
      <c r="E340" s="137"/>
      <c r="F340" s="137"/>
      <c r="G340" s="137"/>
      <c r="H340" s="132"/>
      <c r="I340" s="132"/>
      <c r="J340" s="132"/>
      <c r="K340" s="132"/>
      <c r="L340" s="132"/>
      <c r="M340" s="132"/>
      <c r="N340" s="132"/>
      <c r="O340" s="132"/>
      <c r="P340" s="132"/>
      <c r="Q340" s="132"/>
      <c r="R340" s="132"/>
      <c r="S340" s="132"/>
    </row>
    <row r="341" spans="3:19" ht="13.5" thickBot="1" x14ac:dyDescent="0.25">
      <c r="C341" s="144"/>
      <c r="D341" s="138"/>
      <c r="E341" s="137"/>
      <c r="F341" s="137"/>
      <c r="G341" s="137"/>
      <c r="H341" s="132"/>
      <c r="I341" s="132"/>
      <c r="J341" s="132"/>
      <c r="K341" s="132"/>
      <c r="L341" s="132"/>
      <c r="M341" s="132"/>
      <c r="N341" s="132"/>
      <c r="O341" s="132"/>
      <c r="P341" s="132"/>
      <c r="Q341" s="132"/>
      <c r="R341" s="132"/>
      <c r="S341" s="132"/>
    </row>
    <row r="342" spans="3:19" x14ac:dyDescent="0.2">
      <c r="C342" s="142" t="s">
        <v>157</v>
      </c>
      <c r="D342" s="138"/>
      <c r="E342" s="137"/>
      <c r="F342" s="137"/>
      <c r="G342" s="137"/>
      <c r="H342" s="132" t="s">
        <v>579</v>
      </c>
      <c r="I342" s="132" t="s">
        <v>580</v>
      </c>
      <c r="J342" s="132" t="s">
        <v>581</v>
      </c>
      <c r="K342" s="132" t="s">
        <v>582</v>
      </c>
      <c r="L342" s="132"/>
      <c r="M342" s="132"/>
      <c r="N342" s="132"/>
      <c r="O342" s="132"/>
      <c r="P342" s="132"/>
      <c r="Q342" s="132"/>
      <c r="R342" s="132"/>
      <c r="S342" s="132"/>
    </row>
    <row r="343" spans="3:19" x14ac:dyDescent="0.2">
      <c r="C343" s="143"/>
      <c r="D343" s="138"/>
      <c r="E343" s="137"/>
      <c r="F343" s="137"/>
      <c r="G343" s="137"/>
      <c r="H343" s="132"/>
      <c r="I343" s="132"/>
      <c r="J343" s="132"/>
      <c r="K343" s="132"/>
      <c r="L343" s="132"/>
      <c r="M343" s="132"/>
      <c r="N343" s="132"/>
      <c r="O343" s="132"/>
      <c r="P343" s="132"/>
      <c r="Q343" s="132"/>
      <c r="R343" s="132"/>
      <c r="S343" s="132"/>
    </row>
    <row r="344" spans="3:19" x14ac:dyDescent="0.2">
      <c r="C344" s="143"/>
      <c r="D344" s="138"/>
      <c r="E344" s="137"/>
      <c r="F344" s="137"/>
      <c r="G344" s="137"/>
      <c r="H344" s="132"/>
      <c r="I344" s="132"/>
      <c r="J344" s="132"/>
      <c r="K344" s="132"/>
      <c r="L344" s="132"/>
      <c r="M344" s="132"/>
      <c r="N344" s="132"/>
      <c r="O344" s="132"/>
      <c r="P344" s="132"/>
      <c r="Q344" s="132"/>
      <c r="R344" s="132"/>
      <c r="S344" s="132"/>
    </row>
    <row r="345" spans="3:19" x14ac:dyDescent="0.2">
      <c r="C345" s="143"/>
      <c r="D345" s="138"/>
      <c r="E345" s="137"/>
      <c r="F345" s="137"/>
      <c r="G345" s="137"/>
      <c r="H345" s="132"/>
      <c r="I345" s="132"/>
      <c r="J345" s="132"/>
      <c r="K345" s="132"/>
      <c r="L345" s="132"/>
      <c r="M345" s="132"/>
      <c r="N345" s="132"/>
      <c r="O345" s="132"/>
      <c r="P345" s="132"/>
      <c r="Q345" s="132"/>
      <c r="R345" s="132"/>
      <c r="S345" s="132"/>
    </row>
    <row r="346" spans="3:19" ht="13.5" thickBot="1" x14ac:dyDescent="0.25">
      <c r="C346" s="144"/>
      <c r="D346" s="138"/>
      <c r="E346" s="137"/>
      <c r="F346" s="137"/>
      <c r="G346" s="137"/>
      <c r="H346" s="132"/>
      <c r="I346" s="132"/>
      <c r="J346" s="132"/>
      <c r="K346" s="132"/>
      <c r="L346" s="132"/>
      <c r="M346" s="132"/>
      <c r="N346" s="132"/>
      <c r="O346" s="132"/>
      <c r="P346" s="132"/>
      <c r="Q346" s="132"/>
      <c r="R346" s="132"/>
      <c r="S346" s="132"/>
    </row>
    <row r="347" spans="3:19" x14ac:dyDescent="0.2">
      <c r="C347" s="142" t="s">
        <v>60</v>
      </c>
      <c r="D347" s="138"/>
      <c r="E347" s="137"/>
      <c r="F347" s="137"/>
      <c r="G347" s="137"/>
      <c r="H347" s="132" t="s">
        <v>579</v>
      </c>
      <c r="I347" s="132" t="s">
        <v>580</v>
      </c>
      <c r="J347" s="132"/>
      <c r="K347" s="132"/>
      <c r="L347" s="132"/>
      <c r="M347" s="132"/>
      <c r="N347" s="132"/>
      <c r="O347" s="132"/>
      <c r="P347" s="132"/>
      <c r="Q347" s="132"/>
      <c r="R347" s="132"/>
      <c r="S347" s="132"/>
    </row>
    <row r="348" spans="3:19" x14ac:dyDescent="0.2">
      <c r="C348" s="143"/>
      <c r="D348" s="138"/>
      <c r="E348" s="137"/>
      <c r="F348" s="137"/>
      <c r="G348" s="137"/>
      <c r="H348" s="132"/>
      <c r="I348" s="132"/>
      <c r="J348" s="132"/>
      <c r="K348" s="132"/>
      <c r="L348" s="132"/>
      <c r="M348" s="132"/>
      <c r="N348" s="132"/>
      <c r="O348" s="132"/>
      <c r="P348" s="132"/>
      <c r="Q348" s="132"/>
      <c r="R348" s="132"/>
      <c r="S348" s="132"/>
    </row>
    <row r="349" spans="3:19" x14ac:dyDescent="0.2">
      <c r="C349" s="143"/>
      <c r="D349" s="138"/>
      <c r="E349" s="137"/>
      <c r="F349" s="137"/>
      <c r="G349" s="137"/>
      <c r="H349" s="132"/>
      <c r="I349" s="132"/>
      <c r="J349" s="132"/>
      <c r="K349" s="132"/>
      <c r="L349" s="132"/>
      <c r="M349" s="132"/>
      <c r="N349" s="132"/>
      <c r="O349" s="132"/>
      <c r="P349" s="132"/>
      <c r="Q349" s="132"/>
      <c r="R349" s="132"/>
      <c r="S349" s="132"/>
    </row>
    <row r="350" spans="3:19" x14ac:dyDescent="0.2">
      <c r="C350" s="143"/>
      <c r="D350" s="138"/>
      <c r="E350" s="137"/>
      <c r="F350" s="137"/>
      <c r="G350" s="137"/>
      <c r="H350" s="132"/>
      <c r="I350" s="132"/>
      <c r="J350" s="132"/>
      <c r="K350" s="132"/>
      <c r="L350" s="132"/>
      <c r="M350" s="132"/>
      <c r="N350" s="132"/>
      <c r="O350" s="132"/>
      <c r="P350" s="132"/>
      <c r="Q350" s="132"/>
      <c r="R350" s="132"/>
      <c r="S350" s="132"/>
    </row>
    <row r="351" spans="3:19" ht="13.5" thickBot="1" x14ac:dyDescent="0.25">
      <c r="C351" s="144"/>
      <c r="D351" s="138"/>
      <c r="E351" s="137"/>
      <c r="F351" s="137"/>
      <c r="G351" s="137"/>
      <c r="H351" s="132"/>
      <c r="I351" s="132"/>
      <c r="J351" s="132"/>
      <c r="K351" s="132"/>
      <c r="L351" s="132"/>
      <c r="M351" s="132"/>
      <c r="N351" s="132"/>
      <c r="O351" s="132"/>
      <c r="P351" s="132"/>
      <c r="Q351" s="132"/>
      <c r="R351" s="132"/>
      <c r="S351" s="132"/>
    </row>
    <row r="352" spans="3:19" x14ac:dyDescent="0.2">
      <c r="C352" s="142" t="s">
        <v>65</v>
      </c>
      <c r="D352" s="138"/>
      <c r="E352" s="137"/>
      <c r="F352" s="137"/>
      <c r="G352" s="137"/>
      <c r="H352" s="132" t="s">
        <v>579</v>
      </c>
      <c r="I352" s="132"/>
      <c r="J352" s="132"/>
      <c r="K352" s="132"/>
      <c r="L352" s="132"/>
      <c r="M352" s="132"/>
      <c r="N352" s="132"/>
      <c r="O352" s="132"/>
      <c r="P352" s="132"/>
      <c r="Q352" s="132"/>
      <c r="R352" s="132"/>
      <c r="S352" s="132"/>
    </row>
    <row r="353" spans="3:19" x14ac:dyDescent="0.2">
      <c r="C353" s="143"/>
      <c r="D353" s="138"/>
      <c r="E353" s="137"/>
      <c r="F353" s="137"/>
      <c r="G353" s="137"/>
      <c r="H353" s="132"/>
      <c r="I353" s="132"/>
      <c r="J353" s="132"/>
      <c r="K353" s="132"/>
      <c r="L353" s="132"/>
      <c r="M353" s="132"/>
      <c r="N353" s="132"/>
      <c r="O353" s="132"/>
      <c r="P353" s="132"/>
      <c r="Q353" s="132"/>
      <c r="R353" s="132"/>
      <c r="S353" s="132"/>
    </row>
    <row r="354" spans="3:19" x14ac:dyDescent="0.2">
      <c r="C354" s="143"/>
      <c r="D354" s="138"/>
      <c r="E354" s="137"/>
      <c r="F354" s="137"/>
      <c r="G354" s="137"/>
      <c r="H354" s="132"/>
      <c r="I354" s="132"/>
      <c r="J354" s="132"/>
      <c r="K354" s="132"/>
      <c r="L354" s="132"/>
      <c r="M354" s="132"/>
      <c r="N354" s="132"/>
      <c r="O354" s="132"/>
      <c r="P354" s="132"/>
      <c r="Q354" s="132"/>
      <c r="R354" s="132"/>
      <c r="S354" s="132"/>
    </row>
    <row r="355" spans="3:19" x14ac:dyDescent="0.2">
      <c r="C355" s="143"/>
      <c r="D355" s="138"/>
      <c r="E355" s="137"/>
      <c r="F355" s="137"/>
      <c r="G355" s="137"/>
      <c r="H355" s="132"/>
      <c r="I355" s="132"/>
      <c r="J355" s="132"/>
      <c r="K355" s="132"/>
      <c r="L355" s="132"/>
      <c r="M355" s="132"/>
      <c r="N355" s="132"/>
      <c r="O355" s="132"/>
      <c r="P355" s="132"/>
      <c r="Q355" s="132"/>
      <c r="R355" s="132"/>
      <c r="S355" s="132"/>
    </row>
    <row r="356" spans="3:19" ht="13.5" thickBot="1" x14ac:dyDescent="0.25">
      <c r="C356" s="144"/>
      <c r="D356" s="138"/>
      <c r="E356" s="137"/>
      <c r="F356" s="137"/>
      <c r="G356" s="137"/>
      <c r="H356" s="132"/>
      <c r="I356" s="132"/>
      <c r="J356" s="132"/>
      <c r="K356" s="132"/>
      <c r="L356" s="132"/>
      <c r="M356" s="132"/>
      <c r="N356" s="132"/>
      <c r="O356" s="132"/>
      <c r="P356" s="132"/>
      <c r="Q356" s="132"/>
      <c r="R356" s="132"/>
      <c r="S356" s="132"/>
    </row>
    <row r="357" spans="3:19" x14ac:dyDescent="0.2">
      <c r="C357" s="142" t="s">
        <v>160</v>
      </c>
      <c r="D357" s="138"/>
      <c r="E357" s="137"/>
      <c r="F357" s="137"/>
      <c r="G357" s="137"/>
      <c r="H357" s="132" t="s">
        <v>579</v>
      </c>
      <c r="I357" s="132" t="s">
        <v>580</v>
      </c>
      <c r="J357" s="132" t="s">
        <v>581</v>
      </c>
      <c r="K357" s="132"/>
      <c r="L357" s="132"/>
      <c r="M357" s="132"/>
      <c r="N357" s="132"/>
      <c r="O357" s="132"/>
      <c r="P357" s="132"/>
      <c r="Q357" s="132"/>
      <c r="R357" s="132"/>
      <c r="S357" s="132"/>
    </row>
    <row r="358" spans="3:19" x14ac:dyDescent="0.2">
      <c r="C358" s="143"/>
      <c r="D358" s="138"/>
      <c r="E358" s="137"/>
      <c r="F358" s="137"/>
      <c r="G358" s="137"/>
      <c r="H358" s="132"/>
      <c r="I358" s="132"/>
      <c r="J358" s="132"/>
      <c r="K358" s="132"/>
      <c r="L358" s="132"/>
      <c r="M358" s="132"/>
      <c r="N358" s="132"/>
      <c r="O358" s="132"/>
      <c r="P358" s="132"/>
      <c r="Q358" s="132"/>
      <c r="R358" s="132"/>
      <c r="S358" s="132"/>
    </row>
    <row r="359" spans="3:19" x14ac:dyDescent="0.2">
      <c r="C359" s="143"/>
      <c r="D359" s="138"/>
      <c r="E359" s="137"/>
      <c r="F359" s="137"/>
      <c r="G359" s="137"/>
      <c r="H359" s="132"/>
      <c r="I359" s="132"/>
      <c r="J359" s="132"/>
      <c r="K359" s="132"/>
      <c r="L359" s="132"/>
      <c r="M359" s="132"/>
      <c r="N359" s="132"/>
      <c r="O359" s="132"/>
      <c r="P359" s="132"/>
      <c r="Q359" s="132"/>
      <c r="R359" s="132"/>
      <c r="S359" s="132"/>
    </row>
    <row r="360" spans="3:19" x14ac:dyDescent="0.2">
      <c r="C360" s="143"/>
      <c r="D360" s="138"/>
      <c r="E360" s="137"/>
      <c r="F360" s="137"/>
      <c r="G360" s="137"/>
      <c r="H360" s="132"/>
      <c r="I360" s="132"/>
      <c r="J360" s="132"/>
      <c r="K360" s="132"/>
      <c r="L360" s="132"/>
      <c r="M360" s="132"/>
      <c r="N360" s="132"/>
      <c r="O360" s="132"/>
      <c r="P360" s="132"/>
      <c r="Q360" s="132"/>
      <c r="R360" s="132"/>
      <c r="S360" s="132"/>
    </row>
    <row r="361" spans="3:19" ht="13.5" thickBot="1" x14ac:dyDescent="0.25">
      <c r="C361" s="144"/>
      <c r="D361" s="138"/>
      <c r="E361" s="137"/>
      <c r="F361" s="137"/>
      <c r="G361" s="137"/>
      <c r="H361" s="132"/>
      <c r="I361" s="132"/>
      <c r="J361" s="132"/>
      <c r="K361" s="132"/>
      <c r="L361" s="132"/>
      <c r="M361" s="132"/>
      <c r="N361" s="132"/>
      <c r="O361" s="132"/>
      <c r="P361" s="132"/>
      <c r="Q361" s="132"/>
      <c r="R361" s="132"/>
      <c r="S361" s="132"/>
    </row>
    <row r="362" spans="3:19" x14ac:dyDescent="0.2">
      <c r="C362" s="142" t="s">
        <v>66</v>
      </c>
      <c r="D362" s="138"/>
      <c r="E362" s="137"/>
      <c r="F362" s="137"/>
      <c r="G362" s="137"/>
      <c r="H362" s="132" t="s">
        <v>580</v>
      </c>
      <c r="I362" s="132"/>
      <c r="J362" s="132"/>
      <c r="K362" s="132"/>
      <c r="L362" s="132"/>
      <c r="M362" s="132"/>
      <c r="N362" s="132"/>
      <c r="O362" s="132"/>
      <c r="P362" s="132"/>
      <c r="Q362" s="132"/>
      <c r="R362" s="132"/>
      <c r="S362" s="132"/>
    </row>
    <row r="363" spans="3:19" x14ac:dyDescent="0.2">
      <c r="C363" s="143"/>
      <c r="D363" s="138"/>
      <c r="E363" s="137"/>
      <c r="F363" s="137"/>
      <c r="G363" s="137"/>
      <c r="H363" s="132"/>
      <c r="I363" s="132"/>
      <c r="J363" s="132"/>
      <c r="K363" s="132"/>
      <c r="L363" s="132"/>
      <c r="M363" s="132"/>
      <c r="N363" s="132"/>
      <c r="O363" s="132"/>
      <c r="P363" s="132"/>
      <c r="Q363" s="132"/>
      <c r="R363" s="132"/>
      <c r="S363" s="132"/>
    </row>
    <row r="364" spans="3:19" x14ac:dyDescent="0.2">
      <c r="C364" s="143"/>
      <c r="D364" s="138"/>
      <c r="E364" s="137"/>
      <c r="F364" s="137"/>
      <c r="G364" s="137"/>
      <c r="H364" s="132"/>
      <c r="I364" s="132"/>
      <c r="J364" s="132"/>
      <c r="K364" s="132"/>
      <c r="L364" s="132"/>
      <c r="M364" s="132"/>
      <c r="N364" s="132"/>
      <c r="O364" s="132"/>
      <c r="P364" s="132"/>
      <c r="Q364" s="132"/>
      <c r="R364" s="132"/>
      <c r="S364" s="132"/>
    </row>
    <row r="365" spans="3:19" x14ac:dyDescent="0.2">
      <c r="C365" s="143"/>
      <c r="D365" s="138"/>
      <c r="E365" s="137"/>
      <c r="F365" s="137"/>
      <c r="G365" s="137"/>
      <c r="H365" s="132"/>
      <c r="I365" s="132"/>
      <c r="J365" s="132"/>
      <c r="K365" s="132"/>
      <c r="L365" s="132"/>
      <c r="M365" s="132"/>
      <c r="N365" s="132"/>
      <c r="O365" s="132"/>
      <c r="P365" s="132"/>
      <c r="Q365" s="132"/>
      <c r="R365" s="132"/>
      <c r="S365" s="132"/>
    </row>
    <row r="366" spans="3:19" ht="13.5" thickBot="1" x14ac:dyDescent="0.25">
      <c r="C366" s="144"/>
      <c r="D366" s="138"/>
      <c r="E366" s="137"/>
      <c r="F366" s="137"/>
      <c r="G366" s="137"/>
      <c r="H366" s="132"/>
      <c r="I366" s="132"/>
      <c r="J366" s="132"/>
      <c r="K366" s="132"/>
      <c r="L366" s="132"/>
      <c r="M366" s="132"/>
      <c r="N366" s="132"/>
      <c r="O366" s="132"/>
      <c r="P366" s="132"/>
      <c r="Q366" s="132"/>
      <c r="R366" s="132"/>
      <c r="S366" s="132"/>
    </row>
    <row r="367" spans="3:19" x14ac:dyDescent="0.2">
      <c r="C367" s="142" t="s">
        <v>57</v>
      </c>
      <c r="D367" s="138"/>
      <c r="E367" s="137"/>
      <c r="F367" s="137"/>
      <c r="G367" s="137"/>
      <c r="H367" s="132" t="s">
        <v>581</v>
      </c>
      <c r="I367" s="132" t="s">
        <v>582</v>
      </c>
      <c r="J367" s="132"/>
      <c r="K367" s="132"/>
      <c r="L367" s="132"/>
      <c r="M367" s="132"/>
      <c r="N367" s="132"/>
      <c r="O367" s="132"/>
      <c r="P367" s="132"/>
      <c r="Q367" s="132"/>
      <c r="R367" s="132"/>
      <c r="S367" s="132"/>
    </row>
    <row r="368" spans="3:19" x14ac:dyDescent="0.2">
      <c r="C368" s="143"/>
      <c r="D368" s="138"/>
      <c r="E368" s="137"/>
      <c r="F368" s="137"/>
      <c r="G368" s="137"/>
      <c r="H368" s="132"/>
      <c r="I368" s="132"/>
      <c r="J368" s="132"/>
      <c r="K368" s="132"/>
      <c r="L368" s="132"/>
      <c r="M368" s="132"/>
      <c r="N368" s="132"/>
      <c r="O368" s="132"/>
      <c r="P368" s="132"/>
      <c r="Q368" s="132"/>
      <c r="R368" s="132"/>
      <c r="S368" s="132"/>
    </row>
    <row r="369" spans="3:19" x14ac:dyDescent="0.2">
      <c r="C369" s="143"/>
      <c r="D369" s="138"/>
      <c r="E369" s="137"/>
      <c r="F369" s="137"/>
      <c r="G369" s="137"/>
      <c r="H369" s="132"/>
      <c r="I369" s="132"/>
      <c r="J369" s="132"/>
      <c r="K369" s="132"/>
      <c r="L369" s="132"/>
      <c r="M369" s="132"/>
      <c r="N369" s="132"/>
      <c r="O369" s="132"/>
      <c r="P369" s="132"/>
      <c r="Q369" s="132"/>
      <c r="R369" s="132"/>
      <c r="S369" s="132"/>
    </row>
    <row r="370" spans="3:19" x14ac:dyDescent="0.2">
      <c r="C370" s="143"/>
      <c r="D370" s="138"/>
      <c r="E370" s="137"/>
      <c r="F370" s="137"/>
      <c r="G370" s="137"/>
      <c r="H370" s="132"/>
      <c r="I370" s="132"/>
      <c r="J370" s="132"/>
      <c r="K370" s="132"/>
      <c r="L370" s="132"/>
      <c r="M370" s="132"/>
      <c r="N370" s="132"/>
      <c r="O370" s="132"/>
      <c r="P370" s="132"/>
      <c r="Q370" s="132"/>
      <c r="R370" s="132"/>
      <c r="S370" s="132"/>
    </row>
    <row r="371" spans="3:19" ht="13.5" thickBot="1" x14ac:dyDescent="0.25">
      <c r="C371" s="144"/>
      <c r="D371" s="138"/>
      <c r="E371" s="137"/>
      <c r="F371" s="137"/>
      <c r="G371" s="137"/>
      <c r="H371" s="132"/>
      <c r="I371" s="132"/>
      <c r="J371" s="132"/>
      <c r="K371" s="132"/>
      <c r="L371" s="132"/>
      <c r="M371" s="132"/>
      <c r="N371" s="132"/>
      <c r="O371" s="132"/>
      <c r="P371" s="132"/>
      <c r="Q371" s="132"/>
      <c r="R371" s="132"/>
      <c r="S371" s="132"/>
    </row>
    <row r="372" spans="3:19" x14ac:dyDescent="0.2">
      <c r="C372" s="142" t="s">
        <v>122</v>
      </c>
      <c r="D372" s="138"/>
      <c r="E372" s="137"/>
      <c r="F372" s="137"/>
      <c r="G372" s="137"/>
      <c r="H372" s="132" t="s">
        <v>581</v>
      </c>
      <c r="I372" s="132"/>
      <c r="J372" s="132"/>
      <c r="K372" s="132"/>
      <c r="L372" s="132"/>
      <c r="M372" s="132"/>
      <c r="N372" s="132"/>
      <c r="O372" s="132"/>
      <c r="P372" s="132"/>
      <c r="Q372" s="132"/>
      <c r="R372" s="132"/>
      <c r="S372" s="132"/>
    </row>
    <row r="373" spans="3:19" x14ac:dyDescent="0.2">
      <c r="C373" s="143"/>
      <c r="D373" s="138"/>
      <c r="E373" s="137"/>
      <c r="F373" s="137"/>
      <c r="G373" s="137"/>
      <c r="H373" s="132"/>
      <c r="I373" s="132"/>
      <c r="J373" s="132"/>
      <c r="K373" s="132"/>
      <c r="L373" s="132"/>
      <c r="M373" s="132"/>
      <c r="N373" s="132"/>
      <c r="O373" s="132"/>
      <c r="P373" s="132"/>
      <c r="Q373" s="132"/>
      <c r="R373" s="132"/>
      <c r="S373" s="132"/>
    </row>
    <row r="374" spans="3:19" x14ac:dyDescent="0.2">
      <c r="C374" s="143"/>
      <c r="D374" s="138"/>
      <c r="E374" s="137"/>
      <c r="F374" s="137"/>
      <c r="G374" s="137"/>
      <c r="H374" s="132"/>
      <c r="I374" s="132"/>
      <c r="J374" s="132"/>
      <c r="K374" s="132"/>
      <c r="L374" s="132"/>
      <c r="M374" s="132"/>
      <c r="N374" s="132"/>
      <c r="O374" s="132"/>
      <c r="P374" s="132"/>
      <c r="Q374" s="132"/>
      <c r="R374" s="132"/>
      <c r="S374" s="132"/>
    </row>
    <row r="375" spans="3:19" x14ac:dyDescent="0.2">
      <c r="C375" s="143"/>
      <c r="D375" s="138"/>
      <c r="E375" s="137"/>
      <c r="F375" s="137"/>
      <c r="G375" s="137"/>
      <c r="H375" s="132"/>
      <c r="I375" s="132"/>
      <c r="J375" s="132"/>
      <c r="K375" s="132"/>
      <c r="L375" s="132"/>
      <c r="M375" s="132"/>
      <c r="N375" s="132"/>
      <c r="O375" s="132"/>
      <c r="P375" s="132"/>
      <c r="Q375" s="132"/>
      <c r="R375" s="132"/>
      <c r="S375" s="132"/>
    </row>
    <row r="376" spans="3:19" ht="13.5" thickBot="1" x14ac:dyDescent="0.25">
      <c r="C376" s="144"/>
      <c r="D376" s="138"/>
      <c r="E376" s="137"/>
      <c r="F376" s="137"/>
      <c r="G376" s="137"/>
      <c r="H376" s="132"/>
      <c r="I376" s="132"/>
      <c r="J376" s="132"/>
      <c r="K376" s="132"/>
      <c r="L376" s="132"/>
      <c r="M376" s="132"/>
      <c r="N376" s="132"/>
      <c r="O376" s="132"/>
      <c r="P376" s="132"/>
      <c r="Q376" s="132"/>
      <c r="R376" s="132"/>
      <c r="S376" s="132"/>
    </row>
    <row r="377" spans="3:19" x14ac:dyDescent="0.2">
      <c r="C377" s="142" t="s">
        <v>117</v>
      </c>
      <c r="D377" s="138"/>
      <c r="E377" s="137"/>
      <c r="F377" s="137"/>
      <c r="G377" s="137"/>
      <c r="H377" s="132" t="s">
        <v>582</v>
      </c>
      <c r="I377" s="132"/>
      <c r="J377" s="132"/>
      <c r="K377" s="132"/>
      <c r="L377" s="132"/>
      <c r="M377" s="132"/>
      <c r="N377" s="132"/>
      <c r="O377" s="132"/>
      <c r="P377" s="132"/>
      <c r="Q377" s="132"/>
      <c r="R377" s="132"/>
      <c r="S377" s="132"/>
    </row>
    <row r="378" spans="3:19" x14ac:dyDescent="0.2">
      <c r="C378" s="143"/>
      <c r="D378" s="138"/>
      <c r="E378" s="137"/>
      <c r="F378" s="137"/>
      <c r="G378" s="137"/>
      <c r="H378" s="132"/>
      <c r="I378" s="132"/>
      <c r="J378" s="132"/>
      <c r="K378" s="132"/>
      <c r="L378" s="132"/>
      <c r="M378" s="132"/>
      <c r="N378" s="132"/>
      <c r="O378" s="132"/>
      <c r="P378" s="132"/>
      <c r="Q378" s="132"/>
      <c r="R378" s="132"/>
      <c r="S378" s="132"/>
    </row>
    <row r="379" spans="3:19" x14ac:dyDescent="0.2">
      <c r="C379" s="143"/>
      <c r="D379" s="138"/>
      <c r="E379" s="137"/>
      <c r="F379" s="137"/>
      <c r="G379" s="137"/>
      <c r="H379" s="132"/>
      <c r="I379" s="132"/>
      <c r="J379" s="132"/>
      <c r="K379" s="132"/>
      <c r="L379" s="132"/>
      <c r="M379" s="132"/>
      <c r="N379" s="132"/>
      <c r="O379" s="132"/>
      <c r="P379" s="132"/>
      <c r="Q379" s="132"/>
      <c r="R379" s="132"/>
      <c r="S379" s="132"/>
    </row>
    <row r="380" spans="3:19" x14ac:dyDescent="0.2">
      <c r="C380" s="143"/>
      <c r="D380" s="138"/>
      <c r="E380" s="137"/>
      <c r="F380" s="137"/>
      <c r="G380" s="137"/>
      <c r="H380" s="132"/>
      <c r="I380" s="132"/>
      <c r="J380" s="132"/>
      <c r="K380" s="132"/>
      <c r="L380" s="132"/>
      <c r="M380" s="132"/>
      <c r="N380" s="132"/>
      <c r="O380" s="132"/>
      <c r="P380" s="132"/>
      <c r="Q380" s="132"/>
      <c r="R380" s="132"/>
      <c r="S380" s="132"/>
    </row>
    <row r="381" spans="3:19" ht="13.5" thickBot="1" x14ac:dyDescent="0.25">
      <c r="C381" s="144"/>
      <c r="D381" s="138"/>
      <c r="E381" s="137"/>
      <c r="F381" s="137"/>
      <c r="G381" s="137"/>
      <c r="H381" s="132"/>
      <c r="I381" s="132"/>
      <c r="J381" s="132"/>
      <c r="K381" s="132"/>
      <c r="L381" s="132"/>
      <c r="M381" s="132"/>
      <c r="N381" s="132"/>
      <c r="O381" s="132"/>
      <c r="P381" s="132"/>
      <c r="Q381" s="132"/>
      <c r="R381" s="132"/>
      <c r="S381" s="132"/>
    </row>
    <row r="382" spans="3:19" x14ac:dyDescent="0.2">
      <c r="C382" s="142" t="s">
        <v>563</v>
      </c>
      <c r="D382" s="138"/>
      <c r="E382" s="137"/>
      <c r="F382" s="137"/>
      <c r="G382" s="137"/>
      <c r="H382" s="132" t="s">
        <v>580</v>
      </c>
      <c r="I382" s="132" t="s">
        <v>581</v>
      </c>
      <c r="J382" s="132"/>
      <c r="K382" s="132"/>
      <c r="L382" s="132"/>
      <c r="M382" s="132"/>
      <c r="N382" s="132"/>
      <c r="O382" s="132"/>
      <c r="P382" s="132"/>
      <c r="Q382" s="132"/>
      <c r="R382" s="132"/>
      <c r="S382" s="132"/>
    </row>
    <row r="383" spans="3:19" x14ac:dyDescent="0.2">
      <c r="C383" s="143"/>
      <c r="D383" s="138"/>
      <c r="E383" s="137"/>
      <c r="F383" s="137"/>
      <c r="G383" s="137"/>
      <c r="H383" s="132"/>
      <c r="I383" s="132"/>
      <c r="J383" s="132"/>
      <c r="K383" s="132"/>
      <c r="L383" s="132"/>
      <c r="M383" s="132"/>
      <c r="N383" s="132"/>
      <c r="O383" s="132"/>
      <c r="P383" s="132"/>
      <c r="Q383" s="132"/>
      <c r="R383" s="132"/>
      <c r="S383" s="132"/>
    </row>
    <row r="384" spans="3:19" x14ac:dyDescent="0.2">
      <c r="C384" s="143"/>
      <c r="D384" s="138"/>
      <c r="E384" s="137"/>
      <c r="F384" s="137"/>
      <c r="G384" s="137"/>
      <c r="H384" s="132"/>
      <c r="I384" s="132"/>
      <c r="J384" s="132"/>
      <c r="K384" s="132"/>
      <c r="L384" s="132"/>
      <c r="M384" s="132"/>
      <c r="N384" s="132"/>
      <c r="O384" s="132"/>
      <c r="P384" s="132"/>
      <c r="Q384" s="132"/>
      <c r="R384" s="132"/>
      <c r="S384" s="132"/>
    </row>
    <row r="385" spans="3:19" x14ac:dyDescent="0.2">
      <c r="C385" s="143"/>
      <c r="D385" s="138"/>
      <c r="E385" s="137"/>
      <c r="F385" s="137"/>
      <c r="G385" s="137"/>
      <c r="H385" s="132"/>
      <c r="I385" s="132"/>
      <c r="J385" s="132"/>
      <c r="K385" s="132"/>
      <c r="L385" s="132"/>
      <c r="M385" s="132"/>
      <c r="N385" s="132"/>
      <c r="O385" s="132"/>
      <c r="P385" s="132"/>
      <c r="Q385" s="132"/>
      <c r="R385" s="132"/>
      <c r="S385" s="132"/>
    </row>
    <row r="386" spans="3:19" ht="13.5" thickBot="1" x14ac:dyDescent="0.25">
      <c r="C386" s="144"/>
      <c r="D386" s="138"/>
      <c r="E386" s="137"/>
      <c r="F386" s="137"/>
      <c r="G386" s="137"/>
      <c r="H386" s="132"/>
      <c r="I386" s="132"/>
      <c r="J386" s="132"/>
      <c r="K386" s="132"/>
      <c r="L386" s="132"/>
      <c r="M386" s="132"/>
      <c r="N386" s="132"/>
      <c r="O386" s="132"/>
      <c r="P386" s="132"/>
      <c r="Q386" s="132"/>
      <c r="R386" s="132"/>
      <c r="S386" s="132"/>
    </row>
    <row r="387" spans="3:19" x14ac:dyDescent="0.2">
      <c r="C387" s="142" t="s">
        <v>564</v>
      </c>
      <c r="D387" s="138"/>
      <c r="E387" s="137"/>
      <c r="F387" s="137"/>
      <c r="G387" s="137"/>
      <c r="H387" s="132" t="s">
        <v>580</v>
      </c>
      <c r="I387" s="132" t="s">
        <v>581</v>
      </c>
      <c r="J387" s="132" t="s">
        <v>582</v>
      </c>
      <c r="K387" s="132"/>
      <c r="L387" s="132"/>
      <c r="M387" s="132"/>
      <c r="N387" s="132"/>
      <c r="O387" s="132"/>
      <c r="P387" s="132"/>
      <c r="Q387" s="132"/>
      <c r="R387" s="132"/>
      <c r="S387" s="132"/>
    </row>
    <row r="388" spans="3:19" x14ac:dyDescent="0.2">
      <c r="C388" s="143"/>
      <c r="D388" s="138"/>
      <c r="E388" s="137"/>
      <c r="F388" s="137"/>
      <c r="G388" s="137"/>
      <c r="H388" s="132"/>
      <c r="I388" s="132"/>
      <c r="J388" s="132"/>
      <c r="K388" s="132"/>
      <c r="L388" s="132"/>
      <c r="M388" s="132"/>
      <c r="N388" s="132"/>
      <c r="O388" s="132"/>
      <c r="P388" s="132"/>
      <c r="Q388" s="132"/>
      <c r="R388" s="132"/>
      <c r="S388" s="132"/>
    </row>
    <row r="389" spans="3:19" x14ac:dyDescent="0.2">
      <c r="C389" s="143"/>
      <c r="D389" s="138"/>
      <c r="E389" s="137"/>
      <c r="F389" s="137"/>
      <c r="G389" s="137"/>
      <c r="H389" s="132"/>
      <c r="I389" s="132"/>
      <c r="J389" s="132"/>
      <c r="K389" s="132"/>
      <c r="L389" s="132"/>
      <c r="M389" s="132"/>
      <c r="N389" s="132"/>
      <c r="O389" s="132"/>
      <c r="P389" s="132"/>
      <c r="Q389" s="132"/>
      <c r="R389" s="132"/>
      <c r="S389" s="132"/>
    </row>
    <row r="390" spans="3:19" x14ac:dyDescent="0.2">
      <c r="C390" s="143"/>
      <c r="D390" s="138"/>
      <c r="E390" s="137"/>
      <c r="F390" s="137"/>
      <c r="G390" s="137"/>
      <c r="H390" s="132"/>
      <c r="I390" s="132"/>
      <c r="J390" s="132"/>
      <c r="K390" s="132"/>
      <c r="L390" s="132"/>
      <c r="M390" s="132"/>
      <c r="N390" s="132"/>
      <c r="O390" s="132"/>
      <c r="P390" s="132"/>
      <c r="Q390" s="132"/>
      <c r="R390" s="132"/>
      <c r="S390" s="132"/>
    </row>
    <row r="391" spans="3:19" ht="13.5" thickBot="1" x14ac:dyDescent="0.25">
      <c r="C391" s="144"/>
      <c r="D391" s="138"/>
      <c r="E391" s="137"/>
      <c r="F391" s="137"/>
      <c r="G391" s="137"/>
      <c r="H391" s="132"/>
      <c r="I391" s="132"/>
      <c r="J391" s="132"/>
      <c r="K391" s="132"/>
      <c r="L391" s="132"/>
      <c r="M391" s="132"/>
      <c r="N391" s="132"/>
      <c r="O391" s="132"/>
      <c r="P391" s="132"/>
      <c r="Q391" s="132"/>
      <c r="R391" s="132"/>
      <c r="S391" s="132"/>
    </row>
    <row r="392" spans="3:19" x14ac:dyDescent="0.2">
      <c r="C392" s="142" t="s">
        <v>56</v>
      </c>
      <c r="D392" s="138"/>
      <c r="E392" s="137"/>
      <c r="F392" s="137"/>
      <c r="G392" s="137"/>
      <c r="H392" s="132" t="s">
        <v>583</v>
      </c>
      <c r="I392" s="132"/>
      <c r="J392" s="132"/>
      <c r="K392" s="132"/>
      <c r="L392" s="132"/>
      <c r="M392" s="132"/>
      <c r="N392" s="132"/>
      <c r="O392" s="132"/>
      <c r="P392" s="132"/>
      <c r="Q392" s="132"/>
      <c r="R392" s="132"/>
      <c r="S392" s="132"/>
    </row>
    <row r="393" spans="3:19" x14ac:dyDescent="0.2">
      <c r="C393" s="143"/>
      <c r="D393" s="138"/>
      <c r="E393" s="137"/>
      <c r="F393" s="137"/>
      <c r="G393" s="137"/>
      <c r="H393" s="132"/>
      <c r="I393" s="132"/>
      <c r="J393" s="132"/>
      <c r="K393" s="132"/>
      <c r="L393" s="132"/>
      <c r="M393" s="132"/>
      <c r="N393" s="132"/>
      <c r="O393" s="132"/>
      <c r="P393" s="132"/>
      <c r="Q393" s="132"/>
      <c r="R393" s="132"/>
      <c r="S393" s="132"/>
    </row>
    <row r="394" spans="3:19" x14ac:dyDescent="0.2">
      <c r="C394" s="143"/>
      <c r="D394" s="138"/>
      <c r="E394" s="137"/>
      <c r="F394" s="137"/>
      <c r="G394" s="137"/>
      <c r="H394" s="132"/>
      <c r="I394" s="132"/>
      <c r="J394" s="132"/>
      <c r="K394" s="132"/>
      <c r="L394" s="132"/>
      <c r="M394" s="132"/>
      <c r="N394" s="132"/>
      <c r="O394" s="132"/>
      <c r="P394" s="132"/>
      <c r="Q394" s="132"/>
      <c r="R394" s="132"/>
      <c r="S394" s="132"/>
    </row>
    <row r="395" spans="3:19" x14ac:dyDescent="0.2">
      <c r="C395" s="143"/>
      <c r="D395" s="138"/>
      <c r="E395" s="137"/>
      <c r="F395" s="137"/>
      <c r="G395" s="137"/>
      <c r="H395" s="132"/>
      <c r="I395" s="132"/>
      <c r="J395" s="132"/>
      <c r="K395" s="132"/>
      <c r="L395" s="132"/>
      <c r="M395" s="132"/>
      <c r="N395" s="132"/>
      <c r="O395" s="132"/>
      <c r="P395" s="132"/>
      <c r="Q395" s="132"/>
      <c r="R395" s="132"/>
      <c r="S395" s="132"/>
    </row>
    <row r="396" spans="3:19" ht="13.5" thickBot="1" x14ac:dyDescent="0.25">
      <c r="C396" s="144"/>
      <c r="D396" s="138"/>
      <c r="E396" s="137"/>
      <c r="F396" s="137"/>
      <c r="G396" s="137"/>
      <c r="H396" s="132"/>
      <c r="I396" s="132"/>
      <c r="J396" s="132"/>
      <c r="K396" s="132"/>
      <c r="L396" s="132"/>
      <c r="M396" s="132"/>
      <c r="N396" s="132"/>
      <c r="O396" s="132"/>
      <c r="P396" s="132"/>
      <c r="Q396" s="132"/>
      <c r="R396" s="132"/>
      <c r="S396" s="132"/>
    </row>
    <row r="397" spans="3:19" x14ac:dyDescent="0.2">
      <c r="C397" s="142" t="s">
        <v>40</v>
      </c>
      <c r="D397" s="138"/>
      <c r="E397" s="137"/>
      <c r="F397" s="137"/>
      <c r="G397" s="137"/>
      <c r="H397" s="132" t="s">
        <v>584</v>
      </c>
      <c r="I397" s="132" t="s">
        <v>585</v>
      </c>
      <c r="J397" s="132"/>
      <c r="K397" s="132"/>
      <c r="L397" s="132"/>
      <c r="M397" s="132"/>
      <c r="N397" s="132"/>
      <c r="O397" s="132"/>
      <c r="P397" s="132"/>
      <c r="Q397" s="132"/>
      <c r="R397" s="132"/>
      <c r="S397" s="132"/>
    </row>
    <row r="398" spans="3:19" x14ac:dyDescent="0.2">
      <c r="C398" s="143"/>
      <c r="D398" s="138"/>
      <c r="E398" s="137"/>
      <c r="F398" s="137"/>
      <c r="G398" s="137"/>
      <c r="H398" s="132"/>
      <c r="I398" s="132"/>
      <c r="J398" s="132"/>
      <c r="K398" s="132"/>
      <c r="L398" s="132"/>
      <c r="M398" s="132"/>
      <c r="N398" s="132"/>
      <c r="O398" s="132"/>
      <c r="P398" s="132"/>
      <c r="Q398" s="132"/>
      <c r="R398" s="132"/>
      <c r="S398" s="132"/>
    </row>
    <row r="399" spans="3:19" x14ac:dyDescent="0.2">
      <c r="C399" s="143"/>
      <c r="D399" s="138"/>
      <c r="E399" s="137"/>
      <c r="F399" s="137"/>
      <c r="G399" s="137"/>
      <c r="H399" s="132"/>
      <c r="I399" s="132"/>
      <c r="J399" s="132"/>
      <c r="K399" s="132"/>
      <c r="L399" s="132"/>
      <c r="M399" s="132"/>
      <c r="N399" s="132"/>
      <c r="O399" s="132"/>
      <c r="P399" s="132"/>
      <c r="Q399" s="132"/>
      <c r="R399" s="132"/>
      <c r="S399" s="132"/>
    </row>
    <row r="400" spans="3:19" x14ac:dyDescent="0.2">
      <c r="C400" s="143"/>
      <c r="D400" s="138"/>
      <c r="E400" s="137"/>
      <c r="F400" s="137"/>
      <c r="G400" s="137"/>
      <c r="H400" s="132"/>
      <c r="I400" s="132"/>
      <c r="J400" s="132"/>
      <c r="K400" s="132"/>
      <c r="L400" s="132"/>
      <c r="M400" s="132"/>
      <c r="N400" s="132"/>
      <c r="O400" s="132"/>
      <c r="P400" s="132"/>
      <c r="Q400" s="132"/>
      <c r="R400" s="132"/>
      <c r="S400" s="132"/>
    </row>
    <row r="401" spans="3:19" ht="13.5" thickBot="1" x14ac:dyDescent="0.25">
      <c r="C401" s="144"/>
      <c r="D401" s="138"/>
      <c r="E401" s="137"/>
      <c r="F401" s="137"/>
      <c r="G401" s="137"/>
      <c r="H401" s="132"/>
      <c r="I401" s="132"/>
      <c r="J401" s="132"/>
      <c r="K401" s="132"/>
      <c r="L401" s="132"/>
      <c r="M401" s="132"/>
      <c r="N401" s="132"/>
      <c r="O401" s="132"/>
      <c r="P401" s="132"/>
      <c r="Q401" s="132"/>
      <c r="R401" s="132"/>
      <c r="S401" s="132"/>
    </row>
    <row r="402" spans="3:19" x14ac:dyDescent="0.2">
      <c r="C402" s="142" t="s">
        <v>70</v>
      </c>
      <c r="D402" s="138"/>
      <c r="E402" s="137"/>
      <c r="F402" s="137"/>
      <c r="G402" s="137"/>
      <c r="H402" s="132" t="s">
        <v>584</v>
      </c>
      <c r="I402" s="132"/>
      <c r="J402" s="132"/>
      <c r="K402" s="132"/>
      <c r="L402" s="132"/>
      <c r="M402" s="132"/>
      <c r="N402" s="132"/>
      <c r="O402" s="132"/>
      <c r="P402" s="132"/>
      <c r="Q402" s="132"/>
      <c r="R402" s="132"/>
      <c r="S402" s="132"/>
    </row>
    <row r="403" spans="3:19" x14ac:dyDescent="0.2">
      <c r="C403" s="143"/>
      <c r="D403" s="138"/>
      <c r="E403" s="137"/>
      <c r="F403" s="137"/>
      <c r="G403" s="137"/>
      <c r="H403" s="132"/>
      <c r="I403" s="132"/>
      <c r="J403" s="132"/>
      <c r="K403" s="132"/>
      <c r="L403" s="132"/>
      <c r="M403" s="132"/>
      <c r="N403" s="132"/>
      <c r="O403" s="132"/>
      <c r="P403" s="132"/>
      <c r="Q403" s="132"/>
      <c r="R403" s="132"/>
      <c r="S403" s="132"/>
    </row>
    <row r="404" spans="3:19" x14ac:dyDescent="0.2">
      <c r="C404" s="143"/>
      <c r="D404" s="138"/>
      <c r="E404" s="137"/>
      <c r="F404" s="137"/>
      <c r="G404" s="137"/>
      <c r="H404" s="132"/>
      <c r="I404" s="132"/>
      <c r="J404" s="132"/>
      <c r="K404" s="132"/>
      <c r="L404" s="132"/>
      <c r="M404" s="132"/>
      <c r="N404" s="132"/>
      <c r="O404" s="132"/>
      <c r="P404" s="132"/>
      <c r="Q404" s="132"/>
      <c r="R404" s="132"/>
      <c r="S404" s="132"/>
    </row>
    <row r="405" spans="3:19" x14ac:dyDescent="0.2">
      <c r="C405" s="143"/>
      <c r="D405" s="138"/>
      <c r="E405" s="137"/>
      <c r="F405" s="137"/>
      <c r="G405" s="137"/>
      <c r="H405" s="132"/>
      <c r="I405" s="132"/>
      <c r="J405" s="132"/>
      <c r="K405" s="132"/>
      <c r="L405" s="132"/>
      <c r="M405" s="132"/>
      <c r="N405" s="132"/>
      <c r="O405" s="132"/>
      <c r="P405" s="132"/>
      <c r="Q405" s="132"/>
      <c r="R405" s="132"/>
      <c r="S405" s="132"/>
    </row>
    <row r="406" spans="3:19" ht="13.5" thickBot="1" x14ac:dyDescent="0.25">
      <c r="C406" s="144"/>
      <c r="D406" s="138"/>
      <c r="E406" s="137"/>
      <c r="F406" s="137"/>
      <c r="G406" s="137"/>
      <c r="H406" s="132"/>
      <c r="I406" s="132"/>
      <c r="J406" s="132"/>
      <c r="K406" s="132"/>
      <c r="L406" s="132"/>
      <c r="M406" s="132"/>
      <c r="N406" s="132"/>
      <c r="O406" s="132"/>
      <c r="P406" s="132"/>
      <c r="Q406" s="132"/>
      <c r="R406" s="132"/>
      <c r="S406" s="132"/>
    </row>
    <row r="407" spans="3:19" x14ac:dyDescent="0.2">
      <c r="C407" s="142" t="s">
        <v>71</v>
      </c>
      <c r="D407" s="138"/>
      <c r="E407" s="137"/>
      <c r="F407" s="137"/>
      <c r="G407" s="137"/>
      <c r="H407" s="132" t="s">
        <v>585</v>
      </c>
      <c r="I407" s="132"/>
      <c r="J407" s="132"/>
      <c r="K407" s="132"/>
      <c r="L407" s="132"/>
      <c r="M407" s="132"/>
      <c r="N407" s="132"/>
      <c r="O407" s="132"/>
      <c r="P407" s="132"/>
      <c r="Q407" s="132"/>
      <c r="R407" s="132"/>
      <c r="S407" s="132"/>
    </row>
    <row r="408" spans="3:19" x14ac:dyDescent="0.2">
      <c r="C408" s="143"/>
      <c r="D408" s="138"/>
      <c r="E408" s="137"/>
      <c r="F408" s="137"/>
      <c r="G408" s="137"/>
      <c r="H408" s="132"/>
      <c r="I408" s="132"/>
      <c r="J408" s="132"/>
      <c r="K408" s="132"/>
      <c r="L408" s="132"/>
      <c r="M408" s="132"/>
      <c r="N408" s="132"/>
      <c r="O408" s="132"/>
      <c r="P408" s="132"/>
      <c r="Q408" s="132"/>
      <c r="R408" s="132"/>
      <c r="S408" s="132"/>
    </row>
    <row r="409" spans="3:19" x14ac:dyDescent="0.2">
      <c r="C409" s="143"/>
      <c r="D409" s="138"/>
      <c r="E409" s="137"/>
      <c r="F409" s="137"/>
      <c r="G409" s="137"/>
      <c r="H409" s="132"/>
      <c r="I409" s="132"/>
      <c r="J409" s="132"/>
      <c r="K409" s="132"/>
      <c r="L409" s="132"/>
      <c r="M409" s="132"/>
      <c r="N409" s="132"/>
      <c r="O409" s="132"/>
      <c r="P409" s="132"/>
      <c r="Q409" s="132"/>
      <c r="R409" s="132"/>
      <c r="S409" s="132"/>
    </row>
    <row r="410" spans="3:19" x14ac:dyDescent="0.2">
      <c r="C410" s="143"/>
      <c r="D410" s="138"/>
      <c r="E410" s="137"/>
      <c r="F410" s="137"/>
      <c r="G410" s="137"/>
      <c r="H410" s="132"/>
      <c r="I410" s="132"/>
      <c r="J410" s="132"/>
      <c r="K410" s="132"/>
      <c r="L410" s="132"/>
      <c r="M410" s="132"/>
      <c r="N410" s="132"/>
      <c r="O410" s="132"/>
      <c r="P410" s="132"/>
      <c r="Q410" s="132"/>
      <c r="R410" s="132"/>
      <c r="S410" s="132"/>
    </row>
    <row r="411" spans="3:19" ht="13.5" thickBot="1" x14ac:dyDescent="0.25">
      <c r="C411" s="144"/>
      <c r="D411" s="138"/>
      <c r="E411" s="137"/>
      <c r="F411" s="137"/>
      <c r="G411" s="137"/>
      <c r="H411" s="132"/>
      <c r="I411" s="132"/>
      <c r="J411" s="132"/>
      <c r="K411" s="132"/>
      <c r="L411" s="132"/>
      <c r="M411" s="132"/>
      <c r="N411" s="132"/>
      <c r="O411" s="132"/>
      <c r="P411" s="132"/>
      <c r="Q411" s="132"/>
      <c r="R411" s="132"/>
      <c r="S411" s="132"/>
    </row>
    <row r="412" spans="3:19" x14ac:dyDescent="0.2">
      <c r="C412" s="142" t="s">
        <v>59</v>
      </c>
      <c r="D412" s="138"/>
      <c r="E412" s="137"/>
      <c r="F412" s="137"/>
      <c r="G412" s="137"/>
      <c r="H412" s="132" t="s">
        <v>586</v>
      </c>
      <c r="I412" s="132"/>
      <c r="J412" s="132"/>
      <c r="K412" s="132"/>
      <c r="L412" s="132"/>
      <c r="M412" s="132"/>
      <c r="N412" s="132"/>
      <c r="O412" s="132"/>
      <c r="P412" s="132"/>
      <c r="Q412" s="132"/>
      <c r="R412" s="132"/>
      <c r="S412" s="132"/>
    </row>
    <row r="413" spans="3:19" x14ac:dyDescent="0.2">
      <c r="C413" s="143"/>
      <c r="D413" s="138"/>
      <c r="E413" s="137"/>
      <c r="F413" s="137"/>
      <c r="G413" s="137"/>
      <c r="H413" s="132"/>
      <c r="I413" s="132"/>
      <c r="J413" s="132"/>
      <c r="K413" s="132"/>
      <c r="L413" s="132"/>
      <c r="M413" s="132"/>
      <c r="N413" s="132"/>
      <c r="O413" s="132"/>
      <c r="P413" s="132"/>
      <c r="Q413" s="132"/>
      <c r="R413" s="132"/>
      <c r="S413" s="132"/>
    </row>
    <row r="414" spans="3:19" x14ac:dyDescent="0.2">
      <c r="C414" s="143"/>
      <c r="D414" s="138"/>
      <c r="E414" s="137"/>
      <c r="F414" s="137"/>
      <c r="G414" s="137"/>
      <c r="H414" s="132"/>
      <c r="I414" s="132"/>
      <c r="J414" s="132"/>
      <c r="K414" s="132"/>
      <c r="L414" s="132"/>
      <c r="M414" s="132"/>
      <c r="N414" s="132"/>
      <c r="O414" s="132"/>
      <c r="P414" s="132"/>
      <c r="Q414" s="132"/>
      <c r="R414" s="132"/>
      <c r="S414" s="132"/>
    </row>
    <row r="415" spans="3:19" x14ac:dyDescent="0.2">
      <c r="C415" s="143"/>
      <c r="D415" s="138"/>
      <c r="E415" s="137"/>
      <c r="F415" s="137"/>
      <c r="G415" s="137"/>
      <c r="H415" s="132"/>
      <c r="I415" s="132"/>
      <c r="J415" s="132"/>
      <c r="K415" s="132"/>
      <c r="L415" s="132"/>
      <c r="M415" s="132"/>
      <c r="N415" s="132"/>
      <c r="O415" s="132"/>
      <c r="P415" s="132"/>
      <c r="Q415" s="132"/>
      <c r="R415" s="132"/>
      <c r="S415" s="132"/>
    </row>
    <row r="416" spans="3:19" ht="13.5" thickBot="1" x14ac:dyDescent="0.25">
      <c r="C416" s="144"/>
      <c r="D416" s="138"/>
      <c r="E416" s="137"/>
      <c r="F416" s="137"/>
      <c r="G416" s="137"/>
      <c r="H416" s="132"/>
      <c r="I416" s="132"/>
      <c r="J416" s="132"/>
      <c r="K416" s="132"/>
      <c r="L416" s="132"/>
      <c r="M416" s="132"/>
      <c r="N416" s="132"/>
      <c r="O416" s="132"/>
      <c r="P416" s="132"/>
      <c r="Q416" s="132"/>
      <c r="R416" s="132"/>
      <c r="S416" s="132"/>
    </row>
    <row r="417" spans="3:19" x14ac:dyDescent="0.2">
      <c r="C417" s="142" t="s">
        <v>199</v>
      </c>
      <c r="D417" s="138"/>
      <c r="E417" s="137"/>
      <c r="F417" s="137"/>
      <c r="G417" s="137"/>
      <c r="H417" s="132" t="s">
        <v>199</v>
      </c>
      <c r="I417" s="132"/>
      <c r="J417" s="132"/>
      <c r="K417" s="132"/>
      <c r="L417" s="132"/>
      <c r="M417" s="132"/>
      <c r="N417" s="132"/>
      <c r="O417" s="132"/>
      <c r="P417" s="132"/>
      <c r="Q417" s="132"/>
      <c r="R417" s="132"/>
      <c r="S417" s="132"/>
    </row>
    <row r="418" spans="3:19" x14ac:dyDescent="0.2">
      <c r="C418" s="143"/>
      <c r="D418" s="138"/>
      <c r="E418" s="137"/>
      <c r="F418" s="137"/>
      <c r="G418" s="137"/>
      <c r="H418" s="132"/>
      <c r="I418" s="132"/>
      <c r="J418" s="132"/>
      <c r="K418" s="132"/>
      <c r="L418" s="132"/>
      <c r="M418" s="132"/>
      <c r="N418" s="132"/>
      <c r="O418" s="132"/>
      <c r="P418" s="132"/>
      <c r="Q418" s="132"/>
      <c r="R418" s="132"/>
      <c r="S418" s="132"/>
    </row>
    <row r="419" spans="3:19" x14ac:dyDescent="0.2">
      <c r="C419" s="143"/>
      <c r="D419" s="138"/>
      <c r="E419" s="137"/>
      <c r="F419" s="137"/>
      <c r="G419" s="137"/>
      <c r="H419" s="132"/>
      <c r="I419" s="132"/>
      <c r="J419" s="132"/>
      <c r="K419" s="132"/>
      <c r="L419" s="132"/>
      <c r="M419" s="132"/>
      <c r="N419" s="132"/>
      <c r="O419" s="132"/>
      <c r="P419" s="132"/>
      <c r="Q419" s="132"/>
      <c r="R419" s="132"/>
      <c r="S419" s="132"/>
    </row>
    <row r="420" spans="3:19" x14ac:dyDescent="0.2">
      <c r="C420" s="143"/>
      <c r="D420" s="138"/>
      <c r="E420" s="137"/>
      <c r="F420" s="137"/>
      <c r="G420" s="137"/>
      <c r="H420" s="132"/>
      <c r="I420" s="132"/>
      <c r="J420" s="132"/>
      <c r="K420" s="132"/>
      <c r="L420" s="132"/>
      <c r="M420" s="132"/>
      <c r="N420" s="132"/>
      <c r="O420" s="132"/>
      <c r="P420" s="132"/>
      <c r="Q420" s="132"/>
      <c r="R420" s="132"/>
      <c r="S420" s="132"/>
    </row>
    <row r="421" spans="3:19" ht="13.5" thickBot="1" x14ac:dyDescent="0.25">
      <c r="C421" s="144"/>
      <c r="D421" s="138"/>
      <c r="E421" s="137"/>
      <c r="F421" s="137"/>
      <c r="G421" s="137"/>
      <c r="H421" s="132"/>
      <c r="I421" s="132"/>
      <c r="J421" s="132"/>
      <c r="K421" s="132"/>
      <c r="L421" s="132"/>
      <c r="M421" s="132"/>
      <c r="N421" s="132"/>
      <c r="O421" s="132"/>
      <c r="P421" s="132"/>
      <c r="Q421" s="132"/>
      <c r="R421" s="132"/>
      <c r="S421" s="132"/>
    </row>
    <row r="422" spans="3:19" ht="12.75" customHeight="1" x14ac:dyDescent="0.2">
      <c r="C422" s="142" t="s">
        <v>95</v>
      </c>
      <c r="D422" s="138"/>
      <c r="E422" s="137"/>
      <c r="F422" s="137"/>
      <c r="G422" s="137"/>
      <c r="H422" s="132" t="s">
        <v>579</v>
      </c>
      <c r="I422" s="132" t="s">
        <v>580</v>
      </c>
      <c r="J422" s="132" t="s">
        <v>581</v>
      </c>
      <c r="K422" s="132" t="s">
        <v>582</v>
      </c>
      <c r="L422" s="132" t="s">
        <v>587</v>
      </c>
      <c r="M422" s="132" t="s">
        <v>588</v>
      </c>
      <c r="N422" s="132" t="s">
        <v>589</v>
      </c>
      <c r="O422" s="132" t="s">
        <v>584</v>
      </c>
      <c r="P422" s="132" t="s">
        <v>585</v>
      </c>
      <c r="Q422" s="132"/>
      <c r="R422" s="132"/>
      <c r="S422" s="132"/>
    </row>
    <row r="423" spans="3:19" x14ac:dyDescent="0.2">
      <c r="C423" s="143"/>
      <c r="D423" s="138"/>
      <c r="E423" s="137"/>
      <c r="F423" s="137"/>
      <c r="G423" s="137"/>
      <c r="H423" s="132"/>
      <c r="I423" s="132"/>
      <c r="J423" s="132"/>
      <c r="K423" s="132"/>
      <c r="L423" s="132"/>
      <c r="M423" s="132"/>
      <c r="N423" s="132"/>
      <c r="O423" s="132"/>
      <c r="P423" s="132"/>
      <c r="Q423" s="132"/>
      <c r="R423" s="132"/>
      <c r="S423" s="132"/>
    </row>
    <row r="424" spans="3:19" x14ac:dyDescent="0.2">
      <c r="C424" s="143"/>
      <c r="D424" s="138"/>
      <c r="E424" s="137"/>
      <c r="F424" s="137"/>
      <c r="G424" s="137"/>
      <c r="H424" s="132"/>
      <c r="I424" s="132"/>
      <c r="J424" s="132"/>
      <c r="K424" s="132"/>
      <c r="L424" s="132"/>
      <c r="M424" s="132"/>
      <c r="N424" s="132"/>
      <c r="O424" s="132"/>
      <c r="P424" s="132"/>
      <c r="Q424" s="132"/>
      <c r="R424" s="132"/>
      <c r="S424" s="132"/>
    </row>
    <row r="425" spans="3:19" x14ac:dyDescent="0.2">
      <c r="C425" s="143"/>
      <c r="D425" s="138"/>
      <c r="E425" s="137"/>
      <c r="F425" s="137"/>
      <c r="G425" s="137"/>
      <c r="H425" s="132"/>
      <c r="I425" s="132"/>
      <c r="J425" s="132"/>
      <c r="K425" s="132"/>
      <c r="L425" s="132"/>
      <c r="M425" s="132"/>
      <c r="N425" s="132"/>
      <c r="O425" s="132"/>
      <c r="P425" s="132"/>
      <c r="Q425" s="132"/>
      <c r="R425" s="132"/>
      <c r="S425" s="132"/>
    </row>
    <row r="426" spans="3:19" ht="13.5" thickBot="1" x14ac:dyDescent="0.25">
      <c r="C426" s="144"/>
      <c r="D426" s="138"/>
      <c r="E426" s="137"/>
      <c r="F426" s="137"/>
      <c r="G426" s="137"/>
      <c r="H426" s="132"/>
      <c r="I426" s="132"/>
      <c r="J426" s="132"/>
      <c r="K426" s="132"/>
      <c r="L426" s="132"/>
      <c r="M426" s="132"/>
      <c r="N426" s="132"/>
      <c r="O426" s="132"/>
      <c r="P426" s="132"/>
      <c r="Q426" s="132"/>
      <c r="R426" s="132"/>
      <c r="S426" s="132"/>
    </row>
    <row r="427" spans="3:19" x14ac:dyDescent="0.2">
      <c r="C427" s="142" t="s">
        <v>39</v>
      </c>
      <c r="D427" s="138"/>
      <c r="E427" s="137"/>
      <c r="F427" s="137"/>
      <c r="G427" s="137"/>
      <c r="H427" s="132" t="s">
        <v>587</v>
      </c>
      <c r="I427" s="132" t="s">
        <v>588</v>
      </c>
      <c r="J427" s="132"/>
      <c r="K427" s="132"/>
      <c r="L427" s="132"/>
      <c r="M427" s="132"/>
      <c r="N427" s="132"/>
      <c r="O427" s="132"/>
      <c r="P427" s="132"/>
      <c r="Q427" s="132"/>
      <c r="R427" s="132"/>
      <c r="S427" s="132"/>
    </row>
    <row r="428" spans="3:19" x14ac:dyDescent="0.2">
      <c r="C428" s="143"/>
      <c r="D428" s="138"/>
      <c r="E428" s="137"/>
      <c r="F428" s="137"/>
      <c r="G428" s="137"/>
      <c r="H428" s="132"/>
      <c r="I428" s="132"/>
      <c r="J428" s="132"/>
      <c r="K428" s="132"/>
      <c r="L428" s="132"/>
      <c r="M428" s="132"/>
      <c r="N428" s="132"/>
      <c r="O428" s="132"/>
      <c r="P428" s="132"/>
      <c r="Q428" s="132"/>
      <c r="R428" s="132"/>
      <c r="S428" s="132"/>
    </row>
    <row r="429" spans="3:19" x14ac:dyDescent="0.2">
      <c r="C429" s="143"/>
      <c r="D429" s="138"/>
      <c r="E429" s="137"/>
      <c r="F429" s="137"/>
      <c r="G429" s="137"/>
      <c r="H429" s="132"/>
      <c r="I429" s="132"/>
      <c r="J429" s="132"/>
      <c r="K429" s="132"/>
      <c r="L429" s="132"/>
      <c r="M429" s="132"/>
      <c r="N429" s="132"/>
      <c r="O429" s="132"/>
      <c r="P429" s="132"/>
      <c r="Q429" s="132"/>
      <c r="R429" s="132"/>
      <c r="S429" s="132"/>
    </row>
    <row r="430" spans="3:19" x14ac:dyDescent="0.2">
      <c r="C430" s="143"/>
      <c r="D430" s="138"/>
      <c r="E430" s="137"/>
      <c r="F430" s="137"/>
      <c r="G430" s="137"/>
      <c r="H430" s="132"/>
      <c r="I430" s="132"/>
      <c r="J430" s="132"/>
      <c r="K430" s="132"/>
      <c r="L430" s="132"/>
      <c r="M430" s="132"/>
      <c r="N430" s="132"/>
      <c r="O430" s="132"/>
      <c r="P430" s="132"/>
      <c r="Q430" s="132"/>
      <c r="R430" s="132"/>
      <c r="S430" s="132"/>
    </row>
    <row r="431" spans="3:19" ht="13.5" thickBot="1" x14ac:dyDescent="0.25">
      <c r="C431" s="144"/>
      <c r="D431" s="138"/>
      <c r="E431" s="137"/>
      <c r="F431" s="137"/>
      <c r="G431" s="137"/>
      <c r="H431" s="132"/>
      <c r="I431" s="132"/>
      <c r="J431" s="132"/>
      <c r="K431" s="132"/>
      <c r="L431" s="132"/>
      <c r="M431" s="132"/>
      <c r="N431" s="132"/>
      <c r="O431" s="132"/>
      <c r="P431" s="132"/>
      <c r="Q431" s="132"/>
      <c r="R431" s="132"/>
      <c r="S431" s="132"/>
    </row>
    <row r="432" spans="3:19" x14ac:dyDescent="0.2">
      <c r="C432" s="142" t="s">
        <v>83</v>
      </c>
      <c r="D432" s="138"/>
      <c r="E432" s="137"/>
      <c r="F432" s="137"/>
      <c r="G432" s="137"/>
      <c r="H432" s="132" t="s">
        <v>587</v>
      </c>
      <c r="I432" s="132"/>
      <c r="J432" s="132"/>
      <c r="K432" s="132"/>
      <c r="L432" s="132"/>
      <c r="M432" s="132"/>
      <c r="N432" s="132"/>
      <c r="O432" s="132"/>
      <c r="P432" s="132"/>
      <c r="Q432" s="132"/>
      <c r="R432" s="132"/>
      <c r="S432" s="132"/>
    </row>
    <row r="433" spans="3:19" x14ac:dyDescent="0.2">
      <c r="C433" s="143"/>
      <c r="D433" s="138"/>
      <c r="E433" s="137"/>
      <c r="F433" s="137"/>
      <c r="G433" s="137"/>
      <c r="H433" s="132"/>
      <c r="I433" s="132"/>
      <c r="J433" s="132"/>
      <c r="K433" s="132"/>
      <c r="L433" s="132"/>
      <c r="M433" s="132"/>
      <c r="N433" s="132"/>
      <c r="O433" s="132"/>
      <c r="P433" s="132"/>
      <c r="Q433" s="132"/>
      <c r="R433" s="132"/>
      <c r="S433" s="132"/>
    </row>
    <row r="434" spans="3:19" x14ac:dyDescent="0.2">
      <c r="C434" s="143"/>
      <c r="D434" s="138"/>
      <c r="E434" s="137"/>
      <c r="F434" s="137"/>
      <c r="G434" s="137"/>
      <c r="H434" s="132"/>
      <c r="I434" s="132"/>
      <c r="J434" s="132"/>
      <c r="K434" s="132"/>
      <c r="L434" s="132"/>
      <c r="M434" s="132"/>
      <c r="N434" s="132"/>
      <c r="O434" s="132"/>
      <c r="P434" s="132"/>
      <c r="Q434" s="132"/>
      <c r="R434" s="132"/>
      <c r="S434" s="132"/>
    </row>
    <row r="435" spans="3:19" x14ac:dyDescent="0.2">
      <c r="C435" s="143"/>
      <c r="D435" s="138"/>
      <c r="E435" s="137"/>
      <c r="F435" s="137"/>
      <c r="G435" s="137"/>
      <c r="H435" s="132"/>
      <c r="I435" s="132"/>
      <c r="J435" s="132"/>
      <c r="K435" s="132"/>
      <c r="L435" s="132"/>
      <c r="M435" s="132"/>
      <c r="N435" s="132"/>
      <c r="O435" s="132"/>
      <c r="P435" s="132"/>
      <c r="Q435" s="132"/>
      <c r="R435" s="132"/>
      <c r="S435" s="132"/>
    </row>
    <row r="436" spans="3:19" ht="13.5" thickBot="1" x14ac:dyDescent="0.25">
      <c r="C436" s="144"/>
      <c r="D436" s="138"/>
      <c r="E436" s="137"/>
      <c r="F436" s="137"/>
      <c r="G436" s="137"/>
      <c r="H436" s="132"/>
      <c r="I436" s="132"/>
      <c r="J436" s="132"/>
      <c r="K436" s="132"/>
      <c r="L436" s="132"/>
      <c r="M436" s="132"/>
      <c r="N436" s="132"/>
      <c r="O436" s="132"/>
      <c r="P436" s="132"/>
      <c r="Q436" s="132"/>
      <c r="R436" s="132"/>
      <c r="S436" s="132"/>
    </row>
    <row r="437" spans="3:19" x14ac:dyDescent="0.2">
      <c r="C437" s="142" t="s">
        <v>84</v>
      </c>
      <c r="D437" s="138"/>
      <c r="E437" s="137"/>
      <c r="F437" s="137"/>
      <c r="G437" s="137"/>
      <c r="H437" s="132" t="s">
        <v>588</v>
      </c>
      <c r="I437" s="132"/>
      <c r="J437" s="132"/>
      <c r="K437" s="132"/>
      <c r="L437" s="132"/>
      <c r="M437" s="132"/>
      <c r="N437" s="132"/>
      <c r="O437" s="132"/>
      <c r="P437" s="132"/>
      <c r="Q437" s="132"/>
      <c r="R437" s="132"/>
      <c r="S437" s="132"/>
    </row>
    <row r="438" spans="3:19" x14ac:dyDescent="0.2">
      <c r="C438" s="143"/>
      <c r="D438" s="138"/>
      <c r="E438" s="137"/>
      <c r="F438" s="137"/>
      <c r="G438" s="137"/>
      <c r="H438" s="132"/>
      <c r="I438" s="132"/>
      <c r="J438" s="132"/>
      <c r="K438" s="132"/>
      <c r="L438" s="132"/>
      <c r="M438" s="132"/>
      <c r="N438" s="132"/>
      <c r="O438" s="132"/>
      <c r="P438" s="132"/>
      <c r="Q438" s="132"/>
      <c r="R438" s="132"/>
      <c r="S438" s="132"/>
    </row>
    <row r="439" spans="3:19" x14ac:dyDescent="0.2">
      <c r="C439" s="143"/>
      <c r="D439" s="138"/>
      <c r="E439" s="137"/>
      <c r="F439" s="137"/>
      <c r="G439" s="137"/>
      <c r="H439" s="132"/>
      <c r="I439" s="132"/>
      <c r="J439" s="132"/>
      <c r="K439" s="132"/>
      <c r="L439" s="132"/>
      <c r="M439" s="132"/>
      <c r="N439" s="132"/>
      <c r="O439" s="132"/>
      <c r="P439" s="132"/>
      <c r="Q439" s="132"/>
      <c r="R439" s="132"/>
      <c r="S439" s="132"/>
    </row>
    <row r="440" spans="3:19" x14ac:dyDescent="0.2">
      <c r="C440" s="143"/>
      <c r="D440" s="138"/>
      <c r="E440" s="137"/>
      <c r="F440" s="137"/>
      <c r="G440" s="137"/>
      <c r="H440" s="132"/>
      <c r="I440" s="132"/>
      <c r="J440" s="132"/>
      <c r="K440" s="132"/>
      <c r="L440" s="132"/>
      <c r="M440" s="132"/>
      <c r="N440" s="132"/>
      <c r="O440" s="132"/>
      <c r="P440" s="132"/>
      <c r="Q440" s="132"/>
      <c r="R440" s="132"/>
      <c r="S440" s="132"/>
    </row>
    <row r="441" spans="3:19" ht="13.5" thickBot="1" x14ac:dyDescent="0.25">
      <c r="C441" s="144"/>
      <c r="D441" s="138"/>
      <c r="E441" s="137"/>
      <c r="F441" s="137"/>
      <c r="G441" s="137"/>
      <c r="H441" s="132"/>
      <c r="I441" s="132"/>
      <c r="J441" s="132"/>
      <c r="K441" s="132"/>
      <c r="L441" s="132"/>
      <c r="M441" s="132"/>
      <c r="N441" s="132"/>
      <c r="O441" s="132"/>
      <c r="P441" s="132"/>
      <c r="Q441" s="132"/>
      <c r="R441" s="132"/>
      <c r="S441" s="132"/>
    </row>
    <row r="442" spans="3:19" x14ac:dyDescent="0.2">
      <c r="C442" s="142" t="s">
        <v>27</v>
      </c>
      <c r="D442" s="138"/>
      <c r="E442" s="137"/>
      <c r="F442" s="137"/>
      <c r="G442" s="137"/>
      <c r="H442" s="132" t="s">
        <v>589</v>
      </c>
      <c r="I442" s="132"/>
      <c r="J442" s="132"/>
      <c r="K442" s="132"/>
      <c r="L442" s="132"/>
      <c r="M442" s="132"/>
      <c r="N442" s="132"/>
      <c r="O442" s="132"/>
      <c r="P442" s="132"/>
      <c r="Q442" s="132"/>
      <c r="R442" s="132"/>
      <c r="S442" s="132"/>
    </row>
    <row r="443" spans="3:19" x14ac:dyDescent="0.2">
      <c r="C443" s="143"/>
      <c r="D443" s="138"/>
      <c r="E443" s="137"/>
      <c r="F443" s="137"/>
      <c r="G443" s="137"/>
      <c r="H443" s="132"/>
      <c r="I443" s="132"/>
      <c r="J443" s="132"/>
      <c r="K443" s="132"/>
      <c r="L443" s="132"/>
      <c r="M443" s="132"/>
      <c r="N443" s="132"/>
      <c r="O443" s="132"/>
      <c r="P443" s="132"/>
      <c r="Q443" s="132"/>
      <c r="R443" s="132"/>
      <c r="S443" s="132"/>
    </row>
    <row r="444" spans="3:19" x14ac:dyDescent="0.2">
      <c r="C444" s="143"/>
      <c r="D444" s="138"/>
      <c r="E444" s="137"/>
      <c r="F444" s="137"/>
      <c r="G444" s="137"/>
      <c r="H444" s="132"/>
      <c r="I444" s="132"/>
      <c r="J444" s="132"/>
      <c r="K444" s="132"/>
      <c r="L444" s="132"/>
      <c r="M444" s="132"/>
      <c r="N444" s="132"/>
      <c r="O444" s="132"/>
      <c r="P444" s="132"/>
      <c r="Q444" s="132"/>
      <c r="R444" s="132"/>
      <c r="S444" s="132"/>
    </row>
    <row r="445" spans="3:19" x14ac:dyDescent="0.2">
      <c r="C445" s="143"/>
      <c r="D445" s="138"/>
      <c r="E445" s="137"/>
      <c r="F445" s="137"/>
      <c r="G445" s="137"/>
      <c r="H445" s="132"/>
      <c r="I445" s="132"/>
      <c r="J445" s="132"/>
      <c r="K445" s="132"/>
      <c r="L445" s="132"/>
      <c r="M445" s="132"/>
      <c r="N445" s="132"/>
      <c r="O445" s="132"/>
      <c r="P445" s="132"/>
      <c r="Q445" s="132"/>
      <c r="R445" s="132"/>
      <c r="S445" s="132"/>
    </row>
    <row r="446" spans="3:19" ht="13.5" thickBot="1" x14ac:dyDescent="0.25">
      <c r="C446" s="144"/>
      <c r="D446" s="138"/>
      <c r="E446" s="137"/>
      <c r="F446" s="137"/>
      <c r="G446" s="137"/>
      <c r="H446" s="132"/>
      <c r="I446" s="132"/>
      <c r="J446" s="132"/>
      <c r="K446" s="132"/>
      <c r="L446" s="132"/>
      <c r="M446" s="132"/>
      <c r="N446" s="132"/>
      <c r="O446" s="132"/>
      <c r="P446" s="132"/>
      <c r="Q446" s="132"/>
      <c r="R446" s="132"/>
      <c r="S446" s="132"/>
    </row>
    <row r="447" spans="3:19" x14ac:dyDescent="0.2">
      <c r="C447" s="142" t="s">
        <v>61</v>
      </c>
      <c r="D447" s="138"/>
      <c r="E447" s="137"/>
      <c r="F447" s="137"/>
      <c r="G447" s="137"/>
      <c r="H447" s="132" t="s">
        <v>590</v>
      </c>
      <c r="I447" s="132"/>
      <c r="J447" s="132"/>
      <c r="K447" s="132"/>
      <c r="L447" s="132"/>
      <c r="M447" s="132"/>
      <c r="N447" s="132"/>
      <c r="O447" s="132"/>
      <c r="P447" s="132"/>
      <c r="Q447" s="132"/>
      <c r="R447" s="132"/>
      <c r="S447" s="132"/>
    </row>
    <row r="448" spans="3:19" x14ac:dyDescent="0.2">
      <c r="C448" s="143"/>
      <c r="D448" s="138"/>
      <c r="E448" s="137"/>
      <c r="F448" s="137"/>
      <c r="G448" s="137"/>
      <c r="H448" s="132"/>
      <c r="I448" s="132"/>
      <c r="J448" s="132"/>
      <c r="K448" s="132"/>
      <c r="L448" s="132"/>
      <c r="M448" s="132"/>
      <c r="N448" s="132"/>
      <c r="O448" s="132"/>
      <c r="P448" s="132"/>
      <c r="Q448" s="132"/>
      <c r="R448" s="132"/>
      <c r="S448" s="132"/>
    </row>
    <row r="449" spans="3:19" x14ac:dyDescent="0.2">
      <c r="C449" s="143"/>
      <c r="D449" s="138"/>
      <c r="E449" s="137"/>
      <c r="F449" s="137"/>
      <c r="G449" s="137"/>
      <c r="H449" s="132"/>
      <c r="I449" s="132"/>
      <c r="J449" s="132"/>
      <c r="K449" s="132"/>
      <c r="L449" s="132"/>
      <c r="M449" s="132"/>
      <c r="N449" s="132"/>
      <c r="O449" s="132"/>
      <c r="P449" s="132"/>
      <c r="Q449" s="132"/>
      <c r="R449" s="132"/>
      <c r="S449" s="132"/>
    </row>
    <row r="450" spans="3:19" x14ac:dyDescent="0.2">
      <c r="C450" s="143"/>
      <c r="D450" s="138"/>
      <c r="E450" s="137"/>
      <c r="F450" s="137"/>
      <c r="G450" s="137"/>
      <c r="H450" s="132"/>
      <c r="I450" s="132"/>
      <c r="J450" s="132"/>
      <c r="K450" s="132"/>
      <c r="L450" s="132"/>
      <c r="M450" s="132"/>
      <c r="N450" s="132"/>
      <c r="O450" s="132"/>
      <c r="P450" s="132"/>
      <c r="Q450" s="132"/>
      <c r="R450" s="132"/>
      <c r="S450" s="132"/>
    </row>
    <row r="451" spans="3:19" ht="13.5" thickBot="1" x14ac:dyDescent="0.25">
      <c r="C451" s="144"/>
      <c r="D451" s="138"/>
      <c r="E451" s="137"/>
      <c r="F451" s="137"/>
      <c r="G451" s="137"/>
      <c r="H451" s="132"/>
      <c r="I451" s="132"/>
      <c r="J451" s="132"/>
      <c r="K451" s="132"/>
      <c r="L451" s="132"/>
      <c r="M451" s="132"/>
      <c r="N451" s="132"/>
      <c r="O451" s="132"/>
      <c r="P451" s="132"/>
      <c r="Q451" s="132"/>
      <c r="R451" s="132"/>
      <c r="S451" s="132"/>
    </row>
    <row r="452" spans="3:19" x14ac:dyDescent="0.2">
      <c r="C452" s="139" t="s">
        <v>64</v>
      </c>
      <c r="D452" s="138"/>
      <c r="E452" s="137"/>
      <c r="F452" s="137"/>
      <c r="G452" s="137"/>
      <c r="H452" s="132" t="s">
        <v>591</v>
      </c>
      <c r="I452" s="132" t="s">
        <v>592</v>
      </c>
      <c r="J452" s="132"/>
      <c r="K452" s="132"/>
      <c r="L452" s="132"/>
      <c r="M452" s="132"/>
      <c r="N452" s="132"/>
      <c r="O452" s="132"/>
      <c r="P452" s="132"/>
      <c r="Q452" s="132"/>
      <c r="R452" s="132"/>
      <c r="S452" s="132"/>
    </row>
    <row r="453" spans="3:19" x14ac:dyDescent="0.2">
      <c r="C453" s="140"/>
      <c r="D453" s="138"/>
      <c r="E453" s="137"/>
      <c r="F453" s="137"/>
      <c r="G453" s="137"/>
      <c r="H453" s="132"/>
      <c r="I453" s="132"/>
      <c r="J453" s="132"/>
      <c r="K453" s="132"/>
      <c r="L453" s="132"/>
      <c r="M453" s="132"/>
      <c r="N453" s="132"/>
      <c r="O453" s="132"/>
      <c r="P453" s="132"/>
      <c r="Q453" s="132"/>
      <c r="R453" s="132"/>
      <c r="S453" s="132"/>
    </row>
    <row r="454" spans="3:19" x14ac:dyDescent="0.2">
      <c r="C454" s="140"/>
      <c r="D454" s="138"/>
      <c r="E454" s="137"/>
      <c r="F454" s="137"/>
      <c r="G454" s="137"/>
      <c r="H454" s="132"/>
      <c r="I454" s="132"/>
      <c r="J454" s="132"/>
      <c r="K454" s="132"/>
      <c r="L454" s="132"/>
      <c r="M454" s="132"/>
      <c r="N454" s="132"/>
      <c r="O454" s="132"/>
      <c r="P454" s="132"/>
      <c r="Q454" s="132"/>
      <c r="R454" s="132"/>
      <c r="S454" s="132"/>
    </row>
    <row r="455" spans="3:19" x14ac:dyDescent="0.2">
      <c r="C455" s="140"/>
      <c r="D455" s="138"/>
      <c r="E455" s="137"/>
      <c r="F455" s="137"/>
      <c r="G455" s="137"/>
      <c r="H455" s="132"/>
      <c r="I455" s="132"/>
      <c r="J455" s="132"/>
      <c r="K455" s="132"/>
      <c r="L455" s="132"/>
      <c r="M455" s="132"/>
      <c r="N455" s="132"/>
      <c r="O455" s="132"/>
      <c r="P455" s="132"/>
      <c r="Q455" s="132"/>
      <c r="R455" s="132"/>
      <c r="S455" s="132"/>
    </row>
    <row r="456" spans="3:19" ht="13.5" thickBot="1" x14ac:dyDescent="0.25">
      <c r="C456" s="141"/>
      <c r="D456" s="138"/>
      <c r="E456" s="137"/>
      <c r="F456" s="137"/>
      <c r="G456" s="137"/>
      <c r="H456" s="132"/>
      <c r="I456" s="132"/>
      <c r="J456" s="132"/>
      <c r="K456" s="132"/>
      <c r="L456" s="132"/>
      <c r="M456" s="132"/>
      <c r="N456" s="132"/>
      <c r="O456" s="132"/>
      <c r="P456" s="132"/>
      <c r="Q456" s="132"/>
      <c r="R456" s="132"/>
      <c r="S456" s="132"/>
    </row>
    <row r="457" spans="3:19" x14ac:dyDescent="0.2">
      <c r="C457" s="139" t="s">
        <v>154</v>
      </c>
      <c r="D457" s="138"/>
      <c r="E457" s="137"/>
      <c r="F457" s="137"/>
      <c r="G457" s="137"/>
      <c r="H457" s="132"/>
      <c r="I457" s="132"/>
      <c r="J457" s="132"/>
      <c r="K457" s="132"/>
      <c r="L457" s="132"/>
      <c r="M457" s="132"/>
      <c r="N457" s="132"/>
      <c r="O457" s="132"/>
      <c r="P457" s="132"/>
      <c r="Q457" s="132"/>
      <c r="R457" s="132"/>
      <c r="S457" s="132"/>
    </row>
    <row r="458" spans="3:19" x14ac:dyDescent="0.2">
      <c r="C458" s="140"/>
      <c r="D458" s="138"/>
      <c r="E458" s="137"/>
      <c r="F458" s="137"/>
      <c r="G458" s="137"/>
      <c r="H458" s="132"/>
      <c r="I458" s="132"/>
      <c r="J458" s="132"/>
      <c r="K458" s="132"/>
      <c r="L458" s="132"/>
      <c r="M458" s="132"/>
      <c r="N458" s="132"/>
      <c r="O458" s="132"/>
      <c r="P458" s="132"/>
      <c r="Q458" s="132"/>
      <c r="R458" s="132"/>
      <c r="S458" s="132"/>
    </row>
    <row r="459" spans="3:19" x14ac:dyDescent="0.2">
      <c r="C459" s="140"/>
      <c r="D459" s="138"/>
      <c r="E459" s="137"/>
      <c r="F459" s="137"/>
      <c r="G459" s="137"/>
      <c r="H459" s="132"/>
      <c r="I459" s="132"/>
      <c r="J459" s="132"/>
      <c r="K459" s="132"/>
      <c r="L459" s="132"/>
      <c r="M459" s="132"/>
      <c r="N459" s="132"/>
      <c r="O459" s="132"/>
      <c r="P459" s="132"/>
      <c r="Q459" s="132"/>
      <c r="R459" s="132"/>
      <c r="S459" s="132"/>
    </row>
    <row r="460" spans="3:19" x14ac:dyDescent="0.2">
      <c r="C460" s="140"/>
      <c r="D460" s="138"/>
      <c r="E460" s="137"/>
      <c r="F460" s="137"/>
      <c r="G460" s="137"/>
      <c r="H460" s="132"/>
      <c r="I460" s="132"/>
      <c r="J460" s="132"/>
      <c r="K460" s="132"/>
      <c r="L460" s="132"/>
      <c r="M460" s="132"/>
      <c r="N460" s="132"/>
      <c r="O460" s="132"/>
      <c r="P460" s="132"/>
      <c r="Q460" s="132"/>
      <c r="R460" s="132"/>
      <c r="S460" s="132"/>
    </row>
    <row r="461" spans="3:19" ht="13.5" thickBot="1" x14ac:dyDescent="0.25">
      <c r="C461" s="141"/>
      <c r="D461" s="138"/>
      <c r="E461" s="137"/>
      <c r="F461" s="137"/>
      <c r="G461" s="137"/>
      <c r="H461" s="132"/>
      <c r="I461" s="132"/>
      <c r="J461" s="132"/>
      <c r="K461" s="132"/>
      <c r="L461" s="132"/>
      <c r="M461" s="132"/>
      <c r="N461" s="132"/>
      <c r="O461" s="132"/>
      <c r="P461" s="132"/>
      <c r="Q461" s="132"/>
      <c r="R461" s="132"/>
      <c r="S461" s="132"/>
    </row>
    <row r="462" spans="3:19" ht="12.75" customHeight="1" x14ac:dyDescent="0.2">
      <c r="C462" s="139" t="s">
        <v>121</v>
      </c>
      <c r="D462" s="138"/>
      <c r="E462" s="137"/>
      <c r="F462" s="137"/>
      <c r="G462" s="137"/>
      <c r="H462" s="132" t="s">
        <v>593</v>
      </c>
      <c r="I462" s="132" t="s">
        <v>594</v>
      </c>
      <c r="J462" s="132" t="s">
        <v>595</v>
      </c>
      <c r="K462" s="132" t="s">
        <v>596</v>
      </c>
      <c r="L462" s="132" t="s">
        <v>597</v>
      </c>
      <c r="M462" s="132"/>
      <c r="N462" s="132"/>
      <c r="O462" s="132"/>
      <c r="P462" s="132"/>
      <c r="Q462" s="132"/>
      <c r="R462" s="132"/>
      <c r="S462" s="132"/>
    </row>
    <row r="463" spans="3:19" x14ac:dyDescent="0.2">
      <c r="C463" s="140"/>
      <c r="D463" s="138"/>
      <c r="E463" s="137"/>
      <c r="F463" s="137"/>
      <c r="G463" s="137"/>
      <c r="H463" s="132"/>
      <c r="I463" s="132"/>
      <c r="J463" s="132"/>
      <c r="K463" s="132"/>
      <c r="L463" s="132"/>
      <c r="M463" s="132"/>
      <c r="N463" s="132"/>
      <c r="O463" s="132"/>
      <c r="P463" s="132"/>
      <c r="Q463" s="132"/>
      <c r="R463" s="132"/>
      <c r="S463" s="132"/>
    </row>
    <row r="464" spans="3:19" x14ac:dyDescent="0.2">
      <c r="C464" s="140"/>
      <c r="D464" s="138"/>
      <c r="E464" s="137"/>
      <c r="F464" s="137"/>
      <c r="G464" s="137"/>
      <c r="H464" s="132"/>
      <c r="I464" s="132"/>
      <c r="J464" s="132"/>
      <c r="K464" s="132"/>
      <c r="L464" s="132"/>
      <c r="M464" s="132"/>
      <c r="N464" s="132"/>
      <c r="O464" s="132"/>
      <c r="P464" s="132"/>
      <c r="Q464" s="132"/>
      <c r="R464" s="132"/>
      <c r="S464" s="132"/>
    </row>
    <row r="465" spans="3:19" x14ac:dyDescent="0.2">
      <c r="C465" s="140"/>
      <c r="D465" s="138"/>
      <c r="E465" s="137"/>
      <c r="F465" s="137"/>
      <c r="G465" s="137"/>
      <c r="H465" s="132"/>
      <c r="I465" s="132"/>
      <c r="J465" s="132"/>
      <c r="K465" s="132"/>
      <c r="L465" s="132"/>
      <c r="M465" s="132"/>
      <c r="N465" s="132"/>
      <c r="O465" s="132"/>
      <c r="P465" s="132"/>
      <c r="Q465" s="132"/>
      <c r="R465" s="132"/>
      <c r="S465" s="132"/>
    </row>
    <row r="466" spans="3:19" ht="13.5" thickBot="1" x14ac:dyDescent="0.25">
      <c r="C466" s="141"/>
      <c r="D466" s="138"/>
      <c r="E466" s="137"/>
      <c r="F466" s="137"/>
      <c r="G466" s="137"/>
      <c r="H466" s="132"/>
      <c r="I466" s="132"/>
      <c r="J466" s="132"/>
      <c r="K466" s="132"/>
      <c r="L466" s="132"/>
      <c r="M466" s="132"/>
      <c r="N466" s="132"/>
      <c r="O466" s="132"/>
      <c r="P466" s="132"/>
      <c r="Q466" s="132"/>
      <c r="R466" s="132"/>
      <c r="S466" s="132"/>
    </row>
    <row r="467" spans="3:19" x14ac:dyDescent="0.2">
      <c r="C467" s="139" t="s">
        <v>232</v>
      </c>
      <c r="D467" s="138"/>
      <c r="E467" s="137"/>
      <c r="F467" s="137"/>
      <c r="G467" s="137"/>
      <c r="H467" s="132" t="s">
        <v>593</v>
      </c>
      <c r="I467" s="132"/>
      <c r="J467" s="132"/>
      <c r="K467" s="132"/>
      <c r="L467" s="132"/>
      <c r="M467" s="132"/>
      <c r="N467" s="132"/>
      <c r="O467" s="132"/>
      <c r="P467" s="132"/>
      <c r="Q467" s="132"/>
      <c r="R467" s="132"/>
      <c r="S467" s="132"/>
    </row>
    <row r="468" spans="3:19" x14ac:dyDescent="0.2">
      <c r="C468" s="140"/>
      <c r="D468" s="138"/>
      <c r="E468" s="137"/>
      <c r="F468" s="137"/>
      <c r="G468" s="137"/>
      <c r="H468" s="132"/>
      <c r="I468" s="132"/>
      <c r="J468" s="132"/>
      <c r="K468" s="132"/>
      <c r="L468" s="132"/>
      <c r="M468" s="132"/>
      <c r="N468" s="132"/>
      <c r="O468" s="132"/>
      <c r="P468" s="132"/>
      <c r="Q468" s="132"/>
      <c r="R468" s="132"/>
      <c r="S468" s="132"/>
    </row>
    <row r="469" spans="3:19" x14ac:dyDescent="0.2">
      <c r="C469" s="140"/>
      <c r="D469" s="138"/>
      <c r="E469" s="137"/>
      <c r="F469" s="137"/>
      <c r="G469" s="137"/>
      <c r="H469" s="132"/>
      <c r="I469" s="132"/>
      <c r="J469" s="132"/>
      <c r="K469" s="132"/>
      <c r="L469" s="132"/>
      <c r="M469" s="132"/>
      <c r="N469" s="132"/>
      <c r="O469" s="132"/>
      <c r="P469" s="132"/>
      <c r="Q469" s="132"/>
      <c r="R469" s="132"/>
      <c r="S469" s="132"/>
    </row>
    <row r="470" spans="3:19" x14ac:dyDescent="0.2">
      <c r="C470" s="140"/>
      <c r="D470" s="138"/>
      <c r="E470" s="137"/>
      <c r="F470" s="137"/>
      <c r="G470" s="137"/>
      <c r="H470" s="132"/>
      <c r="I470" s="132"/>
      <c r="J470" s="132"/>
      <c r="K470" s="132"/>
      <c r="L470" s="132"/>
      <c r="M470" s="132"/>
      <c r="N470" s="132"/>
      <c r="O470" s="132"/>
      <c r="P470" s="132"/>
      <c r="Q470" s="132"/>
      <c r="R470" s="132"/>
      <c r="S470" s="132"/>
    </row>
    <row r="471" spans="3:19" ht="13.5" thickBot="1" x14ac:dyDescent="0.25">
      <c r="C471" s="141"/>
      <c r="D471" s="138"/>
      <c r="E471" s="137"/>
      <c r="F471" s="137"/>
      <c r="G471" s="137"/>
      <c r="H471" s="132"/>
      <c r="I471" s="132"/>
      <c r="J471" s="132"/>
      <c r="K471" s="132"/>
      <c r="L471" s="132"/>
      <c r="M471" s="132"/>
      <c r="N471" s="132"/>
      <c r="O471" s="132"/>
      <c r="P471" s="132"/>
      <c r="Q471" s="132"/>
      <c r="R471" s="132"/>
      <c r="S471" s="132"/>
    </row>
    <row r="472" spans="3:19" x14ac:dyDescent="0.2">
      <c r="C472" s="139" t="s">
        <v>136</v>
      </c>
      <c r="D472" s="138"/>
      <c r="E472" s="137"/>
      <c r="F472" s="137"/>
      <c r="G472" s="137"/>
      <c r="H472" s="132" t="s">
        <v>593</v>
      </c>
      <c r="I472" s="132" t="s">
        <v>594</v>
      </c>
      <c r="J472" s="132"/>
      <c r="K472" s="132"/>
      <c r="L472" s="132"/>
      <c r="M472" s="132"/>
      <c r="N472" s="132"/>
      <c r="O472" s="132"/>
      <c r="P472" s="132"/>
      <c r="Q472" s="132"/>
      <c r="R472" s="132"/>
      <c r="S472" s="132"/>
    </row>
    <row r="473" spans="3:19" x14ac:dyDescent="0.2">
      <c r="C473" s="140"/>
      <c r="D473" s="138"/>
      <c r="E473" s="137"/>
      <c r="F473" s="137"/>
      <c r="G473" s="137"/>
      <c r="H473" s="132"/>
      <c r="I473" s="132"/>
      <c r="J473" s="132"/>
      <c r="K473" s="132"/>
      <c r="L473" s="132"/>
      <c r="M473" s="132"/>
      <c r="N473" s="132"/>
      <c r="O473" s="132"/>
      <c r="P473" s="132"/>
      <c r="Q473" s="132"/>
      <c r="R473" s="132"/>
      <c r="S473" s="132"/>
    </row>
    <row r="474" spans="3:19" x14ac:dyDescent="0.2">
      <c r="C474" s="140"/>
      <c r="D474" s="138"/>
      <c r="E474" s="137"/>
      <c r="F474" s="137"/>
      <c r="G474" s="137"/>
      <c r="H474" s="132"/>
      <c r="I474" s="132"/>
      <c r="J474" s="132"/>
      <c r="K474" s="132"/>
      <c r="L474" s="132"/>
      <c r="M474" s="132"/>
      <c r="N474" s="132"/>
      <c r="O474" s="132"/>
      <c r="P474" s="132"/>
      <c r="Q474" s="132"/>
      <c r="R474" s="132"/>
      <c r="S474" s="132"/>
    </row>
    <row r="475" spans="3:19" x14ac:dyDescent="0.2">
      <c r="C475" s="140"/>
      <c r="D475" s="138"/>
      <c r="E475" s="137"/>
      <c r="F475" s="137"/>
      <c r="G475" s="137"/>
      <c r="H475" s="132"/>
      <c r="I475" s="132"/>
      <c r="J475" s="132"/>
      <c r="K475" s="132"/>
      <c r="L475" s="132"/>
      <c r="M475" s="132"/>
      <c r="N475" s="132"/>
      <c r="O475" s="132"/>
      <c r="P475" s="132"/>
      <c r="Q475" s="132"/>
      <c r="R475" s="132"/>
      <c r="S475" s="132"/>
    </row>
    <row r="476" spans="3:19" ht="13.5" thickBot="1" x14ac:dyDescent="0.25">
      <c r="C476" s="141"/>
      <c r="D476" s="138"/>
      <c r="E476" s="137"/>
      <c r="F476" s="137"/>
      <c r="G476" s="137"/>
      <c r="H476" s="132"/>
      <c r="I476" s="132"/>
      <c r="J476" s="132"/>
      <c r="K476" s="132"/>
      <c r="L476" s="132"/>
      <c r="M476" s="132"/>
      <c r="N476" s="132"/>
      <c r="O476" s="132"/>
      <c r="P476" s="132"/>
      <c r="Q476" s="132"/>
      <c r="R476" s="132"/>
      <c r="S476" s="132"/>
    </row>
    <row r="477" spans="3:19" x14ac:dyDescent="0.2">
      <c r="C477" s="139" t="s">
        <v>155</v>
      </c>
      <c r="D477" s="138"/>
      <c r="E477" s="137"/>
      <c r="F477" s="137"/>
      <c r="G477" s="137"/>
      <c r="H477" s="132" t="s">
        <v>593</v>
      </c>
      <c r="I477" s="132" t="s">
        <v>594</v>
      </c>
      <c r="J477" s="132"/>
      <c r="K477" s="132"/>
      <c r="L477" s="132"/>
      <c r="M477" s="132"/>
      <c r="N477" s="132"/>
      <c r="O477" s="132"/>
      <c r="P477" s="132"/>
      <c r="Q477" s="132"/>
      <c r="R477" s="132"/>
      <c r="S477" s="132"/>
    </row>
    <row r="478" spans="3:19" x14ac:dyDescent="0.2">
      <c r="C478" s="140"/>
      <c r="D478" s="138"/>
      <c r="E478" s="137"/>
      <c r="F478" s="137"/>
      <c r="G478" s="137"/>
      <c r="H478" s="132"/>
      <c r="I478" s="132"/>
      <c r="J478" s="132"/>
      <c r="K478" s="132"/>
      <c r="L478" s="132"/>
      <c r="M478" s="132"/>
      <c r="N478" s="132"/>
      <c r="O478" s="132"/>
      <c r="P478" s="132"/>
      <c r="Q478" s="132"/>
      <c r="R478" s="132"/>
      <c r="S478" s="132"/>
    </row>
    <row r="479" spans="3:19" x14ac:dyDescent="0.2">
      <c r="C479" s="140"/>
      <c r="D479" s="138"/>
      <c r="E479" s="137"/>
      <c r="F479" s="137"/>
      <c r="G479" s="137"/>
      <c r="H479" s="132"/>
      <c r="I479" s="132"/>
      <c r="J479" s="132"/>
      <c r="K479" s="132"/>
      <c r="L479" s="132"/>
      <c r="M479" s="132"/>
      <c r="N479" s="132"/>
      <c r="O479" s="132"/>
      <c r="P479" s="132"/>
      <c r="Q479" s="132"/>
      <c r="R479" s="132"/>
      <c r="S479" s="132"/>
    </row>
    <row r="480" spans="3:19" x14ac:dyDescent="0.2">
      <c r="C480" s="140"/>
      <c r="D480" s="138"/>
      <c r="E480" s="137"/>
      <c r="F480" s="137"/>
      <c r="G480" s="137"/>
      <c r="H480" s="132"/>
      <c r="I480" s="132"/>
      <c r="J480" s="132"/>
      <c r="K480" s="132"/>
      <c r="L480" s="132"/>
      <c r="M480" s="132"/>
      <c r="N480" s="132"/>
      <c r="O480" s="132"/>
      <c r="P480" s="132"/>
      <c r="Q480" s="132"/>
      <c r="R480" s="132"/>
      <c r="S480" s="132"/>
    </row>
    <row r="481" spans="3:19" ht="13.5" thickBot="1" x14ac:dyDescent="0.25">
      <c r="C481" s="141"/>
      <c r="D481" s="138"/>
      <c r="E481" s="137"/>
      <c r="F481" s="137"/>
      <c r="G481" s="137"/>
      <c r="H481" s="132"/>
      <c r="I481" s="132"/>
      <c r="J481" s="132"/>
      <c r="K481" s="132"/>
      <c r="L481" s="132"/>
      <c r="M481" s="132"/>
      <c r="N481" s="132"/>
      <c r="O481" s="132"/>
      <c r="P481" s="132"/>
      <c r="Q481" s="132"/>
      <c r="R481" s="132"/>
      <c r="S481" s="132"/>
    </row>
    <row r="482" spans="3:19" x14ac:dyDescent="0.2">
      <c r="C482" s="139" t="s">
        <v>156</v>
      </c>
      <c r="D482" s="138"/>
      <c r="E482" s="137"/>
      <c r="F482" s="137"/>
      <c r="G482" s="137"/>
      <c r="H482" s="132" t="s">
        <v>593</v>
      </c>
      <c r="I482" s="132" t="s">
        <v>596</v>
      </c>
      <c r="J482" s="132"/>
      <c r="K482" s="132"/>
      <c r="L482" s="132"/>
      <c r="M482" s="132"/>
      <c r="N482" s="132"/>
      <c r="O482" s="132"/>
      <c r="P482" s="132"/>
      <c r="Q482" s="132"/>
      <c r="R482" s="132"/>
      <c r="S482" s="132"/>
    </row>
    <row r="483" spans="3:19" x14ac:dyDescent="0.2">
      <c r="C483" s="140"/>
      <c r="D483" s="138"/>
      <c r="E483" s="137"/>
      <c r="F483" s="137"/>
      <c r="G483" s="137"/>
      <c r="H483" s="132"/>
      <c r="I483" s="132"/>
      <c r="J483" s="132"/>
      <c r="K483" s="132"/>
      <c r="L483" s="132"/>
      <c r="M483" s="132"/>
      <c r="N483" s="132"/>
      <c r="O483" s="132"/>
      <c r="P483" s="132"/>
      <c r="Q483" s="132"/>
      <c r="R483" s="132"/>
      <c r="S483" s="132"/>
    </row>
    <row r="484" spans="3:19" x14ac:dyDescent="0.2">
      <c r="C484" s="140"/>
      <c r="D484" s="138"/>
      <c r="E484" s="137"/>
      <c r="F484" s="137"/>
      <c r="G484" s="137"/>
      <c r="H484" s="132"/>
      <c r="I484" s="132"/>
      <c r="J484" s="132"/>
      <c r="K484" s="132"/>
      <c r="L484" s="132"/>
      <c r="M484" s="132"/>
      <c r="N484" s="132"/>
      <c r="O484" s="132"/>
      <c r="P484" s="132"/>
      <c r="Q484" s="132"/>
      <c r="R484" s="132"/>
      <c r="S484" s="132"/>
    </row>
    <row r="485" spans="3:19" x14ac:dyDescent="0.2">
      <c r="C485" s="140"/>
      <c r="D485" s="138"/>
      <c r="E485" s="137"/>
      <c r="F485" s="137"/>
      <c r="G485" s="137"/>
      <c r="H485" s="132"/>
      <c r="I485" s="132"/>
      <c r="J485" s="132"/>
      <c r="K485" s="132"/>
      <c r="L485" s="132"/>
      <c r="M485" s="132"/>
      <c r="N485" s="132"/>
      <c r="O485" s="132"/>
      <c r="P485" s="132"/>
      <c r="Q485" s="132"/>
      <c r="R485" s="132"/>
      <c r="S485" s="132"/>
    </row>
    <row r="486" spans="3:19" ht="13.5" thickBot="1" x14ac:dyDescent="0.25">
      <c r="C486" s="141"/>
      <c r="D486" s="138"/>
      <c r="E486" s="137"/>
      <c r="F486" s="137"/>
      <c r="G486" s="137"/>
      <c r="H486" s="132"/>
      <c r="I486" s="132"/>
      <c r="J486" s="132"/>
      <c r="K486" s="132"/>
      <c r="L486" s="132"/>
      <c r="M486" s="132"/>
      <c r="N486" s="132"/>
      <c r="O486" s="132"/>
      <c r="P486" s="132"/>
      <c r="Q486" s="132"/>
      <c r="R486" s="132"/>
      <c r="S486" s="132"/>
    </row>
    <row r="487" spans="3:19" x14ac:dyDescent="0.2">
      <c r="C487" s="139" t="s">
        <v>90</v>
      </c>
      <c r="D487" s="138"/>
      <c r="E487" s="137"/>
      <c r="F487" s="137"/>
      <c r="G487" s="137"/>
      <c r="H487" s="132" t="s">
        <v>593</v>
      </c>
      <c r="I487" s="132"/>
      <c r="J487" s="132"/>
      <c r="K487" s="132"/>
      <c r="L487" s="132"/>
      <c r="M487" s="132"/>
      <c r="N487" s="132"/>
      <c r="O487" s="132"/>
      <c r="P487" s="132"/>
      <c r="Q487" s="132"/>
      <c r="R487" s="132"/>
      <c r="S487" s="132"/>
    </row>
    <row r="488" spans="3:19" x14ac:dyDescent="0.2">
      <c r="C488" s="140"/>
      <c r="D488" s="138"/>
      <c r="E488" s="137"/>
      <c r="F488" s="137"/>
      <c r="G488" s="137"/>
      <c r="H488" s="132"/>
      <c r="I488" s="132"/>
      <c r="J488" s="132"/>
      <c r="K488" s="132"/>
      <c r="L488" s="132"/>
      <c r="M488" s="132"/>
      <c r="N488" s="132"/>
      <c r="O488" s="132"/>
      <c r="P488" s="132"/>
      <c r="Q488" s="132"/>
      <c r="R488" s="132"/>
      <c r="S488" s="132"/>
    </row>
    <row r="489" spans="3:19" x14ac:dyDescent="0.2">
      <c r="C489" s="140"/>
      <c r="D489" s="138"/>
      <c r="E489" s="137"/>
      <c r="F489" s="137"/>
      <c r="G489" s="137"/>
      <c r="H489" s="132"/>
      <c r="I489" s="132"/>
      <c r="J489" s="132"/>
      <c r="K489" s="132"/>
      <c r="L489" s="132"/>
      <c r="M489" s="132"/>
      <c r="N489" s="132"/>
      <c r="O489" s="132"/>
      <c r="P489" s="132"/>
      <c r="Q489" s="132"/>
      <c r="R489" s="132"/>
      <c r="S489" s="132"/>
    </row>
    <row r="490" spans="3:19" x14ac:dyDescent="0.2">
      <c r="C490" s="140"/>
      <c r="D490" s="138"/>
      <c r="E490" s="137"/>
      <c r="F490" s="137"/>
      <c r="G490" s="137"/>
      <c r="H490" s="132"/>
      <c r="I490" s="132"/>
      <c r="J490" s="132"/>
      <c r="K490" s="132"/>
      <c r="L490" s="132"/>
      <c r="M490" s="132"/>
      <c r="N490" s="132"/>
      <c r="O490" s="132"/>
      <c r="P490" s="132"/>
      <c r="Q490" s="132"/>
      <c r="R490" s="132"/>
      <c r="S490" s="132"/>
    </row>
    <row r="491" spans="3:19" ht="13.5" thickBot="1" x14ac:dyDescent="0.25">
      <c r="C491" s="141"/>
      <c r="D491" s="138"/>
      <c r="E491" s="137"/>
      <c r="F491" s="137"/>
      <c r="G491" s="137"/>
      <c r="H491" s="132"/>
      <c r="I491" s="132"/>
      <c r="J491" s="132"/>
      <c r="K491" s="132"/>
      <c r="L491" s="132"/>
      <c r="M491" s="132"/>
      <c r="N491" s="132"/>
      <c r="O491" s="132"/>
      <c r="P491" s="132"/>
      <c r="Q491" s="132"/>
      <c r="R491" s="132"/>
      <c r="S491" s="132"/>
    </row>
    <row r="492" spans="3:19" x14ac:dyDescent="0.2">
      <c r="C492" s="139" t="s">
        <v>151</v>
      </c>
      <c r="D492" s="138"/>
      <c r="E492" s="137"/>
      <c r="F492" s="137"/>
      <c r="G492" s="137"/>
      <c r="H492" s="132" t="s">
        <v>593</v>
      </c>
      <c r="I492" s="132" t="s">
        <v>594</v>
      </c>
      <c r="J492" s="132" t="s">
        <v>595</v>
      </c>
      <c r="K492" s="132"/>
      <c r="L492" s="132"/>
      <c r="M492" s="132"/>
      <c r="N492" s="132"/>
      <c r="O492" s="132"/>
      <c r="P492" s="132"/>
      <c r="Q492" s="132"/>
      <c r="R492" s="132"/>
      <c r="S492" s="132"/>
    </row>
    <row r="493" spans="3:19" x14ac:dyDescent="0.2">
      <c r="C493" s="140"/>
      <c r="D493" s="138"/>
      <c r="E493" s="137"/>
      <c r="F493" s="137"/>
      <c r="G493" s="137"/>
      <c r="H493" s="132"/>
      <c r="I493" s="132"/>
      <c r="J493" s="132"/>
      <c r="K493" s="132"/>
      <c r="L493" s="132"/>
      <c r="M493" s="132"/>
      <c r="N493" s="132"/>
      <c r="O493" s="132"/>
      <c r="P493" s="132"/>
      <c r="Q493" s="132"/>
      <c r="R493" s="132"/>
      <c r="S493" s="132"/>
    </row>
    <row r="494" spans="3:19" x14ac:dyDescent="0.2">
      <c r="C494" s="140"/>
      <c r="D494" s="138"/>
      <c r="E494" s="137"/>
      <c r="F494" s="137"/>
      <c r="G494" s="137"/>
      <c r="H494" s="132"/>
      <c r="I494" s="132"/>
      <c r="J494" s="132"/>
      <c r="K494" s="132"/>
      <c r="L494" s="132"/>
      <c r="M494" s="132"/>
      <c r="N494" s="132"/>
      <c r="O494" s="132"/>
      <c r="P494" s="132"/>
      <c r="Q494" s="132"/>
      <c r="R494" s="132"/>
      <c r="S494" s="132"/>
    </row>
    <row r="495" spans="3:19" x14ac:dyDescent="0.2">
      <c r="C495" s="140"/>
      <c r="D495" s="138"/>
      <c r="E495" s="137"/>
      <c r="F495" s="137"/>
      <c r="G495" s="137"/>
      <c r="H495" s="132"/>
      <c r="I495" s="132"/>
      <c r="J495" s="132"/>
      <c r="K495" s="132"/>
      <c r="L495" s="132"/>
      <c r="M495" s="132"/>
      <c r="N495" s="132"/>
      <c r="O495" s="132"/>
      <c r="P495" s="132"/>
      <c r="Q495" s="132"/>
      <c r="R495" s="132"/>
      <c r="S495" s="132"/>
    </row>
    <row r="496" spans="3:19" ht="13.5" thickBot="1" x14ac:dyDescent="0.25">
      <c r="C496" s="141"/>
      <c r="D496" s="138"/>
      <c r="E496" s="137"/>
      <c r="F496" s="137"/>
      <c r="G496" s="137"/>
      <c r="H496" s="132"/>
      <c r="I496" s="132"/>
      <c r="J496" s="132"/>
      <c r="K496" s="132"/>
      <c r="L496" s="132"/>
      <c r="M496" s="132"/>
      <c r="N496" s="132"/>
      <c r="O496" s="132"/>
      <c r="P496" s="132"/>
      <c r="Q496" s="132"/>
      <c r="R496" s="132"/>
      <c r="S496" s="132"/>
    </row>
    <row r="497" spans="3:19" x14ac:dyDescent="0.2">
      <c r="C497" s="139" t="s">
        <v>171</v>
      </c>
      <c r="D497" s="138"/>
      <c r="E497" s="137"/>
      <c r="F497" s="137"/>
      <c r="G497" s="137"/>
      <c r="H497" s="132" t="s">
        <v>593</v>
      </c>
      <c r="I497" s="132" t="s">
        <v>594</v>
      </c>
      <c r="J497" s="132" t="s">
        <v>595</v>
      </c>
      <c r="K497" s="132"/>
      <c r="L497" s="132"/>
      <c r="M497" s="132"/>
      <c r="N497" s="132"/>
      <c r="O497" s="132"/>
      <c r="P497" s="132"/>
      <c r="Q497" s="132"/>
      <c r="R497" s="132"/>
      <c r="S497" s="132"/>
    </row>
    <row r="498" spans="3:19" x14ac:dyDescent="0.2">
      <c r="C498" s="140"/>
      <c r="D498" s="138"/>
      <c r="E498" s="137"/>
      <c r="F498" s="137"/>
      <c r="G498" s="137"/>
      <c r="H498" s="132"/>
      <c r="I498" s="132"/>
      <c r="J498" s="132"/>
      <c r="K498" s="132"/>
      <c r="L498" s="132"/>
      <c r="M498" s="132"/>
      <c r="N498" s="132"/>
      <c r="O498" s="132"/>
      <c r="P498" s="132"/>
      <c r="Q498" s="132"/>
      <c r="R498" s="132"/>
      <c r="S498" s="132"/>
    </row>
    <row r="499" spans="3:19" x14ac:dyDescent="0.2">
      <c r="C499" s="140"/>
      <c r="D499" s="138"/>
      <c r="E499" s="137"/>
      <c r="F499" s="137"/>
      <c r="G499" s="137"/>
      <c r="H499" s="132"/>
      <c r="I499" s="132"/>
      <c r="J499" s="132"/>
      <c r="K499" s="132"/>
      <c r="L499" s="132"/>
      <c r="M499" s="132"/>
      <c r="N499" s="132"/>
      <c r="O499" s="132"/>
      <c r="P499" s="132"/>
      <c r="Q499" s="132"/>
      <c r="R499" s="132"/>
      <c r="S499" s="132"/>
    </row>
    <row r="500" spans="3:19" x14ac:dyDescent="0.2">
      <c r="C500" s="140"/>
      <c r="D500" s="138"/>
      <c r="E500" s="137"/>
      <c r="F500" s="137"/>
      <c r="G500" s="137"/>
      <c r="H500" s="132"/>
      <c r="I500" s="132"/>
      <c r="J500" s="132"/>
      <c r="K500" s="132"/>
      <c r="L500" s="132"/>
      <c r="M500" s="132"/>
      <c r="N500" s="132"/>
      <c r="O500" s="132"/>
      <c r="P500" s="132"/>
      <c r="Q500" s="132"/>
      <c r="R500" s="132"/>
      <c r="S500" s="132"/>
    </row>
    <row r="501" spans="3:19" ht="13.5" thickBot="1" x14ac:dyDescent="0.25">
      <c r="C501" s="141"/>
      <c r="D501" s="138"/>
      <c r="E501" s="137"/>
      <c r="F501" s="137"/>
      <c r="G501" s="137"/>
      <c r="H501" s="132"/>
      <c r="I501" s="132"/>
      <c r="J501" s="132"/>
      <c r="K501" s="132"/>
      <c r="L501" s="132"/>
      <c r="M501" s="132"/>
      <c r="N501" s="132"/>
      <c r="O501" s="132"/>
      <c r="P501" s="132"/>
      <c r="Q501" s="132"/>
      <c r="R501" s="132"/>
      <c r="S501" s="132"/>
    </row>
    <row r="502" spans="3:19" x14ac:dyDescent="0.2">
      <c r="C502" s="139" t="s">
        <v>85</v>
      </c>
      <c r="D502" s="138"/>
      <c r="E502" s="137"/>
      <c r="F502" s="137"/>
      <c r="G502" s="137"/>
      <c r="H502" s="132" t="s">
        <v>593</v>
      </c>
      <c r="I502" s="132" t="s">
        <v>594</v>
      </c>
      <c r="J502" s="132" t="s">
        <v>596</v>
      </c>
      <c r="K502" s="132" t="s">
        <v>597</v>
      </c>
      <c r="L502" s="132"/>
      <c r="M502" s="132"/>
      <c r="N502" s="132"/>
      <c r="O502" s="132"/>
      <c r="P502" s="132"/>
      <c r="Q502" s="132"/>
      <c r="R502" s="132"/>
      <c r="S502" s="132"/>
    </row>
    <row r="503" spans="3:19" x14ac:dyDescent="0.2">
      <c r="C503" s="140"/>
      <c r="D503" s="138"/>
      <c r="E503" s="137"/>
      <c r="F503" s="137"/>
      <c r="G503" s="137"/>
      <c r="H503" s="132"/>
      <c r="I503" s="132"/>
      <c r="J503" s="132"/>
      <c r="K503" s="132"/>
      <c r="L503" s="132"/>
      <c r="M503" s="132"/>
      <c r="N503" s="132"/>
      <c r="O503" s="132"/>
      <c r="P503" s="132"/>
      <c r="Q503" s="132"/>
      <c r="R503" s="132"/>
      <c r="S503" s="132"/>
    </row>
    <row r="504" spans="3:19" x14ac:dyDescent="0.2">
      <c r="C504" s="140"/>
      <c r="D504" s="138"/>
      <c r="E504" s="137"/>
      <c r="F504" s="137"/>
      <c r="G504" s="137"/>
      <c r="H504" s="132"/>
      <c r="I504" s="132"/>
      <c r="J504" s="132"/>
      <c r="K504" s="132"/>
      <c r="L504" s="132"/>
      <c r="M504" s="132"/>
      <c r="N504" s="132"/>
      <c r="O504" s="132"/>
      <c r="P504" s="132"/>
      <c r="Q504" s="132"/>
      <c r="R504" s="132"/>
      <c r="S504" s="132"/>
    </row>
    <row r="505" spans="3:19" x14ac:dyDescent="0.2">
      <c r="C505" s="140"/>
      <c r="D505" s="138"/>
      <c r="E505" s="137"/>
      <c r="F505" s="137"/>
      <c r="G505" s="137"/>
      <c r="H505" s="132"/>
      <c r="I505" s="132"/>
      <c r="J505" s="132"/>
      <c r="K505" s="132"/>
      <c r="L505" s="132"/>
      <c r="M505" s="132"/>
      <c r="N505" s="132"/>
      <c r="O505" s="132"/>
      <c r="P505" s="132"/>
      <c r="Q505" s="132"/>
      <c r="R505" s="132"/>
      <c r="S505" s="132"/>
    </row>
    <row r="506" spans="3:19" ht="13.5" thickBot="1" x14ac:dyDescent="0.25">
      <c r="C506" s="141"/>
      <c r="D506" s="138"/>
      <c r="E506" s="137"/>
      <c r="F506" s="137"/>
      <c r="G506" s="137"/>
      <c r="H506" s="132"/>
      <c r="I506" s="132"/>
      <c r="J506" s="132"/>
      <c r="K506" s="132"/>
      <c r="L506" s="132"/>
      <c r="M506" s="132"/>
      <c r="N506" s="132"/>
      <c r="O506" s="132"/>
      <c r="P506" s="132"/>
      <c r="Q506" s="132"/>
      <c r="R506" s="132"/>
      <c r="S506" s="132"/>
    </row>
    <row r="507" spans="3:19" x14ac:dyDescent="0.2">
      <c r="C507" s="139" t="s">
        <v>205</v>
      </c>
      <c r="D507" s="138"/>
      <c r="E507" s="137"/>
      <c r="F507" s="137"/>
      <c r="G507" s="137"/>
      <c r="H507" s="132" t="s">
        <v>594</v>
      </c>
      <c r="I507" s="132" t="s">
        <v>595</v>
      </c>
      <c r="J507" s="132"/>
      <c r="K507" s="132"/>
      <c r="L507" s="132"/>
      <c r="M507" s="132"/>
      <c r="N507" s="132"/>
      <c r="O507" s="132"/>
      <c r="P507" s="132"/>
      <c r="Q507" s="132"/>
      <c r="R507" s="132"/>
      <c r="S507" s="132"/>
    </row>
    <row r="508" spans="3:19" x14ac:dyDescent="0.2">
      <c r="C508" s="140"/>
      <c r="D508" s="138"/>
      <c r="E508" s="137"/>
      <c r="F508" s="137"/>
      <c r="G508" s="137"/>
      <c r="H508" s="132"/>
      <c r="I508" s="132"/>
      <c r="J508" s="132"/>
      <c r="K508" s="132"/>
      <c r="L508" s="132"/>
      <c r="M508" s="132"/>
      <c r="N508" s="132"/>
      <c r="O508" s="132"/>
      <c r="P508" s="132"/>
      <c r="Q508" s="132"/>
      <c r="R508" s="132"/>
      <c r="S508" s="132"/>
    </row>
    <row r="509" spans="3:19" x14ac:dyDescent="0.2">
      <c r="C509" s="140"/>
      <c r="D509" s="138"/>
      <c r="E509" s="137"/>
      <c r="F509" s="137"/>
      <c r="G509" s="137"/>
      <c r="H509" s="132"/>
      <c r="I509" s="132"/>
      <c r="J509" s="132"/>
      <c r="K509" s="132"/>
      <c r="L509" s="132"/>
      <c r="M509" s="132"/>
      <c r="N509" s="132"/>
      <c r="O509" s="132"/>
      <c r="P509" s="132"/>
      <c r="Q509" s="132"/>
      <c r="R509" s="132"/>
      <c r="S509" s="132"/>
    </row>
    <row r="510" spans="3:19" x14ac:dyDescent="0.2">
      <c r="C510" s="140"/>
      <c r="D510" s="138"/>
      <c r="E510" s="137"/>
      <c r="F510" s="137"/>
      <c r="G510" s="137"/>
      <c r="H510" s="132"/>
      <c r="I510" s="132"/>
      <c r="J510" s="132"/>
      <c r="K510" s="132"/>
      <c r="L510" s="132"/>
      <c r="M510" s="132"/>
      <c r="N510" s="132"/>
      <c r="O510" s="132"/>
      <c r="P510" s="132"/>
      <c r="Q510" s="132"/>
      <c r="R510" s="132"/>
      <c r="S510" s="132"/>
    </row>
    <row r="511" spans="3:19" ht="13.5" thickBot="1" x14ac:dyDescent="0.25">
      <c r="C511" s="141"/>
      <c r="D511" s="138"/>
      <c r="E511" s="137"/>
      <c r="F511" s="137"/>
      <c r="G511" s="137"/>
      <c r="H511" s="132"/>
      <c r="I511" s="132"/>
      <c r="J511" s="132"/>
      <c r="K511" s="132"/>
      <c r="L511" s="132"/>
      <c r="M511" s="132"/>
      <c r="N511" s="132"/>
      <c r="O511" s="132"/>
      <c r="P511" s="132"/>
      <c r="Q511" s="132"/>
      <c r="R511" s="132"/>
      <c r="S511" s="132"/>
    </row>
    <row r="512" spans="3:19" x14ac:dyDescent="0.2">
      <c r="C512" s="139" t="s">
        <v>88</v>
      </c>
      <c r="D512" s="138"/>
      <c r="E512" s="137"/>
      <c r="F512" s="137"/>
      <c r="G512" s="137"/>
      <c r="H512" s="132" t="s">
        <v>594</v>
      </c>
      <c r="I512" s="132"/>
      <c r="J512" s="132"/>
      <c r="K512" s="132"/>
      <c r="L512" s="132"/>
      <c r="M512" s="132"/>
      <c r="N512" s="132"/>
      <c r="O512" s="132"/>
      <c r="P512" s="132"/>
      <c r="Q512" s="132"/>
      <c r="R512" s="132"/>
      <c r="S512" s="132"/>
    </row>
    <row r="513" spans="3:19" x14ac:dyDescent="0.2">
      <c r="C513" s="140"/>
      <c r="D513" s="138"/>
      <c r="E513" s="137"/>
      <c r="F513" s="137"/>
      <c r="G513" s="137"/>
      <c r="H513" s="132"/>
      <c r="I513" s="132"/>
      <c r="J513" s="132"/>
      <c r="K513" s="132"/>
      <c r="L513" s="132"/>
      <c r="M513" s="132"/>
      <c r="N513" s="132"/>
      <c r="O513" s="132"/>
      <c r="P513" s="132"/>
      <c r="Q513" s="132"/>
      <c r="R513" s="132"/>
      <c r="S513" s="132"/>
    </row>
    <row r="514" spans="3:19" x14ac:dyDescent="0.2">
      <c r="C514" s="140"/>
      <c r="D514" s="138"/>
      <c r="E514" s="137"/>
      <c r="F514" s="137"/>
      <c r="G514" s="137"/>
      <c r="H514" s="132"/>
      <c r="I514" s="132"/>
      <c r="J514" s="132"/>
      <c r="K514" s="132"/>
      <c r="L514" s="132"/>
      <c r="M514" s="132"/>
      <c r="N514" s="132"/>
      <c r="O514" s="132"/>
      <c r="P514" s="132"/>
      <c r="Q514" s="132"/>
      <c r="R514" s="132"/>
      <c r="S514" s="132"/>
    </row>
    <row r="515" spans="3:19" x14ac:dyDescent="0.2">
      <c r="C515" s="140"/>
      <c r="D515" s="138"/>
      <c r="E515" s="137"/>
      <c r="F515" s="137"/>
      <c r="G515" s="137"/>
      <c r="H515" s="132"/>
      <c r="I515" s="132"/>
      <c r="J515" s="132"/>
      <c r="K515" s="132"/>
      <c r="L515" s="132"/>
      <c r="M515" s="132"/>
      <c r="N515" s="132"/>
      <c r="O515" s="132"/>
      <c r="P515" s="132"/>
      <c r="Q515" s="132"/>
      <c r="R515" s="132"/>
      <c r="S515" s="132"/>
    </row>
    <row r="516" spans="3:19" ht="13.5" thickBot="1" x14ac:dyDescent="0.25">
      <c r="C516" s="141"/>
      <c r="D516" s="138"/>
      <c r="E516" s="137"/>
      <c r="F516" s="137"/>
      <c r="G516" s="137"/>
      <c r="H516" s="132"/>
      <c r="I516" s="132"/>
      <c r="J516" s="132"/>
      <c r="K516" s="132"/>
      <c r="L516" s="132"/>
      <c r="M516" s="132"/>
      <c r="N516" s="132"/>
      <c r="O516" s="132"/>
      <c r="P516" s="132"/>
      <c r="Q516" s="132"/>
      <c r="R516" s="132"/>
      <c r="S516" s="132"/>
    </row>
    <row r="517" spans="3:19" x14ac:dyDescent="0.2">
      <c r="C517" s="139" t="s">
        <v>195</v>
      </c>
      <c r="D517" s="138"/>
      <c r="E517" s="137"/>
      <c r="F517" s="137"/>
      <c r="G517" s="137"/>
      <c r="H517" s="132" t="s">
        <v>594</v>
      </c>
      <c r="I517" s="132" t="s">
        <v>595</v>
      </c>
      <c r="J517" s="132" t="s">
        <v>597</v>
      </c>
      <c r="K517" s="132"/>
      <c r="L517" s="132"/>
      <c r="M517" s="132"/>
      <c r="N517" s="132"/>
      <c r="O517" s="132"/>
      <c r="P517" s="132"/>
      <c r="Q517" s="132"/>
      <c r="R517" s="132"/>
      <c r="S517" s="132"/>
    </row>
    <row r="518" spans="3:19" x14ac:dyDescent="0.2">
      <c r="C518" s="140"/>
      <c r="D518" s="138"/>
      <c r="E518" s="137"/>
      <c r="F518" s="137"/>
      <c r="G518" s="137"/>
      <c r="H518" s="132"/>
      <c r="I518" s="132"/>
      <c r="J518" s="132"/>
      <c r="K518" s="132"/>
      <c r="L518" s="132"/>
      <c r="M518" s="132"/>
      <c r="N518" s="132"/>
      <c r="O518" s="132"/>
      <c r="P518" s="132"/>
      <c r="Q518" s="132"/>
      <c r="R518" s="132"/>
      <c r="S518" s="132"/>
    </row>
    <row r="519" spans="3:19" x14ac:dyDescent="0.2">
      <c r="C519" s="140"/>
      <c r="D519" s="138"/>
      <c r="E519" s="137"/>
      <c r="F519" s="137"/>
      <c r="G519" s="137"/>
      <c r="H519" s="132"/>
      <c r="I519" s="132"/>
      <c r="J519" s="132"/>
      <c r="K519" s="132"/>
      <c r="L519" s="132"/>
      <c r="M519" s="132"/>
      <c r="N519" s="132"/>
      <c r="O519" s="132"/>
      <c r="P519" s="132"/>
      <c r="Q519" s="132"/>
      <c r="R519" s="132"/>
      <c r="S519" s="132"/>
    </row>
    <row r="520" spans="3:19" x14ac:dyDescent="0.2">
      <c r="C520" s="140"/>
      <c r="D520" s="138"/>
      <c r="E520" s="137"/>
      <c r="F520" s="137"/>
      <c r="G520" s="137"/>
      <c r="H520" s="132"/>
      <c r="I520" s="132"/>
      <c r="J520" s="132"/>
      <c r="K520" s="132"/>
      <c r="L520" s="132"/>
      <c r="M520" s="132"/>
      <c r="N520" s="132"/>
      <c r="O520" s="132"/>
      <c r="P520" s="132"/>
      <c r="Q520" s="132"/>
      <c r="R520" s="132"/>
      <c r="S520" s="132"/>
    </row>
    <row r="521" spans="3:19" ht="13.5" thickBot="1" x14ac:dyDescent="0.25">
      <c r="C521" s="141"/>
      <c r="D521" s="138"/>
      <c r="E521" s="137"/>
      <c r="F521" s="137"/>
      <c r="G521" s="137"/>
      <c r="H521" s="132"/>
      <c r="I521" s="132"/>
      <c r="J521" s="132"/>
      <c r="K521" s="132"/>
      <c r="L521" s="132"/>
      <c r="M521" s="132"/>
      <c r="N521" s="132"/>
      <c r="O521" s="132"/>
      <c r="P521" s="132"/>
      <c r="Q521" s="132"/>
      <c r="R521" s="132"/>
      <c r="S521" s="132"/>
    </row>
    <row r="522" spans="3:19" x14ac:dyDescent="0.2">
      <c r="C522" s="139" t="s">
        <v>91</v>
      </c>
      <c r="D522" s="138"/>
      <c r="E522" s="137"/>
      <c r="F522" s="137"/>
      <c r="G522" s="137"/>
      <c r="H522" s="132" t="s">
        <v>595</v>
      </c>
      <c r="I522" s="132"/>
      <c r="J522" s="132"/>
      <c r="K522" s="132"/>
      <c r="L522" s="132"/>
      <c r="M522" s="132"/>
      <c r="N522" s="132"/>
      <c r="O522" s="132"/>
      <c r="P522" s="132"/>
      <c r="Q522" s="132"/>
      <c r="R522" s="132"/>
      <c r="S522" s="132"/>
    </row>
    <row r="523" spans="3:19" x14ac:dyDescent="0.2">
      <c r="C523" s="140"/>
      <c r="D523" s="138"/>
      <c r="E523" s="137"/>
      <c r="F523" s="137"/>
      <c r="G523" s="137"/>
      <c r="H523" s="132"/>
      <c r="I523" s="132"/>
      <c r="J523" s="132"/>
      <c r="K523" s="132"/>
      <c r="L523" s="132"/>
      <c r="M523" s="132"/>
      <c r="N523" s="132"/>
      <c r="O523" s="132"/>
      <c r="P523" s="132"/>
      <c r="Q523" s="132"/>
      <c r="R523" s="132"/>
      <c r="S523" s="132"/>
    </row>
    <row r="524" spans="3:19" x14ac:dyDescent="0.2">
      <c r="C524" s="140"/>
      <c r="D524" s="138"/>
      <c r="E524" s="137"/>
      <c r="F524" s="137"/>
      <c r="G524" s="137"/>
      <c r="H524" s="132"/>
      <c r="I524" s="132"/>
      <c r="J524" s="132"/>
      <c r="K524" s="132"/>
      <c r="L524" s="132"/>
      <c r="M524" s="132"/>
      <c r="N524" s="132"/>
      <c r="O524" s="132"/>
      <c r="P524" s="132"/>
      <c r="Q524" s="132"/>
      <c r="R524" s="132"/>
      <c r="S524" s="132"/>
    </row>
    <row r="525" spans="3:19" x14ac:dyDescent="0.2">
      <c r="C525" s="140"/>
      <c r="D525" s="138"/>
      <c r="E525" s="137"/>
      <c r="F525" s="137"/>
      <c r="G525" s="137"/>
      <c r="H525" s="132"/>
      <c r="I525" s="132"/>
      <c r="J525" s="132"/>
      <c r="K525" s="132"/>
      <c r="L525" s="132"/>
      <c r="M525" s="132"/>
      <c r="N525" s="132"/>
      <c r="O525" s="132"/>
      <c r="P525" s="132"/>
      <c r="Q525" s="132"/>
      <c r="R525" s="132"/>
      <c r="S525" s="132"/>
    </row>
    <row r="526" spans="3:19" ht="13.5" thickBot="1" x14ac:dyDescent="0.25">
      <c r="C526" s="141"/>
      <c r="D526" s="138"/>
      <c r="E526" s="137"/>
      <c r="F526" s="137"/>
      <c r="G526" s="137"/>
      <c r="H526" s="132"/>
      <c r="I526" s="132"/>
      <c r="J526" s="132"/>
      <c r="K526" s="132"/>
      <c r="L526" s="132"/>
      <c r="M526" s="132"/>
      <c r="N526" s="132"/>
      <c r="O526" s="132"/>
      <c r="P526" s="132"/>
      <c r="Q526" s="132"/>
      <c r="R526" s="132"/>
      <c r="S526" s="132"/>
    </row>
    <row r="527" spans="3:19" x14ac:dyDescent="0.2">
      <c r="C527" s="139" t="s">
        <v>152</v>
      </c>
      <c r="D527" s="138"/>
      <c r="E527" s="137"/>
      <c r="F527" s="137"/>
      <c r="G527" s="137"/>
      <c r="H527" s="132" t="s">
        <v>595</v>
      </c>
      <c r="I527" s="132"/>
      <c r="J527" s="132"/>
      <c r="K527" s="132"/>
      <c r="L527" s="132"/>
      <c r="M527" s="132"/>
      <c r="N527" s="132"/>
      <c r="O527" s="132"/>
      <c r="P527" s="132"/>
      <c r="Q527" s="132"/>
      <c r="R527" s="132"/>
      <c r="S527" s="132"/>
    </row>
    <row r="528" spans="3:19" x14ac:dyDescent="0.2">
      <c r="C528" s="140"/>
      <c r="D528" s="138"/>
      <c r="E528" s="137"/>
      <c r="F528" s="137"/>
      <c r="G528" s="137"/>
      <c r="H528" s="132"/>
      <c r="I528" s="132"/>
      <c r="J528" s="132"/>
      <c r="K528" s="132"/>
      <c r="L528" s="132"/>
      <c r="M528" s="132"/>
      <c r="N528" s="132"/>
      <c r="O528" s="132"/>
      <c r="P528" s="132"/>
      <c r="Q528" s="132"/>
      <c r="R528" s="132"/>
      <c r="S528" s="132"/>
    </row>
    <row r="529" spans="3:19" x14ac:dyDescent="0.2">
      <c r="C529" s="140"/>
      <c r="D529" s="138"/>
      <c r="E529" s="137"/>
      <c r="F529" s="137"/>
      <c r="G529" s="137"/>
      <c r="H529" s="132"/>
      <c r="I529" s="132"/>
      <c r="J529" s="132"/>
      <c r="K529" s="132"/>
      <c r="L529" s="132"/>
      <c r="M529" s="132"/>
      <c r="N529" s="132"/>
      <c r="O529" s="132"/>
      <c r="P529" s="132"/>
      <c r="Q529" s="132"/>
      <c r="R529" s="132"/>
      <c r="S529" s="132"/>
    </row>
    <row r="530" spans="3:19" x14ac:dyDescent="0.2">
      <c r="C530" s="140"/>
      <c r="D530" s="138"/>
      <c r="E530" s="137"/>
      <c r="F530" s="137"/>
      <c r="G530" s="137"/>
      <c r="H530" s="132"/>
      <c r="I530" s="132"/>
      <c r="J530" s="132"/>
      <c r="K530" s="132"/>
      <c r="L530" s="132"/>
      <c r="M530" s="132"/>
      <c r="N530" s="132"/>
      <c r="O530" s="132"/>
      <c r="P530" s="132"/>
      <c r="Q530" s="132"/>
      <c r="R530" s="132"/>
      <c r="S530" s="132"/>
    </row>
    <row r="531" spans="3:19" ht="13.5" thickBot="1" x14ac:dyDescent="0.25">
      <c r="C531" s="141"/>
      <c r="D531" s="138"/>
      <c r="E531" s="137"/>
      <c r="F531" s="137"/>
      <c r="G531" s="137"/>
      <c r="H531" s="132"/>
      <c r="I531" s="132"/>
      <c r="J531" s="132"/>
      <c r="K531" s="132"/>
      <c r="L531" s="132"/>
      <c r="M531" s="132"/>
      <c r="N531" s="132"/>
      <c r="O531" s="132"/>
      <c r="P531" s="132"/>
      <c r="Q531" s="132"/>
      <c r="R531" s="132"/>
      <c r="S531" s="132"/>
    </row>
    <row r="532" spans="3:19" x14ac:dyDescent="0.2">
      <c r="C532" s="139" t="s">
        <v>164</v>
      </c>
      <c r="D532" s="138"/>
      <c r="E532" s="137"/>
      <c r="F532" s="137"/>
      <c r="G532" s="137"/>
      <c r="H532" s="132" t="s">
        <v>596</v>
      </c>
      <c r="I532" s="132" t="s">
        <v>597</v>
      </c>
      <c r="J532" s="132"/>
      <c r="K532" s="132"/>
      <c r="L532" s="132"/>
      <c r="M532" s="132"/>
      <c r="N532" s="132"/>
      <c r="O532" s="132"/>
      <c r="P532" s="132"/>
      <c r="Q532" s="132"/>
      <c r="R532" s="132"/>
      <c r="S532" s="132"/>
    </row>
    <row r="533" spans="3:19" x14ac:dyDescent="0.2">
      <c r="C533" s="140"/>
      <c r="D533" s="138"/>
      <c r="E533" s="137"/>
      <c r="F533" s="137"/>
      <c r="G533" s="137"/>
      <c r="H533" s="132"/>
      <c r="I533" s="132"/>
      <c r="J533" s="132"/>
      <c r="K533" s="132"/>
      <c r="L533" s="132"/>
      <c r="M533" s="132"/>
      <c r="N533" s="132"/>
      <c r="O533" s="132"/>
      <c r="P533" s="132"/>
      <c r="Q533" s="132"/>
      <c r="R533" s="132"/>
      <c r="S533" s="132"/>
    </row>
    <row r="534" spans="3:19" x14ac:dyDescent="0.2">
      <c r="C534" s="140"/>
      <c r="D534" s="138"/>
      <c r="E534" s="137"/>
      <c r="F534" s="137"/>
      <c r="G534" s="137"/>
      <c r="H534" s="132"/>
      <c r="I534" s="132"/>
      <c r="J534" s="132"/>
      <c r="K534" s="132"/>
      <c r="L534" s="132"/>
      <c r="M534" s="132"/>
      <c r="N534" s="132"/>
      <c r="O534" s="132"/>
      <c r="P534" s="132"/>
      <c r="Q534" s="132"/>
      <c r="R534" s="132"/>
      <c r="S534" s="132"/>
    </row>
    <row r="535" spans="3:19" x14ac:dyDescent="0.2">
      <c r="C535" s="140"/>
      <c r="D535" s="138"/>
      <c r="E535" s="137"/>
      <c r="F535" s="137"/>
      <c r="G535" s="137"/>
      <c r="H535" s="132"/>
      <c r="I535" s="132"/>
      <c r="J535" s="132"/>
      <c r="K535" s="132"/>
      <c r="L535" s="132"/>
      <c r="M535" s="132"/>
      <c r="N535" s="132"/>
      <c r="O535" s="132"/>
      <c r="P535" s="132"/>
      <c r="Q535" s="132"/>
      <c r="R535" s="132"/>
      <c r="S535" s="132"/>
    </row>
    <row r="536" spans="3:19" ht="13.5" thickBot="1" x14ac:dyDescent="0.25">
      <c r="C536" s="141"/>
      <c r="D536" s="138"/>
      <c r="E536" s="137"/>
      <c r="F536" s="137"/>
      <c r="G536" s="137"/>
      <c r="H536" s="132"/>
      <c r="I536" s="132"/>
      <c r="J536" s="132"/>
      <c r="K536" s="132"/>
      <c r="L536" s="132"/>
      <c r="M536" s="132"/>
      <c r="N536" s="132"/>
      <c r="O536" s="132"/>
      <c r="P536" s="132"/>
      <c r="Q536" s="132"/>
      <c r="R536" s="132"/>
      <c r="S536" s="132"/>
    </row>
    <row r="537" spans="3:19" x14ac:dyDescent="0.2">
      <c r="C537" s="139" t="s">
        <v>86</v>
      </c>
      <c r="D537" s="138"/>
      <c r="E537" s="137"/>
      <c r="F537" s="137"/>
      <c r="G537" s="137"/>
      <c r="H537" s="132" t="s">
        <v>596</v>
      </c>
      <c r="I537" s="132"/>
      <c r="J537" s="132"/>
      <c r="K537" s="132"/>
      <c r="L537" s="132"/>
      <c r="M537" s="132"/>
      <c r="N537" s="132"/>
      <c r="O537" s="132"/>
      <c r="P537" s="132"/>
      <c r="Q537" s="132"/>
      <c r="R537" s="132"/>
      <c r="S537" s="132"/>
    </row>
    <row r="538" spans="3:19" x14ac:dyDescent="0.2">
      <c r="C538" s="140"/>
      <c r="D538" s="138"/>
      <c r="E538" s="137"/>
      <c r="F538" s="137"/>
      <c r="G538" s="137"/>
      <c r="H538" s="132"/>
      <c r="I538" s="132"/>
      <c r="J538" s="132"/>
      <c r="K538" s="132"/>
      <c r="L538" s="132"/>
      <c r="M538" s="132"/>
      <c r="N538" s="132"/>
      <c r="O538" s="132"/>
      <c r="P538" s="132"/>
      <c r="Q538" s="132"/>
      <c r="R538" s="132"/>
      <c r="S538" s="132"/>
    </row>
    <row r="539" spans="3:19" x14ac:dyDescent="0.2">
      <c r="C539" s="140"/>
      <c r="D539" s="138"/>
      <c r="E539" s="137"/>
      <c r="F539" s="137"/>
      <c r="G539" s="137"/>
      <c r="H539" s="132"/>
      <c r="I539" s="132"/>
      <c r="J539" s="132"/>
      <c r="K539" s="132"/>
      <c r="L539" s="132"/>
      <c r="M539" s="132"/>
      <c r="N539" s="132"/>
      <c r="O539" s="132"/>
      <c r="P539" s="132"/>
      <c r="Q539" s="132"/>
      <c r="R539" s="132"/>
      <c r="S539" s="132"/>
    </row>
    <row r="540" spans="3:19" x14ac:dyDescent="0.2">
      <c r="C540" s="140"/>
      <c r="D540" s="138"/>
      <c r="E540" s="137"/>
      <c r="F540" s="137"/>
      <c r="G540" s="137"/>
      <c r="H540" s="132"/>
      <c r="I540" s="132"/>
      <c r="J540" s="132"/>
      <c r="K540" s="132"/>
      <c r="L540" s="132"/>
      <c r="M540" s="132"/>
      <c r="N540" s="132"/>
      <c r="O540" s="132"/>
      <c r="P540" s="132"/>
      <c r="Q540" s="132"/>
      <c r="R540" s="132"/>
      <c r="S540" s="132"/>
    </row>
    <row r="541" spans="3:19" ht="13.5" thickBot="1" x14ac:dyDescent="0.25">
      <c r="C541" s="141"/>
      <c r="D541" s="138"/>
      <c r="E541" s="137"/>
      <c r="F541" s="137"/>
      <c r="G541" s="137"/>
      <c r="H541" s="132"/>
      <c r="I541" s="132"/>
      <c r="J541" s="132"/>
      <c r="K541" s="132"/>
      <c r="L541" s="132"/>
      <c r="M541" s="132"/>
      <c r="N541" s="132"/>
      <c r="O541" s="132"/>
      <c r="P541" s="132"/>
      <c r="Q541" s="132"/>
      <c r="R541" s="132"/>
      <c r="S541" s="132"/>
    </row>
    <row r="542" spans="3:19" x14ac:dyDescent="0.2">
      <c r="C542" s="139" t="s">
        <v>87</v>
      </c>
      <c r="D542" s="138"/>
      <c r="E542" s="137"/>
      <c r="F542" s="137"/>
      <c r="G542" s="137"/>
      <c r="H542" s="132" t="s">
        <v>597</v>
      </c>
      <c r="I542" s="132"/>
      <c r="J542" s="132"/>
      <c r="K542" s="132"/>
      <c r="L542" s="132"/>
      <c r="M542" s="132"/>
      <c r="N542" s="132"/>
      <c r="O542" s="132"/>
      <c r="P542" s="132"/>
      <c r="Q542" s="132"/>
      <c r="R542" s="132"/>
      <c r="S542" s="132"/>
    </row>
    <row r="543" spans="3:19" x14ac:dyDescent="0.2">
      <c r="C543" s="140"/>
      <c r="D543" s="138"/>
      <c r="E543" s="137"/>
      <c r="F543" s="137"/>
      <c r="G543" s="137"/>
      <c r="H543" s="132"/>
      <c r="I543" s="132"/>
      <c r="J543" s="132"/>
      <c r="K543" s="132"/>
      <c r="L543" s="132"/>
      <c r="M543" s="132"/>
      <c r="N543" s="132"/>
      <c r="O543" s="132"/>
      <c r="P543" s="132"/>
      <c r="Q543" s="132"/>
      <c r="R543" s="132"/>
      <c r="S543" s="132"/>
    </row>
    <row r="544" spans="3:19" x14ac:dyDescent="0.2">
      <c r="C544" s="140"/>
      <c r="D544" s="138"/>
      <c r="E544" s="137"/>
      <c r="F544" s="137"/>
      <c r="G544" s="137"/>
      <c r="H544" s="132"/>
      <c r="I544" s="132"/>
      <c r="J544" s="132"/>
      <c r="K544" s="132"/>
      <c r="L544" s="132"/>
      <c r="M544" s="132"/>
      <c r="N544" s="132"/>
      <c r="O544" s="132"/>
      <c r="P544" s="132"/>
      <c r="Q544" s="132"/>
      <c r="R544" s="132"/>
      <c r="S544" s="132"/>
    </row>
    <row r="545" spans="3:19" x14ac:dyDescent="0.2">
      <c r="C545" s="140"/>
      <c r="D545" s="138"/>
      <c r="E545" s="137"/>
      <c r="F545" s="137"/>
      <c r="G545" s="137"/>
      <c r="H545" s="132"/>
      <c r="I545" s="132"/>
      <c r="J545" s="132"/>
      <c r="K545" s="132"/>
      <c r="L545" s="132"/>
      <c r="M545" s="132"/>
      <c r="N545" s="132"/>
      <c r="O545" s="132"/>
      <c r="P545" s="132"/>
      <c r="Q545" s="132"/>
      <c r="R545" s="132"/>
      <c r="S545" s="132"/>
    </row>
    <row r="546" spans="3:19" ht="13.5" thickBot="1" x14ac:dyDescent="0.25">
      <c r="C546" s="141"/>
      <c r="D546" s="138"/>
      <c r="E546" s="137"/>
      <c r="F546" s="137"/>
      <c r="G546" s="137"/>
      <c r="H546" s="132"/>
      <c r="I546" s="132"/>
      <c r="J546" s="132"/>
      <c r="K546" s="132"/>
      <c r="L546" s="132"/>
      <c r="M546" s="132"/>
      <c r="N546" s="132"/>
      <c r="O546" s="132"/>
      <c r="P546" s="132"/>
      <c r="Q546" s="132"/>
      <c r="R546" s="132"/>
      <c r="S546" s="132"/>
    </row>
    <row r="547" spans="3:19" x14ac:dyDescent="0.2">
      <c r="C547" s="139" t="s">
        <v>50</v>
      </c>
      <c r="D547" s="138"/>
      <c r="E547" s="137"/>
      <c r="F547" s="137"/>
      <c r="G547" s="137"/>
      <c r="H547" s="132" t="s">
        <v>593</v>
      </c>
      <c r="I547" s="132" t="s">
        <v>594</v>
      </c>
      <c r="J547" s="132" t="s">
        <v>595</v>
      </c>
      <c r="K547" s="132" t="s">
        <v>596</v>
      </c>
      <c r="L547" s="132" t="s">
        <v>597</v>
      </c>
      <c r="M547" s="132" t="s">
        <v>598</v>
      </c>
      <c r="N547" s="132"/>
      <c r="O547" s="132"/>
      <c r="P547" s="132"/>
      <c r="Q547" s="132"/>
      <c r="R547" s="132"/>
      <c r="S547" s="132"/>
    </row>
    <row r="548" spans="3:19" x14ac:dyDescent="0.2">
      <c r="C548" s="140"/>
      <c r="D548" s="138"/>
      <c r="E548" s="137"/>
      <c r="F548" s="137"/>
      <c r="G548" s="137"/>
      <c r="H548" s="132"/>
      <c r="I548" s="132"/>
      <c r="J548" s="132"/>
      <c r="K548" s="132"/>
      <c r="L548" s="132"/>
      <c r="M548" s="132"/>
      <c r="N548" s="132"/>
      <c r="O548" s="132"/>
      <c r="P548" s="132"/>
      <c r="Q548" s="132"/>
      <c r="R548" s="132"/>
      <c r="S548" s="132"/>
    </row>
    <row r="549" spans="3:19" x14ac:dyDescent="0.2">
      <c r="C549" s="140"/>
      <c r="D549" s="138"/>
      <c r="E549" s="137"/>
      <c r="F549" s="137"/>
      <c r="G549" s="137"/>
      <c r="H549" s="132"/>
      <c r="I549" s="132"/>
      <c r="J549" s="132"/>
      <c r="K549" s="132"/>
      <c r="L549" s="132"/>
      <c r="M549" s="132"/>
      <c r="N549" s="132"/>
      <c r="O549" s="132"/>
      <c r="P549" s="132"/>
      <c r="Q549" s="132"/>
      <c r="R549" s="132"/>
      <c r="S549" s="132"/>
    </row>
    <row r="550" spans="3:19" x14ac:dyDescent="0.2">
      <c r="C550" s="140"/>
      <c r="D550" s="138"/>
      <c r="E550" s="137"/>
      <c r="F550" s="137"/>
      <c r="G550" s="137"/>
      <c r="H550" s="132"/>
      <c r="I550" s="132"/>
      <c r="J550" s="132"/>
      <c r="K550" s="132"/>
      <c r="L550" s="132"/>
      <c r="M550" s="132"/>
      <c r="N550" s="132"/>
      <c r="O550" s="132"/>
      <c r="P550" s="132"/>
      <c r="Q550" s="132"/>
      <c r="R550" s="132"/>
      <c r="S550" s="132"/>
    </row>
    <row r="551" spans="3:19" ht="13.5" thickBot="1" x14ac:dyDescent="0.25">
      <c r="C551" s="141"/>
      <c r="D551" s="138"/>
      <c r="E551" s="137"/>
      <c r="F551" s="137"/>
      <c r="G551" s="137"/>
      <c r="H551" s="132"/>
      <c r="I551" s="132"/>
      <c r="J551" s="132"/>
      <c r="K551" s="132"/>
      <c r="L551" s="132"/>
      <c r="M551" s="132"/>
      <c r="N551" s="132"/>
      <c r="O551" s="132"/>
      <c r="P551" s="132"/>
      <c r="Q551" s="132"/>
      <c r="R551" s="132"/>
      <c r="S551" s="132"/>
    </row>
    <row r="552" spans="3:19" x14ac:dyDescent="0.2">
      <c r="C552" s="139" t="s">
        <v>55</v>
      </c>
      <c r="D552" s="138"/>
      <c r="E552" s="137"/>
      <c r="F552" s="137"/>
      <c r="G552" s="137"/>
      <c r="H552" s="132" t="s">
        <v>599</v>
      </c>
      <c r="I552" s="132" t="s">
        <v>600</v>
      </c>
      <c r="J552" s="132"/>
      <c r="K552" s="132"/>
      <c r="L552" s="132"/>
      <c r="M552" s="132"/>
      <c r="N552" s="132"/>
      <c r="O552" s="132"/>
      <c r="P552" s="132"/>
      <c r="Q552" s="132"/>
      <c r="R552" s="132"/>
      <c r="S552" s="132"/>
    </row>
    <row r="553" spans="3:19" x14ac:dyDescent="0.2">
      <c r="C553" s="140"/>
      <c r="D553" s="138"/>
      <c r="E553" s="137"/>
      <c r="F553" s="137"/>
      <c r="G553" s="137"/>
      <c r="H553" s="132"/>
      <c r="I553" s="132"/>
      <c r="J553" s="132"/>
      <c r="K553" s="132"/>
      <c r="L553" s="132"/>
      <c r="M553" s="132"/>
      <c r="N553" s="132"/>
      <c r="O553" s="132"/>
      <c r="P553" s="132"/>
      <c r="Q553" s="132"/>
      <c r="R553" s="132"/>
      <c r="S553" s="132"/>
    </row>
    <row r="554" spans="3:19" x14ac:dyDescent="0.2">
      <c r="C554" s="140"/>
      <c r="D554" s="138"/>
      <c r="E554" s="137"/>
      <c r="F554" s="137"/>
      <c r="G554" s="137"/>
      <c r="H554" s="132"/>
      <c r="I554" s="132"/>
      <c r="J554" s="132"/>
      <c r="K554" s="132"/>
      <c r="L554" s="132"/>
      <c r="M554" s="132"/>
      <c r="N554" s="132"/>
      <c r="O554" s="132"/>
      <c r="P554" s="132"/>
      <c r="Q554" s="132"/>
      <c r="R554" s="132"/>
      <c r="S554" s="132"/>
    </row>
    <row r="555" spans="3:19" x14ac:dyDescent="0.2">
      <c r="C555" s="140"/>
      <c r="D555" s="138"/>
      <c r="E555" s="137"/>
      <c r="F555" s="137"/>
      <c r="G555" s="137"/>
      <c r="H555" s="132"/>
      <c r="I555" s="132"/>
      <c r="J555" s="132"/>
      <c r="K555" s="132"/>
      <c r="L555" s="132"/>
      <c r="M555" s="132"/>
      <c r="N555" s="132"/>
      <c r="O555" s="132"/>
      <c r="P555" s="132"/>
      <c r="Q555" s="132"/>
      <c r="R555" s="132"/>
      <c r="S555" s="132"/>
    </row>
    <row r="556" spans="3:19" ht="13.5" thickBot="1" x14ac:dyDescent="0.25">
      <c r="C556" s="141"/>
      <c r="D556" s="138"/>
      <c r="E556" s="137"/>
      <c r="F556" s="137"/>
      <c r="G556" s="137"/>
      <c r="H556" s="132"/>
      <c r="I556" s="132"/>
      <c r="J556" s="132"/>
      <c r="K556" s="132"/>
      <c r="L556" s="132"/>
      <c r="M556" s="132"/>
      <c r="N556" s="132"/>
      <c r="O556" s="132"/>
      <c r="P556" s="132"/>
      <c r="Q556" s="132"/>
      <c r="R556" s="132"/>
      <c r="S556" s="132"/>
    </row>
    <row r="557" spans="3:19" x14ac:dyDescent="0.2">
      <c r="C557" s="139" t="s">
        <v>42</v>
      </c>
      <c r="D557" s="138"/>
      <c r="E557" s="137"/>
      <c r="F557" s="137"/>
      <c r="G557" s="137"/>
      <c r="H557" s="132" t="s">
        <v>599</v>
      </c>
      <c r="I557" s="132"/>
      <c r="J557" s="132"/>
      <c r="K557" s="132"/>
      <c r="L557" s="132"/>
      <c r="M557" s="132"/>
      <c r="N557" s="132"/>
      <c r="O557" s="132"/>
      <c r="P557" s="132"/>
      <c r="Q557" s="132"/>
      <c r="R557" s="132"/>
      <c r="S557" s="132"/>
    </row>
    <row r="558" spans="3:19" x14ac:dyDescent="0.2">
      <c r="C558" s="140"/>
      <c r="D558" s="138"/>
      <c r="E558" s="137"/>
      <c r="F558" s="137"/>
      <c r="G558" s="137"/>
      <c r="H558" s="132"/>
      <c r="I558" s="132"/>
      <c r="J558" s="132"/>
      <c r="K558" s="132"/>
      <c r="L558" s="132"/>
      <c r="M558" s="132"/>
      <c r="N558" s="132"/>
      <c r="O558" s="132"/>
      <c r="P558" s="132"/>
      <c r="Q558" s="132"/>
      <c r="R558" s="132"/>
      <c r="S558" s="132"/>
    </row>
    <row r="559" spans="3:19" x14ac:dyDescent="0.2">
      <c r="C559" s="140"/>
      <c r="D559" s="138"/>
      <c r="E559" s="137"/>
      <c r="F559" s="137"/>
      <c r="G559" s="137"/>
      <c r="H559" s="132"/>
      <c r="I559" s="132"/>
      <c r="J559" s="132"/>
      <c r="K559" s="132"/>
      <c r="L559" s="132"/>
      <c r="M559" s="132"/>
      <c r="N559" s="132"/>
      <c r="O559" s="132"/>
      <c r="P559" s="132"/>
      <c r="Q559" s="132"/>
      <c r="R559" s="132"/>
      <c r="S559" s="132"/>
    </row>
    <row r="560" spans="3:19" x14ac:dyDescent="0.2">
      <c r="C560" s="140"/>
      <c r="D560" s="138"/>
      <c r="E560" s="137"/>
      <c r="F560" s="137"/>
      <c r="G560" s="137"/>
      <c r="H560" s="132"/>
      <c r="I560" s="132"/>
      <c r="J560" s="132"/>
      <c r="K560" s="132"/>
      <c r="L560" s="132"/>
      <c r="M560" s="132"/>
      <c r="N560" s="132"/>
      <c r="O560" s="132"/>
      <c r="P560" s="132"/>
      <c r="Q560" s="132"/>
      <c r="R560" s="132"/>
      <c r="S560" s="132"/>
    </row>
    <row r="561" spans="3:19" ht="13.5" thickBot="1" x14ac:dyDescent="0.25">
      <c r="C561" s="141"/>
      <c r="D561" s="138"/>
      <c r="E561" s="137"/>
      <c r="F561" s="137"/>
      <c r="G561" s="137"/>
      <c r="H561" s="132"/>
      <c r="I561" s="132"/>
      <c r="J561" s="132"/>
      <c r="K561" s="132"/>
      <c r="L561" s="132"/>
      <c r="M561" s="132"/>
      <c r="N561" s="132"/>
      <c r="O561" s="132"/>
      <c r="P561" s="132"/>
      <c r="Q561" s="132"/>
      <c r="R561" s="132"/>
      <c r="S561" s="132"/>
    </row>
    <row r="562" spans="3:19" x14ac:dyDescent="0.2">
      <c r="C562" s="139" t="s">
        <v>41</v>
      </c>
      <c r="D562" s="138"/>
      <c r="E562" s="137"/>
      <c r="F562" s="137"/>
      <c r="G562" s="137"/>
      <c r="H562" s="132" t="s">
        <v>600</v>
      </c>
      <c r="I562" s="132"/>
      <c r="J562" s="132"/>
      <c r="K562" s="132"/>
      <c r="L562" s="132"/>
      <c r="M562" s="132"/>
      <c r="N562" s="132"/>
      <c r="O562" s="132"/>
      <c r="P562" s="132"/>
      <c r="Q562" s="132"/>
      <c r="R562" s="132"/>
      <c r="S562" s="132"/>
    </row>
    <row r="563" spans="3:19" x14ac:dyDescent="0.2">
      <c r="C563" s="140"/>
      <c r="D563" s="138"/>
      <c r="E563" s="137"/>
      <c r="F563" s="137"/>
      <c r="G563" s="137"/>
      <c r="H563" s="132"/>
      <c r="I563" s="132"/>
      <c r="J563" s="132"/>
      <c r="K563" s="132"/>
      <c r="L563" s="132"/>
      <c r="M563" s="132"/>
      <c r="N563" s="132"/>
      <c r="O563" s="132"/>
      <c r="P563" s="132"/>
      <c r="Q563" s="132"/>
      <c r="R563" s="132"/>
      <c r="S563" s="132"/>
    </row>
    <row r="564" spans="3:19" x14ac:dyDescent="0.2">
      <c r="C564" s="140"/>
      <c r="D564" s="138"/>
      <c r="E564" s="137"/>
      <c r="F564" s="137"/>
      <c r="G564" s="137"/>
      <c r="H564" s="132"/>
      <c r="I564" s="132"/>
      <c r="J564" s="132"/>
      <c r="K564" s="132"/>
      <c r="L564" s="132"/>
      <c r="M564" s="132"/>
      <c r="N564" s="132"/>
      <c r="O564" s="132"/>
      <c r="P564" s="132"/>
      <c r="Q564" s="132"/>
      <c r="R564" s="132"/>
      <c r="S564" s="132"/>
    </row>
    <row r="565" spans="3:19" x14ac:dyDescent="0.2">
      <c r="C565" s="140"/>
      <c r="D565" s="138"/>
      <c r="E565" s="137"/>
      <c r="F565" s="137"/>
      <c r="G565" s="137"/>
      <c r="H565" s="132"/>
      <c r="I565" s="132"/>
      <c r="J565" s="132"/>
      <c r="K565" s="132"/>
      <c r="L565" s="132"/>
      <c r="M565" s="132"/>
      <c r="N565" s="132"/>
      <c r="O565" s="132"/>
      <c r="P565" s="132"/>
      <c r="Q565" s="132"/>
      <c r="R565" s="132"/>
      <c r="S565" s="132"/>
    </row>
    <row r="566" spans="3:19" ht="13.5" thickBot="1" x14ac:dyDescent="0.25">
      <c r="C566" s="141"/>
      <c r="D566" s="138"/>
      <c r="E566" s="137"/>
      <c r="F566" s="137"/>
      <c r="G566" s="137"/>
      <c r="H566" s="132"/>
      <c r="I566" s="132"/>
      <c r="J566" s="132"/>
      <c r="K566" s="132"/>
      <c r="L566" s="132"/>
      <c r="M566" s="132"/>
      <c r="N566" s="132"/>
      <c r="O566" s="132"/>
      <c r="P566" s="132"/>
      <c r="Q566" s="132"/>
      <c r="R566" s="132"/>
      <c r="S566" s="132"/>
    </row>
    <row r="567" spans="3:19" x14ac:dyDescent="0.2">
      <c r="C567" s="139" t="s">
        <v>92</v>
      </c>
      <c r="D567" s="138"/>
      <c r="E567" s="137"/>
      <c r="F567" s="137"/>
      <c r="G567" s="137"/>
      <c r="H567" s="132" t="s">
        <v>598</v>
      </c>
      <c r="I567" s="132"/>
      <c r="J567" s="132"/>
      <c r="K567" s="132"/>
      <c r="L567" s="132"/>
      <c r="M567" s="132"/>
      <c r="N567" s="132"/>
      <c r="O567" s="132"/>
      <c r="P567" s="132"/>
      <c r="Q567" s="132"/>
      <c r="R567" s="132"/>
      <c r="S567" s="132"/>
    </row>
    <row r="568" spans="3:19" x14ac:dyDescent="0.2">
      <c r="C568" s="140"/>
      <c r="D568" s="138"/>
      <c r="E568" s="137"/>
      <c r="F568" s="137"/>
      <c r="G568" s="137"/>
      <c r="H568" s="132"/>
      <c r="I568" s="132"/>
      <c r="J568" s="132"/>
      <c r="K568" s="132"/>
      <c r="L568" s="132"/>
      <c r="M568" s="132"/>
      <c r="N568" s="132"/>
      <c r="O568" s="132"/>
      <c r="P568" s="132"/>
      <c r="Q568" s="132"/>
      <c r="R568" s="132"/>
      <c r="S568" s="132"/>
    </row>
    <row r="569" spans="3:19" x14ac:dyDescent="0.2">
      <c r="C569" s="140"/>
      <c r="D569" s="138"/>
      <c r="E569" s="137"/>
      <c r="F569" s="137"/>
      <c r="G569" s="137"/>
      <c r="H569" s="132"/>
      <c r="I569" s="132"/>
      <c r="J569" s="132"/>
      <c r="K569" s="132"/>
      <c r="L569" s="132"/>
      <c r="M569" s="132"/>
      <c r="N569" s="132"/>
      <c r="O569" s="132"/>
      <c r="P569" s="132"/>
      <c r="Q569" s="132"/>
      <c r="R569" s="132"/>
      <c r="S569" s="132"/>
    </row>
    <row r="570" spans="3:19" x14ac:dyDescent="0.2">
      <c r="C570" s="140"/>
      <c r="D570" s="138"/>
      <c r="E570" s="137"/>
      <c r="F570" s="137"/>
      <c r="G570" s="137"/>
      <c r="H570" s="132"/>
      <c r="I570" s="132"/>
      <c r="J570" s="132"/>
      <c r="K570" s="132"/>
      <c r="L570" s="132"/>
      <c r="M570" s="132"/>
      <c r="N570" s="132"/>
      <c r="O570" s="132"/>
      <c r="P570" s="132"/>
      <c r="Q570" s="132"/>
      <c r="R570" s="132"/>
      <c r="S570" s="132"/>
    </row>
    <row r="571" spans="3:19" ht="13.5" thickBot="1" x14ac:dyDescent="0.25">
      <c r="C571" s="141"/>
      <c r="D571" s="138"/>
      <c r="E571" s="137"/>
      <c r="F571" s="137"/>
      <c r="G571" s="137"/>
      <c r="H571" s="132"/>
      <c r="I571" s="132"/>
      <c r="J571" s="132"/>
      <c r="K571" s="132"/>
      <c r="L571" s="132"/>
      <c r="M571" s="132"/>
      <c r="N571" s="132"/>
      <c r="O571" s="132"/>
      <c r="P571" s="132"/>
      <c r="Q571" s="132"/>
      <c r="R571" s="132"/>
      <c r="S571" s="132"/>
    </row>
    <row r="572" spans="3:19" x14ac:dyDescent="0.2">
      <c r="C572" s="139" t="s">
        <v>174</v>
      </c>
      <c r="D572" s="138"/>
      <c r="E572" s="137"/>
      <c r="F572" s="137"/>
      <c r="G572" s="137"/>
      <c r="H572" s="132" t="s">
        <v>593</v>
      </c>
      <c r="I572" s="132" t="s">
        <v>594</v>
      </c>
      <c r="J572" s="132" t="s">
        <v>595</v>
      </c>
      <c r="K572" s="132" t="s">
        <v>596</v>
      </c>
      <c r="L572" s="132" t="s">
        <v>597</v>
      </c>
      <c r="M572" s="132" t="s">
        <v>598</v>
      </c>
      <c r="N572" s="132" t="s">
        <v>599</v>
      </c>
      <c r="O572" s="132" t="s">
        <v>600</v>
      </c>
      <c r="P572" s="132"/>
      <c r="Q572" s="132"/>
      <c r="R572" s="132"/>
      <c r="S572" s="132"/>
    </row>
    <row r="573" spans="3:19" x14ac:dyDescent="0.2">
      <c r="C573" s="140"/>
      <c r="D573" s="138"/>
      <c r="E573" s="137"/>
      <c r="F573" s="137"/>
      <c r="G573" s="137"/>
      <c r="H573" s="132"/>
      <c r="I573" s="132"/>
      <c r="J573" s="132"/>
      <c r="K573" s="132"/>
      <c r="L573" s="132"/>
      <c r="M573" s="132"/>
      <c r="N573" s="132"/>
      <c r="O573" s="132"/>
      <c r="P573" s="132"/>
      <c r="Q573" s="132"/>
      <c r="R573" s="132"/>
      <c r="S573" s="132"/>
    </row>
    <row r="574" spans="3:19" x14ac:dyDescent="0.2">
      <c r="C574" s="140"/>
      <c r="D574" s="138"/>
      <c r="E574" s="137"/>
      <c r="F574" s="137"/>
      <c r="G574" s="137"/>
      <c r="H574" s="132"/>
      <c r="I574" s="132"/>
      <c r="J574" s="132"/>
      <c r="K574" s="132"/>
      <c r="L574" s="132"/>
      <c r="M574" s="132"/>
      <c r="N574" s="132"/>
      <c r="O574" s="132"/>
      <c r="P574" s="132"/>
      <c r="Q574" s="132"/>
      <c r="R574" s="132"/>
      <c r="S574" s="132"/>
    </row>
    <row r="575" spans="3:19" x14ac:dyDescent="0.2">
      <c r="C575" s="140"/>
      <c r="D575" s="138"/>
      <c r="E575" s="137"/>
      <c r="F575" s="137"/>
      <c r="G575" s="137"/>
      <c r="H575" s="132"/>
      <c r="I575" s="132"/>
      <c r="J575" s="132"/>
      <c r="K575" s="132"/>
      <c r="L575" s="132"/>
      <c r="M575" s="132"/>
      <c r="N575" s="132"/>
      <c r="O575" s="132"/>
      <c r="P575" s="132"/>
      <c r="Q575" s="132"/>
      <c r="R575" s="132"/>
      <c r="S575" s="132"/>
    </row>
    <row r="576" spans="3:19" ht="13.5" thickBot="1" x14ac:dyDescent="0.25">
      <c r="C576" s="141"/>
      <c r="D576" s="138"/>
      <c r="E576" s="137"/>
      <c r="F576" s="137"/>
      <c r="G576" s="137"/>
      <c r="H576" s="132"/>
      <c r="I576" s="132"/>
      <c r="J576" s="132"/>
      <c r="K576" s="132"/>
      <c r="L576" s="132"/>
      <c r="M576" s="132"/>
      <c r="N576" s="132"/>
      <c r="O576" s="132"/>
      <c r="P576" s="132"/>
      <c r="Q576" s="132"/>
      <c r="R576" s="132"/>
      <c r="S576" s="132"/>
    </row>
  </sheetData>
  <sortState ref="W2:W181">
    <sortCondition ref="W2"/>
  </sortState>
  <mergeCells count="1955">
    <mergeCell ref="P572:P576"/>
    <mergeCell ref="Q572:Q576"/>
    <mergeCell ref="O572:O576"/>
    <mergeCell ref="R572:R576"/>
    <mergeCell ref="S572:S576"/>
    <mergeCell ref="P2:P6"/>
    <mergeCell ref="Q2:Q6"/>
    <mergeCell ref="P7:P11"/>
    <mergeCell ref="Q7:Q11"/>
    <mergeCell ref="P12:P16"/>
    <mergeCell ref="Q12:Q16"/>
    <mergeCell ref="P17:P21"/>
    <mergeCell ref="Q17:Q21"/>
    <mergeCell ref="P22:P26"/>
    <mergeCell ref="Q22:Q26"/>
    <mergeCell ref="P27:P31"/>
    <mergeCell ref="Q27:Q31"/>
    <mergeCell ref="P32:P36"/>
    <mergeCell ref="Q32:Q36"/>
    <mergeCell ref="P37:P41"/>
    <mergeCell ref="Q37:Q41"/>
    <mergeCell ref="P42:P46"/>
    <mergeCell ref="Q42:Q46"/>
    <mergeCell ref="P47:P51"/>
    <mergeCell ref="Q47:Q51"/>
    <mergeCell ref="P52:P56"/>
    <mergeCell ref="Q52:Q56"/>
    <mergeCell ref="P57:P61"/>
    <mergeCell ref="Q57:Q61"/>
    <mergeCell ref="P62:P66"/>
    <mergeCell ref="Q62:Q66"/>
    <mergeCell ref="P67:P71"/>
    <mergeCell ref="O542:O546"/>
    <mergeCell ref="R542:R546"/>
    <mergeCell ref="S542:S546"/>
    <mergeCell ref="O547:O551"/>
    <mergeCell ref="R547:R551"/>
    <mergeCell ref="S547:S551"/>
    <mergeCell ref="O552:O556"/>
    <mergeCell ref="R552:R556"/>
    <mergeCell ref="S552:S556"/>
    <mergeCell ref="O557:O561"/>
    <mergeCell ref="R557:R561"/>
    <mergeCell ref="S557:S561"/>
    <mergeCell ref="O562:O566"/>
    <mergeCell ref="R562:R566"/>
    <mergeCell ref="S562:S566"/>
    <mergeCell ref="S537:S541"/>
    <mergeCell ref="P512:P516"/>
    <mergeCell ref="Q512:Q516"/>
    <mergeCell ref="P517:P521"/>
    <mergeCell ref="Q517:Q521"/>
    <mergeCell ref="P522:P526"/>
    <mergeCell ref="Q522:Q526"/>
    <mergeCell ref="P527:P531"/>
    <mergeCell ref="Q527:Q531"/>
    <mergeCell ref="P532:P536"/>
    <mergeCell ref="Q532:Q536"/>
    <mergeCell ref="P537:P541"/>
    <mergeCell ref="Q537:Q541"/>
    <mergeCell ref="O567:O571"/>
    <mergeCell ref="R567:R571"/>
    <mergeCell ref="S567:S571"/>
    <mergeCell ref="P542:P546"/>
    <mergeCell ref="Q542:Q546"/>
    <mergeCell ref="P547:P551"/>
    <mergeCell ref="Q547:Q551"/>
    <mergeCell ref="P552:P556"/>
    <mergeCell ref="Q552:Q556"/>
    <mergeCell ref="P557:P561"/>
    <mergeCell ref="Q557:Q561"/>
    <mergeCell ref="P562:P566"/>
    <mergeCell ref="Q562:Q566"/>
    <mergeCell ref="P567:P571"/>
    <mergeCell ref="Q567:Q571"/>
    <mergeCell ref="O512:O516"/>
    <mergeCell ref="R512:R516"/>
    <mergeCell ref="S512:S516"/>
    <mergeCell ref="O517:O521"/>
    <mergeCell ref="R517:R521"/>
    <mergeCell ref="S517:S521"/>
    <mergeCell ref="O522:O526"/>
    <mergeCell ref="R522:R526"/>
    <mergeCell ref="S522:S526"/>
    <mergeCell ref="O527:O531"/>
    <mergeCell ref="R527:R531"/>
    <mergeCell ref="S527:S531"/>
    <mergeCell ref="O532:O536"/>
    <mergeCell ref="R532:R536"/>
    <mergeCell ref="S532:S536"/>
    <mergeCell ref="O537:O541"/>
    <mergeCell ref="R537:R541"/>
    <mergeCell ref="S482:S486"/>
    <mergeCell ref="O487:O491"/>
    <mergeCell ref="R487:R491"/>
    <mergeCell ref="S487:S491"/>
    <mergeCell ref="O492:O496"/>
    <mergeCell ref="R492:R496"/>
    <mergeCell ref="S492:S496"/>
    <mergeCell ref="O497:O501"/>
    <mergeCell ref="R497:R501"/>
    <mergeCell ref="S497:S501"/>
    <mergeCell ref="O502:O506"/>
    <mergeCell ref="R502:R506"/>
    <mergeCell ref="S502:S506"/>
    <mergeCell ref="O507:O511"/>
    <mergeCell ref="R507:R511"/>
    <mergeCell ref="S507:S511"/>
    <mergeCell ref="P482:P486"/>
    <mergeCell ref="Q482:Q486"/>
    <mergeCell ref="P487:P491"/>
    <mergeCell ref="Q487:Q491"/>
    <mergeCell ref="P492:P496"/>
    <mergeCell ref="Q492:Q496"/>
    <mergeCell ref="P497:P501"/>
    <mergeCell ref="Q497:Q501"/>
    <mergeCell ref="P502:P506"/>
    <mergeCell ref="Q502:Q506"/>
    <mergeCell ref="P507:P511"/>
    <mergeCell ref="Q507:Q511"/>
    <mergeCell ref="O482:O486"/>
    <mergeCell ref="R482:R486"/>
    <mergeCell ref="O452:O456"/>
    <mergeCell ref="R452:R456"/>
    <mergeCell ref="S452:S456"/>
    <mergeCell ref="O457:O461"/>
    <mergeCell ref="R457:R461"/>
    <mergeCell ref="S457:S461"/>
    <mergeCell ref="O462:O466"/>
    <mergeCell ref="R462:R466"/>
    <mergeCell ref="S462:S466"/>
    <mergeCell ref="O467:O471"/>
    <mergeCell ref="R467:R471"/>
    <mergeCell ref="S467:S471"/>
    <mergeCell ref="O472:O476"/>
    <mergeCell ref="R472:R476"/>
    <mergeCell ref="S472:S476"/>
    <mergeCell ref="O477:O481"/>
    <mergeCell ref="R477:R481"/>
    <mergeCell ref="S477:S481"/>
    <mergeCell ref="P452:P456"/>
    <mergeCell ref="Q452:Q456"/>
    <mergeCell ref="P457:P461"/>
    <mergeCell ref="Q457:Q461"/>
    <mergeCell ref="P462:P466"/>
    <mergeCell ref="Q462:Q466"/>
    <mergeCell ref="P467:P471"/>
    <mergeCell ref="Q467:Q471"/>
    <mergeCell ref="P472:P476"/>
    <mergeCell ref="Q472:Q476"/>
    <mergeCell ref="P477:P481"/>
    <mergeCell ref="Q477:Q481"/>
    <mergeCell ref="O422:O426"/>
    <mergeCell ref="R422:R426"/>
    <mergeCell ref="S422:S426"/>
    <mergeCell ref="O427:O431"/>
    <mergeCell ref="R427:R431"/>
    <mergeCell ref="S427:S431"/>
    <mergeCell ref="O432:O436"/>
    <mergeCell ref="R432:R436"/>
    <mergeCell ref="S432:S436"/>
    <mergeCell ref="O437:O441"/>
    <mergeCell ref="R437:R441"/>
    <mergeCell ref="S437:S441"/>
    <mergeCell ref="O442:O446"/>
    <mergeCell ref="R442:R446"/>
    <mergeCell ref="S442:S446"/>
    <mergeCell ref="O447:O451"/>
    <mergeCell ref="R447:R451"/>
    <mergeCell ref="S447:S451"/>
    <mergeCell ref="P422:P426"/>
    <mergeCell ref="Q422:Q426"/>
    <mergeCell ref="P427:P431"/>
    <mergeCell ref="Q427:Q431"/>
    <mergeCell ref="P432:P436"/>
    <mergeCell ref="Q432:Q436"/>
    <mergeCell ref="P437:P441"/>
    <mergeCell ref="Q437:Q441"/>
    <mergeCell ref="P442:P446"/>
    <mergeCell ref="Q442:Q446"/>
    <mergeCell ref="P447:P451"/>
    <mergeCell ref="Q447:Q451"/>
    <mergeCell ref="O392:O396"/>
    <mergeCell ref="R392:R396"/>
    <mergeCell ref="S392:S396"/>
    <mergeCell ref="O397:O401"/>
    <mergeCell ref="R397:R401"/>
    <mergeCell ref="S397:S401"/>
    <mergeCell ref="O402:O406"/>
    <mergeCell ref="R402:R406"/>
    <mergeCell ref="S402:S406"/>
    <mergeCell ref="O407:O411"/>
    <mergeCell ref="R407:R411"/>
    <mergeCell ref="S407:S411"/>
    <mergeCell ref="O412:O416"/>
    <mergeCell ref="R412:R416"/>
    <mergeCell ref="S412:S416"/>
    <mergeCell ref="O417:O421"/>
    <mergeCell ref="R417:R421"/>
    <mergeCell ref="S417:S421"/>
    <mergeCell ref="P392:P396"/>
    <mergeCell ref="Q392:Q396"/>
    <mergeCell ref="P397:P401"/>
    <mergeCell ref="Q397:Q401"/>
    <mergeCell ref="P402:P406"/>
    <mergeCell ref="Q402:Q406"/>
    <mergeCell ref="P407:P411"/>
    <mergeCell ref="Q407:Q411"/>
    <mergeCell ref="P412:P416"/>
    <mergeCell ref="Q412:Q416"/>
    <mergeCell ref="P417:P421"/>
    <mergeCell ref="Q417:Q421"/>
    <mergeCell ref="O362:O366"/>
    <mergeCell ref="R362:R366"/>
    <mergeCell ref="S362:S366"/>
    <mergeCell ref="O367:O371"/>
    <mergeCell ref="R367:R371"/>
    <mergeCell ref="S367:S371"/>
    <mergeCell ref="O372:O376"/>
    <mergeCell ref="R372:R376"/>
    <mergeCell ref="S372:S376"/>
    <mergeCell ref="O377:O381"/>
    <mergeCell ref="R377:R381"/>
    <mergeCell ref="S377:S381"/>
    <mergeCell ref="O382:O386"/>
    <mergeCell ref="R382:R386"/>
    <mergeCell ref="S382:S386"/>
    <mergeCell ref="O387:O391"/>
    <mergeCell ref="R387:R391"/>
    <mergeCell ref="S387:S391"/>
    <mergeCell ref="P362:P366"/>
    <mergeCell ref="Q362:Q366"/>
    <mergeCell ref="P367:P371"/>
    <mergeCell ref="Q367:Q371"/>
    <mergeCell ref="P372:P376"/>
    <mergeCell ref="Q372:Q376"/>
    <mergeCell ref="P377:P381"/>
    <mergeCell ref="Q377:Q381"/>
    <mergeCell ref="P382:P386"/>
    <mergeCell ref="Q382:Q386"/>
    <mergeCell ref="P387:P391"/>
    <mergeCell ref="Q387:Q391"/>
    <mergeCell ref="O332:O336"/>
    <mergeCell ref="R332:R336"/>
    <mergeCell ref="S332:S336"/>
    <mergeCell ref="O337:O341"/>
    <mergeCell ref="R337:R341"/>
    <mergeCell ref="S337:S341"/>
    <mergeCell ref="O342:O346"/>
    <mergeCell ref="R342:R346"/>
    <mergeCell ref="S342:S346"/>
    <mergeCell ref="O347:O351"/>
    <mergeCell ref="R347:R351"/>
    <mergeCell ref="S347:S351"/>
    <mergeCell ref="O352:O356"/>
    <mergeCell ref="R352:R356"/>
    <mergeCell ref="S352:S356"/>
    <mergeCell ref="O357:O361"/>
    <mergeCell ref="R357:R361"/>
    <mergeCell ref="S357:S361"/>
    <mergeCell ref="P332:P336"/>
    <mergeCell ref="Q332:Q336"/>
    <mergeCell ref="P337:P341"/>
    <mergeCell ref="Q337:Q341"/>
    <mergeCell ref="P342:P346"/>
    <mergeCell ref="Q342:Q346"/>
    <mergeCell ref="P347:P351"/>
    <mergeCell ref="Q347:Q351"/>
    <mergeCell ref="P352:P356"/>
    <mergeCell ref="Q352:Q356"/>
    <mergeCell ref="P357:P361"/>
    <mergeCell ref="Q357:Q361"/>
    <mergeCell ref="O302:O306"/>
    <mergeCell ref="R302:R306"/>
    <mergeCell ref="S302:S306"/>
    <mergeCell ref="O307:O311"/>
    <mergeCell ref="R307:R311"/>
    <mergeCell ref="S307:S311"/>
    <mergeCell ref="O312:O316"/>
    <mergeCell ref="R312:R316"/>
    <mergeCell ref="S312:S316"/>
    <mergeCell ref="O317:O321"/>
    <mergeCell ref="R317:R321"/>
    <mergeCell ref="S317:S321"/>
    <mergeCell ref="O322:O326"/>
    <mergeCell ref="R322:R326"/>
    <mergeCell ref="S322:S326"/>
    <mergeCell ref="O327:O331"/>
    <mergeCell ref="R327:R331"/>
    <mergeCell ref="S327:S331"/>
    <mergeCell ref="P302:P306"/>
    <mergeCell ref="Q302:Q306"/>
    <mergeCell ref="P307:P311"/>
    <mergeCell ref="Q307:Q311"/>
    <mergeCell ref="P312:P316"/>
    <mergeCell ref="Q312:Q316"/>
    <mergeCell ref="P317:P321"/>
    <mergeCell ref="Q317:Q321"/>
    <mergeCell ref="P322:P326"/>
    <mergeCell ref="Q322:Q326"/>
    <mergeCell ref="P327:P331"/>
    <mergeCell ref="Q327:Q331"/>
    <mergeCell ref="O272:O276"/>
    <mergeCell ref="R272:R276"/>
    <mergeCell ref="S272:S276"/>
    <mergeCell ref="O277:O281"/>
    <mergeCell ref="R277:R281"/>
    <mergeCell ref="S277:S281"/>
    <mergeCell ref="O282:O286"/>
    <mergeCell ref="R282:R286"/>
    <mergeCell ref="S282:S286"/>
    <mergeCell ref="O287:O291"/>
    <mergeCell ref="R287:R291"/>
    <mergeCell ref="S287:S291"/>
    <mergeCell ref="O292:O296"/>
    <mergeCell ref="R292:R296"/>
    <mergeCell ref="S292:S296"/>
    <mergeCell ref="O297:O301"/>
    <mergeCell ref="R297:R301"/>
    <mergeCell ref="S297:S301"/>
    <mergeCell ref="P272:P276"/>
    <mergeCell ref="Q272:Q276"/>
    <mergeCell ref="P277:P281"/>
    <mergeCell ref="Q277:Q281"/>
    <mergeCell ref="P282:P286"/>
    <mergeCell ref="Q282:Q286"/>
    <mergeCell ref="P287:P291"/>
    <mergeCell ref="Q287:Q291"/>
    <mergeCell ref="P292:P296"/>
    <mergeCell ref="Q292:Q296"/>
    <mergeCell ref="P297:P301"/>
    <mergeCell ref="Q297:Q301"/>
    <mergeCell ref="O242:O246"/>
    <mergeCell ref="R242:R246"/>
    <mergeCell ref="S242:S246"/>
    <mergeCell ref="O247:O251"/>
    <mergeCell ref="R247:R251"/>
    <mergeCell ref="S247:S251"/>
    <mergeCell ref="O252:O256"/>
    <mergeCell ref="R252:R256"/>
    <mergeCell ref="S252:S256"/>
    <mergeCell ref="O257:O261"/>
    <mergeCell ref="R257:R261"/>
    <mergeCell ref="S257:S261"/>
    <mergeCell ref="O262:O266"/>
    <mergeCell ref="R262:R266"/>
    <mergeCell ref="S262:S266"/>
    <mergeCell ref="O267:O271"/>
    <mergeCell ref="R267:R271"/>
    <mergeCell ref="S267:S271"/>
    <mergeCell ref="P242:P246"/>
    <mergeCell ref="Q242:Q246"/>
    <mergeCell ref="P247:P251"/>
    <mergeCell ref="Q247:Q251"/>
    <mergeCell ref="P252:P256"/>
    <mergeCell ref="Q252:Q256"/>
    <mergeCell ref="P257:P261"/>
    <mergeCell ref="Q257:Q261"/>
    <mergeCell ref="P262:P266"/>
    <mergeCell ref="Q262:Q266"/>
    <mergeCell ref="P267:P271"/>
    <mergeCell ref="Q267:Q271"/>
    <mergeCell ref="O212:O216"/>
    <mergeCell ref="R212:R216"/>
    <mergeCell ref="S212:S216"/>
    <mergeCell ref="O217:O221"/>
    <mergeCell ref="R217:R221"/>
    <mergeCell ref="S217:S221"/>
    <mergeCell ref="O222:O226"/>
    <mergeCell ref="R222:R226"/>
    <mergeCell ref="S222:S226"/>
    <mergeCell ref="O227:O231"/>
    <mergeCell ref="R227:R231"/>
    <mergeCell ref="S227:S231"/>
    <mergeCell ref="O232:O236"/>
    <mergeCell ref="R232:R236"/>
    <mergeCell ref="S232:S236"/>
    <mergeCell ref="O237:O241"/>
    <mergeCell ref="R237:R241"/>
    <mergeCell ref="S237:S241"/>
    <mergeCell ref="P212:P216"/>
    <mergeCell ref="Q212:Q216"/>
    <mergeCell ref="P217:P221"/>
    <mergeCell ref="Q217:Q221"/>
    <mergeCell ref="P222:P226"/>
    <mergeCell ref="Q222:Q226"/>
    <mergeCell ref="P227:P231"/>
    <mergeCell ref="Q227:Q231"/>
    <mergeCell ref="P232:P236"/>
    <mergeCell ref="Q232:Q236"/>
    <mergeCell ref="P237:P241"/>
    <mergeCell ref="Q237:Q241"/>
    <mergeCell ref="O182:O186"/>
    <mergeCell ref="R182:R186"/>
    <mergeCell ref="S182:S186"/>
    <mergeCell ref="O187:O191"/>
    <mergeCell ref="R187:R191"/>
    <mergeCell ref="S187:S191"/>
    <mergeCell ref="O192:O196"/>
    <mergeCell ref="R192:R196"/>
    <mergeCell ref="S192:S196"/>
    <mergeCell ref="O197:O201"/>
    <mergeCell ref="R197:R201"/>
    <mergeCell ref="S197:S201"/>
    <mergeCell ref="O202:O206"/>
    <mergeCell ref="R202:R206"/>
    <mergeCell ref="S202:S206"/>
    <mergeCell ref="O207:O211"/>
    <mergeCell ref="R207:R211"/>
    <mergeCell ref="S207:S211"/>
    <mergeCell ref="P182:P186"/>
    <mergeCell ref="Q182:Q186"/>
    <mergeCell ref="P187:P191"/>
    <mergeCell ref="Q187:Q191"/>
    <mergeCell ref="P192:P196"/>
    <mergeCell ref="Q192:Q196"/>
    <mergeCell ref="P197:P201"/>
    <mergeCell ref="Q197:Q201"/>
    <mergeCell ref="P202:P206"/>
    <mergeCell ref="Q202:Q206"/>
    <mergeCell ref="P207:P211"/>
    <mergeCell ref="Q207:Q211"/>
    <mergeCell ref="O152:O156"/>
    <mergeCell ref="R152:R156"/>
    <mergeCell ref="S152:S156"/>
    <mergeCell ref="O157:O161"/>
    <mergeCell ref="R157:R161"/>
    <mergeCell ref="S157:S161"/>
    <mergeCell ref="O162:O166"/>
    <mergeCell ref="R162:R166"/>
    <mergeCell ref="S162:S166"/>
    <mergeCell ref="O167:O171"/>
    <mergeCell ref="R167:R171"/>
    <mergeCell ref="S167:S171"/>
    <mergeCell ref="O172:O176"/>
    <mergeCell ref="R172:R176"/>
    <mergeCell ref="S172:S176"/>
    <mergeCell ref="O177:O181"/>
    <mergeCell ref="R177:R181"/>
    <mergeCell ref="S177:S181"/>
    <mergeCell ref="P152:P156"/>
    <mergeCell ref="Q152:Q156"/>
    <mergeCell ref="P157:P161"/>
    <mergeCell ref="Q157:Q161"/>
    <mergeCell ref="P162:P166"/>
    <mergeCell ref="Q162:Q166"/>
    <mergeCell ref="P167:P171"/>
    <mergeCell ref="Q167:Q171"/>
    <mergeCell ref="P172:P176"/>
    <mergeCell ref="Q172:Q176"/>
    <mergeCell ref="P177:P181"/>
    <mergeCell ref="Q177:Q181"/>
    <mergeCell ref="O122:O126"/>
    <mergeCell ref="R122:R126"/>
    <mergeCell ref="S122:S126"/>
    <mergeCell ref="O127:O131"/>
    <mergeCell ref="R127:R131"/>
    <mergeCell ref="S127:S131"/>
    <mergeCell ref="O132:O136"/>
    <mergeCell ref="R132:R136"/>
    <mergeCell ref="S132:S136"/>
    <mergeCell ref="O137:O141"/>
    <mergeCell ref="R137:R141"/>
    <mergeCell ref="S137:S141"/>
    <mergeCell ref="O142:O146"/>
    <mergeCell ref="R142:R146"/>
    <mergeCell ref="S142:S146"/>
    <mergeCell ref="O147:O151"/>
    <mergeCell ref="R147:R151"/>
    <mergeCell ref="S147:S151"/>
    <mergeCell ref="P122:P126"/>
    <mergeCell ref="Q122:Q126"/>
    <mergeCell ref="P127:P131"/>
    <mergeCell ref="Q127:Q131"/>
    <mergeCell ref="P132:P136"/>
    <mergeCell ref="Q132:Q136"/>
    <mergeCell ref="P137:P141"/>
    <mergeCell ref="Q137:Q141"/>
    <mergeCell ref="P142:P146"/>
    <mergeCell ref="Q142:Q146"/>
    <mergeCell ref="P147:P151"/>
    <mergeCell ref="Q147:Q151"/>
    <mergeCell ref="O92:O96"/>
    <mergeCell ref="R92:R96"/>
    <mergeCell ref="S92:S96"/>
    <mergeCell ref="O97:O101"/>
    <mergeCell ref="R97:R101"/>
    <mergeCell ref="S97:S101"/>
    <mergeCell ref="O102:O106"/>
    <mergeCell ref="R102:R106"/>
    <mergeCell ref="S102:S106"/>
    <mergeCell ref="O107:O111"/>
    <mergeCell ref="R107:R111"/>
    <mergeCell ref="S107:S111"/>
    <mergeCell ref="O112:O116"/>
    <mergeCell ref="R112:R116"/>
    <mergeCell ref="S112:S116"/>
    <mergeCell ref="O117:O121"/>
    <mergeCell ref="R117:R121"/>
    <mergeCell ref="S117:S121"/>
    <mergeCell ref="P92:P96"/>
    <mergeCell ref="Q92:Q96"/>
    <mergeCell ref="P97:P101"/>
    <mergeCell ref="Q97:Q101"/>
    <mergeCell ref="P102:P106"/>
    <mergeCell ref="Q102:Q106"/>
    <mergeCell ref="P107:P111"/>
    <mergeCell ref="Q107:Q111"/>
    <mergeCell ref="P112:P116"/>
    <mergeCell ref="Q112:Q116"/>
    <mergeCell ref="P117:P121"/>
    <mergeCell ref="Q117:Q121"/>
    <mergeCell ref="O62:O66"/>
    <mergeCell ref="R62:R66"/>
    <mergeCell ref="S62:S66"/>
    <mergeCell ref="O67:O71"/>
    <mergeCell ref="R67:R71"/>
    <mergeCell ref="S67:S71"/>
    <mergeCell ref="O72:O76"/>
    <mergeCell ref="R72:R76"/>
    <mergeCell ref="S72:S76"/>
    <mergeCell ref="O77:O81"/>
    <mergeCell ref="R77:R81"/>
    <mergeCell ref="S77:S81"/>
    <mergeCell ref="O82:O86"/>
    <mergeCell ref="R82:R86"/>
    <mergeCell ref="S82:S86"/>
    <mergeCell ref="O87:O91"/>
    <mergeCell ref="R87:R91"/>
    <mergeCell ref="S87:S91"/>
    <mergeCell ref="Q72:Q76"/>
    <mergeCell ref="P77:P81"/>
    <mergeCell ref="Q77:Q81"/>
    <mergeCell ref="P82:P86"/>
    <mergeCell ref="Q82:Q86"/>
    <mergeCell ref="P87:P91"/>
    <mergeCell ref="Q87:Q91"/>
    <mergeCell ref="Q67:Q71"/>
    <mergeCell ref="P72:P76"/>
    <mergeCell ref="O32:O36"/>
    <mergeCell ref="R32:R36"/>
    <mergeCell ref="S32:S36"/>
    <mergeCell ref="O37:O41"/>
    <mergeCell ref="R37:R41"/>
    <mergeCell ref="S37:S41"/>
    <mergeCell ref="O42:O46"/>
    <mergeCell ref="R42:R46"/>
    <mergeCell ref="S42:S46"/>
    <mergeCell ref="O47:O51"/>
    <mergeCell ref="R47:R51"/>
    <mergeCell ref="S47:S51"/>
    <mergeCell ref="O52:O56"/>
    <mergeCell ref="R52:R56"/>
    <mergeCell ref="S52:S56"/>
    <mergeCell ref="O57:O61"/>
    <mergeCell ref="R57:R61"/>
    <mergeCell ref="S57:S61"/>
    <mergeCell ref="O2:O6"/>
    <mergeCell ref="R2:R6"/>
    <mergeCell ref="S2:S6"/>
    <mergeCell ref="O7:O11"/>
    <mergeCell ref="R7:R11"/>
    <mergeCell ref="S7:S11"/>
    <mergeCell ref="O12:O16"/>
    <mergeCell ref="R12:R16"/>
    <mergeCell ref="S12:S16"/>
    <mergeCell ref="O17:O21"/>
    <mergeCell ref="R17:R21"/>
    <mergeCell ref="S17:S21"/>
    <mergeCell ref="O22:O26"/>
    <mergeCell ref="R22:R26"/>
    <mergeCell ref="S22:S26"/>
    <mergeCell ref="O27:O31"/>
    <mergeCell ref="R27:R31"/>
    <mergeCell ref="S27:S31"/>
    <mergeCell ref="D17:D21"/>
    <mergeCell ref="E17:E21"/>
    <mergeCell ref="F17:F21"/>
    <mergeCell ref="G17:G21"/>
    <mergeCell ref="H17:H21"/>
    <mergeCell ref="I17:I21"/>
    <mergeCell ref="J17:J21"/>
    <mergeCell ref="K17:K21"/>
    <mergeCell ref="L17:L21"/>
    <mergeCell ref="M17:M21"/>
    <mergeCell ref="N17:N21"/>
    <mergeCell ref="C382:C386"/>
    <mergeCell ref="C387:C391"/>
    <mergeCell ref="D382:D386"/>
    <mergeCell ref="E382:E386"/>
    <mergeCell ref="F382:F386"/>
    <mergeCell ref="G382:G386"/>
    <mergeCell ref="H382:H386"/>
    <mergeCell ref="I382:I386"/>
    <mergeCell ref="J382:J386"/>
    <mergeCell ref="K382:K386"/>
    <mergeCell ref="L382:L386"/>
    <mergeCell ref="M382:M386"/>
    <mergeCell ref="N382:N386"/>
    <mergeCell ref="D387:D391"/>
    <mergeCell ref="E387:E391"/>
    <mergeCell ref="F387:F391"/>
    <mergeCell ref="G387:G391"/>
    <mergeCell ref="H387:H391"/>
    <mergeCell ref="I387:I391"/>
    <mergeCell ref="C67:C71"/>
    <mergeCell ref="C72:C76"/>
    <mergeCell ref="C77:C81"/>
    <mergeCell ref="C82:C86"/>
    <mergeCell ref="C87:C91"/>
    <mergeCell ref="C92:C96"/>
    <mergeCell ref="C37:C41"/>
    <mergeCell ref="C42:C46"/>
    <mergeCell ref="C47:C51"/>
    <mergeCell ref="C52:C56"/>
    <mergeCell ref="C57:C61"/>
    <mergeCell ref="C62:C66"/>
    <mergeCell ref="C2:C6"/>
    <mergeCell ref="C7:C11"/>
    <mergeCell ref="C12:C16"/>
    <mergeCell ref="C22:C26"/>
    <mergeCell ref="C27:C31"/>
    <mergeCell ref="C32:C36"/>
    <mergeCell ref="C17:C21"/>
    <mergeCell ref="C157:C161"/>
    <mergeCell ref="C162:C166"/>
    <mergeCell ref="C167:C171"/>
    <mergeCell ref="C172:C176"/>
    <mergeCell ref="C177:C181"/>
    <mergeCell ref="C182:C186"/>
    <mergeCell ref="C127:C131"/>
    <mergeCell ref="C132:C136"/>
    <mergeCell ref="C137:C141"/>
    <mergeCell ref="C142:C146"/>
    <mergeCell ref="C147:C151"/>
    <mergeCell ref="C152:C156"/>
    <mergeCell ref="C97:C101"/>
    <mergeCell ref="C102:C106"/>
    <mergeCell ref="C107:C111"/>
    <mergeCell ref="C112:C116"/>
    <mergeCell ref="C117:C121"/>
    <mergeCell ref="C122:C126"/>
    <mergeCell ref="C247:C251"/>
    <mergeCell ref="C252:C256"/>
    <mergeCell ref="C257:C261"/>
    <mergeCell ref="C262:C266"/>
    <mergeCell ref="C267:C271"/>
    <mergeCell ref="C272:C276"/>
    <mergeCell ref="C217:C221"/>
    <mergeCell ref="C222:C226"/>
    <mergeCell ref="C227:C231"/>
    <mergeCell ref="C232:C236"/>
    <mergeCell ref="C237:C241"/>
    <mergeCell ref="C242:C246"/>
    <mergeCell ref="C187:C191"/>
    <mergeCell ref="C192:C196"/>
    <mergeCell ref="C197:C201"/>
    <mergeCell ref="C202:C206"/>
    <mergeCell ref="C207:C211"/>
    <mergeCell ref="C212:C216"/>
    <mergeCell ref="C337:C341"/>
    <mergeCell ref="C342:C346"/>
    <mergeCell ref="C347:C351"/>
    <mergeCell ref="C352:C356"/>
    <mergeCell ref="C357:C361"/>
    <mergeCell ref="C362:C366"/>
    <mergeCell ref="C307:C311"/>
    <mergeCell ref="C312:C316"/>
    <mergeCell ref="C317:C321"/>
    <mergeCell ref="C322:C326"/>
    <mergeCell ref="C327:C331"/>
    <mergeCell ref="C332:C336"/>
    <mergeCell ref="C277:C281"/>
    <mergeCell ref="C282:C286"/>
    <mergeCell ref="C287:C291"/>
    <mergeCell ref="C292:C296"/>
    <mergeCell ref="C297:C301"/>
    <mergeCell ref="C302:C306"/>
    <mergeCell ref="C487:C491"/>
    <mergeCell ref="C492:C496"/>
    <mergeCell ref="C437:C441"/>
    <mergeCell ref="C442:C446"/>
    <mergeCell ref="C447:C451"/>
    <mergeCell ref="C452:C456"/>
    <mergeCell ref="C457:C461"/>
    <mergeCell ref="C462:C466"/>
    <mergeCell ref="C407:C411"/>
    <mergeCell ref="C412:C416"/>
    <mergeCell ref="C417:C421"/>
    <mergeCell ref="C422:C426"/>
    <mergeCell ref="C427:C431"/>
    <mergeCell ref="C432:C436"/>
    <mergeCell ref="C367:C371"/>
    <mergeCell ref="C372:C376"/>
    <mergeCell ref="C377:C381"/>
    <mergeCell ref="C392:C396"/>
    <mergeCell ref="C397:C401"/>
    <mergeCell ref="C402:C406"/>
    <mergeCell ref="D37:D41"/>
    <mergeCell ref="D42:D46"/>
    <mergeCell ref="D47:D51"/>
    <mergeCell ref="D52:D56"/>
    <mergeCell ref="D57:D61"/>
    <mergeCell ref="D62:D66"/>
    <mergeCell ref="C557:C561"/>
    <mergeCell ref="C562:C566"/>
    <mergeCell ref="C567:C571"/>
    <mergeCell ref="C572:C576"/>
    <mergeCell ref="D2:D6"/>
    <mergeCell ref="D7:D11"/>
    <mergeCell ref="D12:D16"/>
    <mergeCell ref="D22:D26"/>
    <mergeCell ref="D27:D31"/>
    <mergeCell ref="D32:D36"/>
    <mergeCell ref="C527:C531"/>
    <mergeCell ref="C532:C536"/>
    <mergeCell ref="C537:C541"/>
    <mergeCell ref="C542:C546"/>
    <mergeCell ref="C547:C551"/>
    <mergeCell ref="C552:C556"/>
    <mergeCell ref="C497:C501"/>
    <mergeCell ref="C502:C506"/>
    <mergeCell ref="C507:C511"/>
    <mergeCell ref="C512:C516"/>
    <mergeCell ref="C517:C521"/>
    <mergeCell ref="C522:C526"/>
    <mergeCell ref="C467:C471"/>
    <mergeCell ref="C472:C476"/>
    <mergeCell ref="C477:C481"/>
    <mergeCell ref="C482:C486"/>
    <mergeCell ref="D127:D131"/>
    <mergeCell ref="D132:D136"/>
    <mergeCell ref="D137:D141"/>
    <mergeCell ref="D142:D146"/>
    <mergeCell ref="D147:D151"/>
    <mergeCell ref="D152:D156"/>
    <mergeCell ref="D97:D101"/>
    <mergeCell ref="D102:D106"/>
    <mergeCell ref="D107:D111"/>
    <mergeCell ref="D112:D116"/>
    <mergeCell ref="D117:D121"/>
    <mergeCell ref="D122:D126"/>
    <mergeCell ref="D67:D71"/>
    <mergeCell ref="D72:D76"/>
    <mergeCell ref="D77:D81"/>
    <mergeCell ref="D82:D86"/>
    <mergeCell ref="D87:D91"/>
    <mergeCell ref="D92:D96"/>
    <mergeCell ref="D217:D221"/>
    <mergeCell ref="D222:D226"/>
    <mergeCell ref="D227:D231"/>
    <mergeCell ref="D232:D236"/>
    <mergeCell ref="D237:D241"/>
    <mergeCell ref="D242:D246"/>
    <mergeCell ref="D187:D191"/>
    <mergeCell ref="D192:D196"/>
    <mergeCell ref="D197:D201"/>
    <mergeCell ref="D202:D206"/>
    <mergeCell ref="D207:D211"/>
    <mergeCell ref="D212:D216"/>
    <mergeCell ref="D157:D161"/>
    <mergeCell ref="D162:D166"/>
    <mergeCell ref="D167:D171"/>
    <mergeCell ref="D172:D176"/>
    <mergeCell ref="D177:D181"/>
    <mergeCell ref="D182:D186"/>
    <mergeCell ref="D307:D311"/>
    <mergeCell ref="D312:D316"/>
    <mergeCell ref="D317:D321"/>
    <mergeCell ref="D322:D326"/>
    <mergeCell ref="D327:D331"/>
    <mergeCell ref="D332:D336"/>
    <mergeCell ref="D277:D281"/>
    <mergeCell ref="D282:D286"/>
    <mergeCell ref="D287:D291"/>
    <mergeCell ref="D292:D296"/>
    <mergeCell ref="D297:D301"/>
    <mergeCell ref="D302:D306"/>
    <mergeCell ref="D247:D251"/>
    <mergeCell ref="D252:D256"/>
    <mergeCell ref="D257:D261"/>
    <mergeCell ref="D262:D266"/>
    <mergeCell ref="D267:D271"/>
    <mergeCell ref="D272:D276"/>
    <mergeCell ref="D457:D461"/>
    <mergeCell ref="D462:D466"/>
    <mergeCell ref="D407:D411"/>
    <mergeCell ref="D412:D416"/>
    <mergeCell ref="D417:D421"/>
    <mergeCell ref="D422:D426"/>
    <mergeCell ref="D427:D431"/>
    <mergeCell ref="D432:D436"/>
    <mergeCell ref="D367:D371"/>
    <mergeCell ref="D372:D376"/>
    <mergeCell ref="D377:D381"/>
    <mergeCell ref="D392:D396"/>
    <mergeCell ref="D397:D401"/>
    <mergeCell ref="D402:D406"/>
    <mergeCell ref="D337:D341"/>
    <mergeCell ref="D342:D346"/>
    <mergeCell ref="D347:D351"/>
    <mergeCell ref="D352:D356"/>
    <mergeCell ref="D357:D361"/>
    <mergeCell ref="D362:D366"/>
    <mergeCell ref="D557:D561"/>
    <mergeCell ref="D562:D566"/>
    <mergeCell ref="D567:D571"/>
    <mergeCell ref="D572:D576"/>
    <mergeCell ref="E2:E6"/>
    <mergeCell ref="E7:E11"/>
    <mergeCell ref="E12:E16"/>
    <mergeCell ref="E22:E26"/>
    <mergeCell ref="E27:E31"/>
    <mergeCell ref="E32:E36"/>
    <mergeCell ref="D527:D531"/>
    <mergeCell ref="D532:D536"/>
    <mergeCell ref="D537:D541"/>
    <mergeCell ref="D542:D546"/>
    <mergeCell ref="D547:D551"/>
    <mergeCell ref="D552:D556"/>
    <mergeCell ref="D497:D501"/>
    <mergeCell ref="D502:D506"/>
    <mergeCell ref="D507:D511"/>
    <mergeCell ref="D512:D516"/>
    <mergeCell ref="D517:D521"/>
    <mergeCell ref="D522:D526"/>
    <mergeCell ref="D467:D471"/>
    <mergeCell ref="D472:D476"/>
    <mergeCell ref="D477:D481"/>
    <mergeCell ref="D482:D486"/>
    <mergeCell ref="D487:D491"/>
    <mergeCell ref="D492:D496"/>
    <mergeCell ref="D437:D441"/>
    <mergeCell ref="D442:D446"/>
    <mergeCell ref="D447:D451"/>
    <mergeCell ref="D452:D456"/>
    <mergeCell ref="E97:E101"/>
    <mergeCell ref="E102:E106"/>
    <mergeCell ref="E107:E111"/>
    <mergeCell ref="E112:E116"/>
    <mergeCell ref="E117:E121"/>
    <mergeCell ref="E122:E126"/>
    <mergeCell ref="E67:E71"/>
    <mergeCell ref="E72:E76"/>
    <mergeCell ref="E77:E81"/>
    <mergeCell ref="E82:E86"/>
    <mergeCell ref="E87:E91"/>
    <mergeCell ref="E92:E96"/>
    <mergeCell ref="E37:E41"/>
    <mergeCell ref="E42:E46"/>
    <mergeCell ref="E47:E51"/>
    <mergeCell ref="E52:E56"/>
    <mergeCell ref="E57:E61"/>
    <mergeCell ref="E62:E66"/>
    <mergeCell ref="E187:E191"/>
    <mergeCell ref="E192:E196"/>
    <mergeCell ref="E197:E201"/>
    <mergeCell ref="E202:E206"/>
    <mergeCell ref="E207:E211"/>
    <mergeCell ref="E212:E216"/>
    <mergeCell ref="E157:E161"/>
    <mergeCell ref="E162:E166"/>
    <mergeCell ref="E167:E171"/>
    <mergeCell ref="E172:E176"/>
    <mergeCell ref="E177:E181"/>
    <mergeCell ref="E182:E186"/>
    <mergeCell ref="E127:E131"/>
    <mergeCell ref="E132:E136"/>
    <mergeCell ref="E137:E141"/>
    <mergeCell ref="E142:E146"/>
    <mergeCell ref="E147:E151"/>
    <mergeCell ref="E152:E156"/>
    <mergeCell ref="E277:E281"/>
    <mergeCell ref="E282:E286"/>
    <mergeCell ref="E287:E291"/>
    <mergeCell ref="E292:E296"/>
    <mergeCell ref="E297:E301"/>
    <mergeCell ref="E302:E306"/>
    <mergeCell ref="E247:E251"/>
    <mergeCell ref="E252:E256"/>
    <mergeCell ref="E257:E261"/>
    <mergeCell ref="E262:E266"/>
    <mergeCell ref="E267:E271"/>
    <mergeCell ref="E272:E276"/>
    <mergeCell ref="E217:E221"/>
    <mergeCell ref="E222:E226"/>
    <mergeCell ref="E227:E231"/>
    <mergeCell ref="E232:E236"/>
    <mergeCell ref="E237:E241"/>
    <mergeCell ref="E242:E246"/>
    <mergeCell ref="E367:E371"/>
    <mergeCell ref="E372:E376"/>
    <mergeCell ref="E377:E381"/>
    <mergeCell ref="E392:E396"/>
    <mergeCell ref="E397:E401"/>
    <mergeCell ref="E402:E406"/>
    <mergeCell ref="E337:E341"/>
    <mergeCell ref="E342:E346"/>
    <mergeCell ref="E347:E351"/>
    <mergeCell ref="E352:E356"/>
    <mergeCell ref="E357:E361"/>
    <mergeCell ref="E362:E366"/>
    <mergeCell ref="E307:E311"/>
    <mergeCell ref="E312:E316"/>
    <mergeCell ref="E317:E321"/>
    <mergeCell ref="E322:E326"/>
    <mergeCell ref="E327:E331"/>
    <mergeCell ref="E332:E336"/>
    <mergeCell ref="E517:E521"/>
    <mergeCell ref="E522:E526"/>
    <mergeCell ref="E467:E471"/>
    <mergeCell ref="E472:E476"/>
    <mergeCell ref="E477:E481"/>
    <mergeCell ref="E482:E486"/>
    <mergeCell ref="E487:E491"/>
    <mergeCell ref="E492:E496"/>
    <mergeCell ref="E437:E441"/>
    <mergeCell ref="E442:E446"/>
    <mergeCell ref="E447:E451"/>
    <mergeCell ref="E452:E456"/>
    <mergeCell ref="E457:E461"/>
    <mergeCell ref="E462:E466"/>
    <mergeCell ref="E407:E411"/>
    <mergeCell ref="E412:E416"/>
    <mergeCell ref="E417:E421"/>
    <mergeCell ref="E422:E426"/>
    <mergeCell ref="E427:E431"/>
    <mergeCell ref="E432:E436"/>
    <mergeCell ref="F67:F71"/>
    <mergeCell ref="F72:F76"/>
    <mergeCell ref="F77:F81"/>
    <mergeCell ref="F82:F86"/>
    <mergeCell ref="F87:F91"/>
    <mergeCell ref="F92:F96"/>
    <mergeCell ref="F37:F41"/>
    <mergeCell ref="F42:F46"/>
    <mergeCell ref="F47:F51"/>
    <mergeCell ref="F52:F56"/>
    <mergeCell ref="F57:F61"/>
    <mergeCell ref="F62:F66"/>
    <mergeCell ref="E557:E561"/>
    <mergeCell ref="E562:E566"/>
    <mergeCell ref="E567:E571"/>
    <mergeCell ref="E572:E576"/>
    <mergeCell ref="F2:F6"/>
    <mergeCell ref="F7:F11"/>
    <mergeCell ref="F12:F16"/>
    <mergeCell ref="F22:F26"/>
    <mergeCell ref="F27:F31"/>
    <mergeCell ref="F32:F36"/>
    <mergeCell ref="E527:E531"/>
    <mergeCell ref="E532:E536"/>
    <mergeCell ref="E537:E541"/>
    <mergeCell ref="E542:E546"/>
    <mergeCell ref="E547:E551"/>
    <mergeCell ref="E552:E556"/>
    <mergeCell ref="E497:E501"/>
    <mergeCell ref="E502:E506"/>
    <mergeCell ref="E507:E511"/>
    <mergeCell ref="E512:E516"/>
    <mergeCell ref="F157:F161"/>
    <mergeCell ref="F162:F166"/>
    <mergeCell ref="F167:F171"/>
    <mergeCell ref="F172:F176"/>
    <mergeCell ref="F177:F181"/>
    <mergeCell ref="F182:F186"/>
    <mergeCell ref="F127:F131"/>
    <mergeCell ref="F132:F136"/>
    <mergeCell ref="F137:F141"/>
    <mergeCell ref="F142:F146"/>
    <mergeCell ref="F147:F151"/>
    <mergeCell ref="F152:F156"/>
    <mergeCell ref="F97:F101"/>
    <mergeCell ref="F102:F106"/>
    <mergeCell ref="F107:F111"/>
    <mergeCell ref="F112:F116"/>
    <mergeCell ref="F117:F121"/>
    <mergeCell ref="F122:F126"/>
    <mergeCell ref="F247:F251"/>
    <mergeCell ref="F252:F256"/>
    <mergeCell ref="F257:F261"/>
    <mergeCell ref="F262:F266"/>
    <mergeCell ref="F267:F271"/>
    <mergeCell ref="F272:F276"/>
    <mergeCell ref="F217:F221"/>
    <mergeCell ref="F222:F226"/>
    <mergeCell ref="F227:F231"/>
    <mergeCell ref="F232:F236"/>
    <mergeCell ref="F237:F241"/>
    <mergeCell ref="F242:F246"/>
    <mergeCell ref="F187:F191"/>
    <mergeCell ref="F192:F196"/>
    <mergeCell ref="F197:F201"/>
    <mergeCell ref="F202:F206"/>
    <mergeCell ref="F207:F211"/>
    <mergeCell ref="F212:F216"/>
    <mergeCell ref="F337:F341"/>
    <mergeCell ref="F342:F346"/>
    <mergeCell ref="F347:F351"/>
    <mergeCell ref="F352:F356"/>
    <mergeCell ref="F357:F361"/>
    <mergeCell ref="F362:F366"/>
    <mergeCell ref="F307:F311"/>
    <mergeCell ref="F312:F316"/>
    <mergeCell ref="F317:F321"/>
    <mergeCell ref="F322:F326"/>
    <mergeCell ref="F327:F331"/>
    <mergeCell ref="F332:F336"/>
    <mergeCell ref="F277:F281"/>
    <mergeCell ref="F282:F286"/>
    <mergeCell ref="F287:F291"/>
    <mergeCell ref="F292:F296"/>
    <mergeCell ref="F297:F301"/>
    <mergeCell ref="F302:F306"/>
    <mergeCell ref="F487:F491"/>
    <mergeCell ref="F492:F496"/>
    <mergeCell ref="F437:F441"/>
    <mergeCell ref="F442:F446"/>
    <mergeCell ref="F447:F451"/>
    <mergeCell ref="F452:F456"/>
    <mergeCell ref="F457:F461"/>
    <mergeCell ref="F462:F466"/>
    <mergeCell ref="F407:F411"/>
    <mergeCell ref="F412:F416"/>
    <mergeCell ref="F417:F421"/>
    <mergeCell ref="F422:F426"/>
    <mergeCell ref="F427:F431"/>
    <mergeCell ref="F432:F436"/>
    <mergeCell ref="F367:F371"/>
    <mergeCell ref="F372:F376"/>
    <mergeCell ref="F377:F381"/>
    <mergeCell ref="F392:F396"/>
    <mergeCell ref="F397:F401"/>
    <mergeCell ref="F402:F406"/>
    <mergeCell ref="G67:G71"/>
    <mergeCell ref="G72:G76"/>
    <mergeCell ref="G77:G81"/>
    <mergeCell ref="G82:G86"/>
    <mergeCell ref="G87:G91"/>
    <mergeCell ref="G92:G96"/>
    <mergeCell ref="G37:G41"/>
    <mergeCell ref="G42:G46"/>
    <mergeCell ref="G47:G51"/>
    <mergeCell ref="G52:G56"/>
    <mergeCell ref="G57:G61"/>
    <mergeCell ref="G62:G66"/>
    <mergeCell ref="F557:F561"/>
    <mergeCell ref="F562:F566"/>
    <mergeCell ref="F567:F571"/>
    <mergeCell ref="F572:F576"/>
    <mergeCell ref="F527:F531"/>
    <mergeCell ref="F532:F536"/>
    <mergeCell ref="F537:F541"/>
    <mergeCell ref="F542:F546"/>
    <mergeCell ref="F547:F551"/>
    <mergeCell ref="F552:F556"/>
    <mergeCell ref="F497:F501"/>
    <mergeCell ref="F502:F506"/>
    <mergeCell ref="F507:F511"/>
    <mergeCell ref="F512:F516"/>
    <mergeCell ref="F517:F521"/>
    <mergeCell ref="F522:F526"/>
    <mergeCell ref="F467:F471"/>
    <mergeCell ref="F472:F476"/>
    <mergeCell ref="F477:F481"/>
    <mergeCell ref="F482:F486"/>
    <mergeCell ref="G157:G161"/>
    <mergeCell ref="G162:G166"/>
    <mergeCell ref="G167:G171"/>
    <mergeCell ref="G172:G176"/>
    <mergeCell ref="G177:G181"/>
    <mergeCell ref="G182:G186"/>
    <mergeCell ref="G127:G131"/>
    <mergeCell ref="G132:G136"/>
    <mergeCell ref="G137:G141"/>
    <mergeCell ref="G142:G146"/>
    <mergeCell ref="G147:G151"/>
    <mergeCell ref="G152:G156"/>
    <mergeCell ref="G97:G101"/>
    <mergeCell ref="G102:G106"/>
    <mergeCell ref="G107:G111"/>
    <mergeCell ref="G112:G116"/>
    <mergeCell ref="G117:G121"/>
    <mergeCell ref="G122:G126"/>
    <mergeCell ref="G247:G251"/>
    <mergeCell ref="G252:G256"/>
    <mergeCell ref="G257:G261"/>
    <mergeCell ref="G262:G266"/>
    <mergeCell ref="G267:G271"/>
    <mergeCell ref="G272:G276"/>
    <mergeCell ref="G217:G221"/>
    <mergeCell ref="G222:G226"/>
    <mergeCell ref="G227:G231"/>
    <mergeCell ref="G232:G236"/>
    <mergeCell ref="G237:G241"/>
    <mergeCell ref="G242:G246"/>
    <mergeCell ref="G187:G191"/>
    <mergeCell ref="G192:G196"/>
    <mergeCell ref="G197:G201"/>
    <mergeCell ref="G202:G206"/>
    <mergeCell ref="G207:G211"/>
    <mergeCell ref="G212:G216"/>
    <mergeCell ref="G337:G341"/>
    <mergeCell ref="G342:G346"/>
    <mergeCell ref="G347:G351"/>
    <mergeCell ref="G352:G356"/>
    <mergeCell ref="G357:G361"/>
    <mergeCell ref="G362:G366"/>
    <mergeCell ref="G307:G311"/>
    <mergeCell ref="G312:G316"/>
    <mergeCell ref="G317:G321"/>
    <mergeCell ref="G322:G326"/>
    <mergeCell ref="G327:G331"/>
    <mergeCell ref="G332:G336"/>
    <mergeCell ref="G277:G281"/>
    <mergeCell ref="G282:G286"/>
    <mergeCell ref="G287:G291"/>
    <mergeCell ref="G292:G296"/>
    <mergeCell ref="G297:G301"/>
    <mergeCell ref="G302:G306"/>
    <mergeCell ref="G487:G491"/>
    <mergeCell ref="G492:G496"/>
    <mergeCell ref="G437:G441"/>
    <mergeCell ref="G442:G446"/>
    <mergeCell ref="G447:G451"/>
    <mergeCell ref="G452:G456"/>
    <mergeCell ref="G457:G461"/>
    <mergeCell ref="G462:G466"/>
    <mergeCell ref="G407:G411"/>
    <mergeCell ref="G412:G416"/>
    <mergeCell ref="G417:G421"/>
    <mergeCell ref="G422:G426"/>
    <mergeCell ref="G427:G431"/>
    <mergeCell ref="G432:G436"/>
    <mergeCell ref="G367:G371"/>
    <mergeCell ref="G372:G376"/>
    <mergeCell ref="G377:G381"/>
    <mergeCell ref="G392:G396"/>
    <mergeCell ref="G397:G401"/>
    <mergeCell ref="G402:G406"/>
    <mergeCell ref="H37:H41"/>
    <mergeCell ref="H42:H46"/>
    <mergeCell ref="H47:H51"/>
    <mergeCell ref="H52:H56"/>
    <mergeCell ref="H57:H61"/>
    <mergeCell ref="H62:H66"/>
    <mergeCell ref="G557:G561"/>
    <mergeCell ref="G562:G566"/>
    <mergeCell ref="G567:G571"/>
    <mergeCell ref="G572:G576"/>
    <mergeCell ref="H2:H6"/>
    <mergeCell ref="H7:H11"/>
    <mergeCell ref="H12:H16"/>
    <mergeCell ref="H22:H26"/>
    <mergeCell ref="H27:H31"/>
    <mergeCell ref="H32:H36"/>
    <mergeCell ref="G527:G531"/>
    <mergeCell ref="G532:G536"/>
    <mergeCell ref="G537:G541"/>
    <mergeCell ref="G542:G546"/>
    <mergeCell ref="G547:G551"/>
    <mergeCell ref="G552:G556"/>
    <mergeCell ref="G497:G501"/>
    <mergeCell ref="G502:G506"/>
    <mergeCell ref="G507:G511"/>
    <mergeCell ref="G512:G516"/>
    <mergeCell ref="G517:G521"/>
    <mergeCell ref="G522:G526"/>
    <mergeCell ref="G467:G471"/>
    <mergeCell ref="G472:G476"/>
    <mergeCell ref="G477:G481"/>
    <mergeCell ref="G482:G486"/>
    <mergeCell ref="H127:H131"/>
    <mergeCell ref="H132:H136"/>
    <mergeCell ref="H137:H141"/>
    <mergeCell ref="H142:H146"/>
    <mergeCell ref="H147:H151"/>
    <mergeCell ref="H152:H156"/>
    <mergeCell ref="H97:H101"/>
    <mergeCell ref="H102:H106"/>
    <mergeCell ref="H107:H111"/>
    <mergeCell ref="H112:H116"/>
    <mergeCell ref="H117:H121"/>
    <mergeCell ref="H122:H126"/>
    <mergeCell ref="H67:H71"/>
    <mergeCell ref="H72:H76"/>
    <mergeCell ref="H77:H81"/>
    <mergeCell ref="H82:H86"/>
    <mergeCell ref="H87:H91"/>
    <mergeCell ref="H92:H96"/>
    <mergeCell ref="H217:H221"/>
    <mergeCell ref="H222:H226"/>
    <mergeCell ref="H227:H231"/>
    <mergeCell ref="H232:H236"/>
    <mergeCell ref="H237:H241"/>
    <mergeCell ref="H242:H246"/>
    <mergeCell ref="H187:H191"/>
    <mergeCell ref="H192:H196"/>
    <mergeCell ref="H197:H201"/>
    <mergeCell ref="H202:H206"/>
    <mergeCell ref="H207:H211"/>
    <mergeCell ref="H212:H216"/>
    <mergeCell ref="H157:H161"/>
    <mergeCell ref="H162:H166"/>
    <mergeCell ref="H167:H171"/>
    <mergeCell ref="H172:H176"/>
    <mergeCell ref="H177:H181"/>
    <mergeCell ref="H182:H186"/>
    <mergeCell ref="H307:H311"/>
    <mergeCell ref="H312:H316"/>
    <mergeCell ref="H317:H321"/>
    <mergeCell ref="H322:H326"/>
    <mergeCell ref="H327:H331"/>
    <mergeCell ref="H332:H336"/>
    <mergeCell ref="H277:H281"/>
    <mergeCell ref="H282:H286"/>
    <mergeCell ref="H287:H291"/>
    <mergeCell ref="H292:H296"/>
    <mergeCell ref="H297:H301"/>
    <mergeCell ref="H302:H306"/>
    <mergeCell ref="H247:H251"/>
    <mergeCell ref="H252:H256"/>
    <mergeCell ref="H257:H261"/>
    <mergeCell ref="H262:H266"/>
    <mergeCell ref="H267:H271"/>
    <mergeCell ref="H272:H276"/>
    <mergeCell ref="H457:H461"/>
    <mergeCell ref="H462:H466"/>
    <mergeCell ref="H407:H411"/>
    <mergeCell ref="H412:H416"/>
    <mergeCell ref="H417:H421"/>
    <mergeCell ref="H422:H426"/>
    <mergeCell ref="H427:H431"/>
    <mergeCell ref="H432:H436"/>
    <mergeCell ref="H367:H371"/>
    <mergeCell ref="H372:H376"/>
    <mergeCell ref="H377:H381"/>
    <mergeCell ref="H392:H396"/>
    <mergeCell ref="H397:H401"/>
    <mergeCell ref="H402:H406"/>
    <mergeCell ref="H337:H341"/>
    <mergeCell ref="H342:H346"/>
    <mergeCell ref="H347:H351"/>
    <mergeCell ref="H352:H356"/>
    <mergeCell ref="H357:H361"/>
    <mergeCell ref="H362:H366"/>
    <mergeCell ref="H557:H561"/>
    <mergeCell ref="H562:H566"/>
    <mergeCell ref="H567:H571"/>
    <mergeCell ref="H572:H576"/>
    <mergeCell ref="G32:G36"/>
    <mergeCell ref="G2:G6"/>
    <mergeCell ref="G7:G11"/>
    <mergeCell ref="G12:G16"/>
    <mergeCell ref="G22:G26"/>
    <mergeCell ref="G27:G31"/>
    <mergeCell ref="H527:H531"/>
    <mergeCell ref="H532:H536"/>
    <mergeCell ref="H537:H541"/>
    <mergeCell ref="H542:H546"/>
    <mergeCell ref="H547:H551"/>
    <mergeCell ref="H552:H556"/>
    <mergeCell ref="H497:H501"/>
    <mergeCell ref="H502:H506"/>
    <mergeCell ref="H507:H511"/>
    <mergeCell ref="H512:H516"/>
    <mergeCell ref="H517:H521"/>
    <mergeCell ref="H522:H526"/>
    <mergeCell ref="H467:H471"/>
    <mergeCell ref="H472:H476"/>
    <mergeCell ref="H477:H481"/>
    <mergeCell ref="H482:H486"/>
    <mergeCell ref="H487:H491"/>
    <mergeCell ref="H492:H496"/>
    <mergeCell ref="H437:H441"/>
    <mergeCell ref="H442:H446"/>
    <mergeCell ref="H447:H451"/>
    <mergeCell ref="H452:H456"/>
    <mergeCell ref="K22:K26"/>
    <mergeCell ref="N22:N26"/>
    <mergeCell ref="K27:K31"/>
    <mergeCell ref="N27:N31"/>
    <mergeCell ref="K32:K36"/>
    <mergeCell ref="N32:N36"/>
    <mergeCell ref="L32:L36"/>
    <mergeCell ref="M32:M36"/>
    <mergeCell ref="K2:K6"/>
    <mergeCell ref="N2:N6"/>
    <mergeCell ref="K7:K11"/>
    <mergeCell ref="N7:N11"/>
    <mergeCell ref="K12:K16"/>
    <mergeCell ref="N12:N16"/>
    <mergeCell ref="L2:L6"/>
    <mergeCell ref="M2:M6"/>
    <mergeCell ref="L7:L11"/>
    <mergeCell ref="M7:M11"/>
    <mergeCell ref="L12:L16"/>
    <mergeCell ref="M12:M16"/>
    <mergeCell ref="L22:L26"/>
    <mergeCell ref="M22:M26"/>
    <mergeCell ref="L27:L31"/>
    <mergeCell ref="M27:M31"/>
    <mergeCell ref="K52:K56"/>
    <mergeCell ref="N52:N56"/>
    <mergeCell ref="K57:K61"/>
    <mergeCell ref="N57:N61"/>
    <mergeCell ref="K62:K66"/>
    <mergeCell ref="N62:N66"/>
    <mergeCell ref="L62:L66"/>
    <mergeCell ref="M62:M66"/>
    <mergeCell ref="K37:K41"/>
    <mergeCell ref="N37:N41"/>
    <mergeCell ref="K42:K46"/>
    <mergeCell ref="N42:N46"/>
    <mergeCell ref="K47:K51"/>
    <mergeCell ref="N47:N51"/>
    <mergeCell ref="L37:L41"/>
    <mergeCell ref="M37:M41"/>
    <mergeCell ref="L42:L46"/>
    <mergeCell ref="M42:M46"/>
    <mergeCell ref="L47:L51"/>
    <mergeCell ref="M47:M51"/>
    <mergeCell ref="L52:L56"/>
    <mergeCell ref="M52:M56"/>
    <mergeCell ref="L57:L61"/>
    <mergeCell ref="M57:M61"/>
    <mergeCell ref="K82:K86"/>
    <mergeCell ref="N82:N86"/>
    <mergeCell ref="K87:K91"/>
    <mergeCell ref="N87:N91"/>
    <mergeCell ref="K92:K96"/>
    <mergeCell ref="N92:N96"/>
    <mergeCell ref="L92:L96"/>
    <mergeCell ref="M92:M96"/>
    <mergeCell ref="K67:K71"/>
    <mergeCell ref="N67:N71"/>
    <mergeCell ref="K72:K76"/>
    <mergeCell ref="N72:N76"/>
    <mergeCell ref="K77:K81"/>
    <mergeCell ref="N77:N81"/>
    <mergeCell ref="L67:L71"/>
    <mergeCell ref="M67:M71"/>
    <mergeCell ref="L72:L76"/>
    <mergeCell ref="M72:M76"/>
    <mergeCell ref="L77:L81"/>
    <mergeCell ref="M77:M81"/>
    <mergeCell ref="L82:L86"/>
    <mergeCell ref="M82:M86"/>
    <mergeCell ref="L87:L91"/>
    <mergeCell ref="M87:M91"/>
    <mergeCell ref="K112:K116"/>
    <mergeCell ref="N112:N116"/>
    <mergeCell ref="K117:K121"/>
    <mergeCell ref="N117:N121"/>
    <mergeCell ref="K122:K126"/>
    <mergeCell ref="N122:N126"/>
    <mergeCell ref="L122:L126"/>
    <mergeCell ref="M122:M126"/>
    <mergeCell ref="K97:K101"/>
    <mergeCell ref="N97:N101"/>
    <mergeCell ref="K102:K106"/>
    <mergeCell ref="N102:N106"/>
    <mergeCell ref="K107:K111"/>
    <mergeCell ref="N107:N111"/>
    <mergeCell ref="L97:L101"/>
    <mergeCell ref="M97:M101"/>
    <mergeCell ref="L102:L106"/>
    <mergeCell ref="M102:M106"/>
    <mergeCell ref="L107:L111"/>
    <mergeCell ref="M107:M111"/>
    <mergeCell ref="L112:L116"/>
    <mergeCell ref="M112:M116"/>
    <mergeCell ref="L117:L121"/>
    <mergeCell ref="M117:M121"/>
    <mergeCell ref="K142:K146"/>
    <mergeCell ref="N142:N146"/>
    <mergeCell ref="K147:K151"/>
    <mergeCell ref="N147:N151"/>
    <mergeCell ref="K152:K156"/>
    <mergeCell ref="N152:N156"/>
    <mergeCell ref="L152:L156"/>
    <mergeCell ref="M152:M156"/>
    <mergeCell ref="K127:K131"/>
    <mergeCell ref="N127:N131"/>
    <mergeCell ref="K132:K136"/>
    <mergeCell ref="N132:N136"/>
    <mergeCell ref="K137:K141"/>
    <mergeCell ref="N137:N141"/>
    <mergeCell ref="L127:L131"/>
    <mergeCell ref="M127:M131"/>
    <mergeCell ref="L132:L136"/>
    <mergeCell ref="M132:M136"/>
    <mergeCell ref="L137:L141"/>
    <mergeCell ref="M137:M141"/>
    <mergeCell ref="L142:L146"/>
    <mergeCell ref="M142:M146"/>
    <mergeCell ref="L147:L151"/>
    <mergeCell ref="M147:M151"/>
    <mergeCell ref="K172:K176"/>
    <mergeCell ref="N172:N176"/>
    <mergeCell ref="K177:K181"/>
    <mergeCell ref="N177:N181"/>
    <mergeCell ref="K182:K186"/>
    <mergeCell ref="N182:N186"/>
    <mergeCell ref="L182:L186"/>
    <mergeCell ref="M182:M186"/>
    <mergeCell ref="K157:K161"/>
    <mergeCell ref="N157:N161"/>
    <mergeCell ref="K162:K166"/>
    <mergeCell ref="N162:N166"/>
    <mergeCell ref="K167:K171"/>
    <mergeCell ref="N167:N171"/>
    <mergeCell ref="L157:L161"/>
    <mergeCell ref="M157:M161"/>
    <mergeCell ref="L162:L166"/>
    <mergeCell ref="M162:M166"/>
    <mergeCell ref="L167:L171"/>
    <mergeCell ref="M167:M171"/>
    <mergeCell ref="L172:L176"/>
    <mergeCell ref="M172:M176"/>
    <mergeCell ref="L177:L181"/>
    <mergeCell ref="M177:M181"/>
    <mergeCell ref="K202:K206"/>
    <mergeCell ref="N202:N206"/>
    <mergeCell ref="K207:K211"/>
    <mergeCell ref="N207:N211"/>
    <mergeCell ref="K212:K216"/>
    <mergeCell ref="N212:N216"/>
    <mergeCell ref="L212:L216"/>
    <mergeCell ref="M212:M216"/>
    <mergeCell ref="K187:K191"/>
    <mergeCell ref="N187:N191"/>
    <mergeCell ref="K192:K196"/>
    <mergeCell ref="N192:N196"/>
    <mergeCell ref="K197:K201"/>
    <mergeCell ref="N197:N201"/>
    <mergeCell ref="L187:L191"/>
    <mergeCell ref="M187:M191"/>
    <mergeCell ref="L192:L196"/>
    <mergeCell ref="M192:M196"/>
    <mergeCell ref="L197:L201"/>
    <mergeCell ref="M197:M201"/>
    <mergeCell ref="L202:L206"/>
    <mergeCell ref="M202:M206"/>
    <mergeCell ref="L207:L211"/>
    <mergeCell ref="M207:M211"/>
    <mergeCell ref="K232:K236"/>
    <mergeCell ref="N232:N236"/>
    <mergeCell ref="K237:K241"/>
    <mergeCell ref="N237:N241"/>
    <mergeCell ref="K242:K246"/>
    <mergeCell ref="N242:N246"/>
    <mergeCell ref="L242:L246"/>
    <mergeCell ref="M242:M246"/>
    <mergeCell ref="K217:K221"/>
    <mergeCell ref="N217:N221"/>
    <mergeCell ref="K222:K226"/>
    <mergeCell ref="N222:N226"/>
    <mergeCell ref="K227:K231"/>
    <mergeCell ref="N227:N231"/>
    <mergeCell ref="L217:L221"/>
    <mergeCell ref="M217:M221"/>
    <mergeCell ref="L222:L226"/>
    <mergeCell ref="M222:M226"/>
    <mergeCell ref="L227:L231"/>
    <mergeCell ref="M227:M231"/>
    <mergeCell ref="L232:L236"/>
    <mergeCell ref="M232:M236"/>
    <mergeCell ref="L237:L241"/>
    <mergeCell ref="M237:M241"/>
    <mergeCell ref="K262:K266"/>
    <mergeCell ref="N262:N266"/>
    <mergeCell ref="K267:K271"/>
    <mergeCell ref="N267:N271"/>
    <mergeCell ref="K272:K276"/>
    <mergeCell ref="N272:N276"/>
    <mergeCell ref="L272:L276"/>
    <mergeCell ref="M272:M276"/>
    <mergeCell ref="K247:K251"/>
    <mergeCell ref="N247:N251"/>
    <mergeCell ref="K252:K256"/>
    <mergeCell ref="N252:N256"/>
    <mergeCell ref="K257:K261"/>
    <mergeCell ref="N257:N261"/>
    <mergeCell ref="L247:L251"/>
    <mergeCell ref="M247:M251"/>
    <mergeCell ref="L252:L256"/>
    <mergeCell ref="M252:M256"/>
    <mergeCell ref="L257:L261"/>
    <mergeCell ref="M257:M261"/>
    <mergeCell ref="L262:L266"/>
    <mergeCell ref="M262:M266"/>
    <mergeCell ref="L267:L271"/>
    <mergeCell ref="M267:M271"/>
    <mergeCell ref="K292:K296"/>
    <mergeCell ref="N292:N296"/>
    <mergeCell ref="K297:K301"/>
    <mergeCell ref="N297:N301"/>
    <mergeCell ref="K302:K306"/>
    <mergeCell ref="N302:N306"/>
    <mergeCell ref="L302:L306"/>
    <mergeCell ref="M302:M306"/>
    <mergeCell ref="K277:K281"/>
    <mergeCell ref="N277:N281"/>
    <mergeCell ref="K282:K286"/>
    <mergeCell ref="N282:N286"/>
    <mergeCell ref="K287:K291"/>
    <mergeCell ref="N287:N291"/>
    <mergeCell ref="L277:L281"/>
    <mergeCell ref="M277:M281"/>
    <mergeCell ref="L282:L286"/>
    <mergeCell ref="M282:M286"/>
    <mergeCell ref="L287:L291"/>
    <mergeCell ref="M287:M291"/>
    <mergeCell ref="L292:L296"/>
    <mergeCell ref="M292:M296"/>
    <mergeCell ref="L297:L301"/>
    <mergeCell ref="M297:M301"/>
    <mergeCell ref="K322:K326"/>
    <mergeCell ref="N322:N326"/>
    <mergeCell ref="K327:K331"/>
    <mergeCell ref="N327:N331"/>
    <mergeCell ref="K332:K336"/>
    <mergeCell ref="N332:N336"/>
    <mergeCell ref="L332:L336"/>
    <mergeCell ref="M332:M336"/>
    <mergeCell ref="K307:K311"/>
    <mergeCell ref="N307:N311"/>
    <mergeCell ref="K312:K316"/>
    <mergeCell ref="N312:N316"/>
    <mergeCell ref="K317:K321"/>
    <mergeCell ref="N317:N321"/>
    <mergeCell ref="L307:L311"/>
    <mergeCell ref="M307:M311"/>
    <mergeCell ref="L312:L316"/>
    <mergeCell ref="M312:M316"/>
    <mergeCell ref="L317:L321"/>
    <mergeCell ref="M317:M321"/>
    <mergeCell ref="L322:L326"/>
    <mergeCell ref="M322:M326"/>
    <mergeCell ref="L327:L331"/>
    <mergeCell ref="M327:M331"/>
    <mergeCell ref="K352:K356"/>
    <mergeCell ref="N352:N356"/>
    <mergeCell ref="K357:K361"/>
    <mergeCell ref="N357:N361"/>
    <mergeCell ref="K362:K366"/>
    <mergeCell ref="N362:N366"/>
    <mergeCell ref="L362:L366"/>
    <mergeCell ref="M362:M366"/>
    <mergeCell ref="K337:K341"/>
    <mergeCell ref="N337:N341"/>
    <mergeCell ref="K342:K346"/>
    <mergeCell ref="N342:N346"/>
    <mergeCell ref="K347:K351"/>
    <mergeCell ref="N347:N351"/>
    <mergeCell ref="L337:L341"/>
    <mergeCell ref="M337:M341"/>
    <mergeCell ref="L342:L346"/>
    <mergeCell ref="M342:M346"/>
    <mergeCell ref="L347:L351"/>
    <mergeCell ref="M347:M351"/>
    <mergeCell ref="L352:L356"/>
    <mergeCell ref="M352:M356"/>
    <mergeCell ref="L357:L361"/>
    <mergeCell ref="M357:M361"/>
    <mergeCell ref="K392:K396"/>
    <mergeCell ref="N392:N396"/>
    <mergeCell ref="K397:K401"/>
    <mergeCell ref="N397:N401"/>
    <mergeCell ref="K402:K406"/>
    <mergeCell ref="N402:N406"/>
    <mergeCell ref="L402:L406"/>
    <mergeCell ref="M402:M406"/>
    <mergeCell ref="K367:K371"/>
    <mergeCell ref="N367:N371"/>
    <mergeCell ref="K372:K376"/>
    <mergeCell ref="N372:N376"/>
    <mergeCell ref="K377:K381"/>
    <mergeCell ref="N377:N381"/>
    <mergeCell ref="L367:L371"/>
    <mergeCell ref="M367:M371"/>
    <mergeCell ref="L372:L376"/>
    <mergeCell ref="M372:M376"/>
    <mergeCell ref="L377:L381"/>
    <mergeCell ref="M377:M381"/>
    <mergeCell ref="L392:L396"/>
    <mergeCell ref="M392:M396"/>
    <mergeCell ref="L397:L401"/>
    <mergeCell ref="M397:M401"/>
    <mergeCell ref="K387:K391"/>
    <mergeCell ref="L387:L391"/>
    <mergeCell ref="M387:M391"/>
    <mergeCell ref="N387:N391"/>
    <mergeCell ref="K422:K426"/>
    <mergeCell ref="N422:N426"/>
    <mergeCell ref="K427:K431"/>
    <mergeCell ref="N427:N431"/>
    <mergeCell ref="K432:K436"/>
    <mergeCell ref="N432:N436"/>
    <mergeCell ref="L432:L436"/>
    <mergeCell ref="M432:M436"/>
    <mergeCell ref="K407:K411"/>
    <mergeCell ref="N407:N411"/>
    <mergeCell ref="K412:K416"/>
    <mergeCell ref="N412:N416"/>
    <mergeCell ref="K417:K421"/>
    <mergeCell ref="N417:N421"/>
    <mergeCell ref="L407:L411"/>
    <mergeCell ref="M407:M411"/>
    <mergeCell ref="L412:L416"/>
    <mergeCell ref="M412:M416"/>
    <mergeCell ref="L417:L421"/>
    <mergeCell ref="M417:M421"/>
    <mergeCell ref="L422:L426"/>
    <mergeCell ref="M422:M426"/>
    <mergeCell ref="L427:L431"/>
    <mergeCell ref="M427:M431"/>
    <mergeCell ref="K452:K456"/>
    <mergeCell ref="N452:N456"/>
    <mergeCell ref="K457:K461"/>
    <mergeCell ref="N457:N461"/>
    <mergeCell ref="K462:K466"/>
    <mergeCell ref="N462:N466"/>
    <mergeCell ref="L462:L466"/>
    <mergeCell ref="M462:M466"/>
    <mergeCell ref="K437:K441"/>
    <mergeCell ref="N437:N441"/>
    <mergeCell ref="K442:K446"/>
    <mergeCell ref="N442:N446"/>
    <mergeCell ref="K447:K451"/>
    <mergeCell ref="N447:N451"/>
    <mergeCell ref="L437:L441"/>
    <mergeCell ref="M437:M441"/>
    <mergeCell ref="L442:L446"/>
    <mergeCell ref="M442:M446"/>
    <mergeCell ref="L447:L451"/>
    <mergeCell ref="M447:M451"/>
    <mergeCell ref="L452:L456"/>
    <mergeCell ref="M452:M456"/>
    <mergeCell ref="L457:L461"/>
    <mergeCell ref="M457:M461"/>
    <mergeCell ref="K482:K486"/>
    <mergeCell ref="N482:N486"/>
    <mergeCell ref="K487:K491"/>
    <mergeCell ref="N487:N491"/>
    <mergeCell ref="K492:K496"/>
    <mergeCell ref="N492:N496"/>
    <mergeCell ref="L492:L496"/>
    <mergeCell ref="M492:M496"/>
    <mergeCell ref="K467:K471"/>
    <mergeCell ref="N467:N471"/>
    <mergeCell ref="K472:K476"/>
    <mergeCell ref="N472:N476"/>
    <mergeCell ref="K477:K481"/>
    <mergeCell ref="N477:N481"/>
    <mergeCell ref="L467:L471"/>
    <mergeCell ref="M467:M471"/>
    <mergeCell ref="L472:L476"/>
    <mergeCell ref="M472:M476"/>
    <mergeCell ref="K537:K541"/>
    <mergeCell ref="N537:N541"/>
    <mergeCell ref="L527:L531"/>
    <mergeCell ref="M527:M531"/>
    <mergeCell ref="L532:L536"/>
    <mergeCell ref="M532:M536"/>
    <mergeCell ref="K512:K516"/>
    <mergeCell ref="N512:N516"/>
    <mergeCell ref="K517:K521"/>
    <mergeCell ref="N517:N521"/>
    <mergeCell ref="K522:K526"/>
    <mergeCell ref="N522:N526"/>
    <mergeCell ref="L522:L526"/>
    <mergeCell ref="M522:M526"/>
    <mergeCell ref="K497:K501"/>
    <mergeCell ref="N497:N501"/>
    <mergeCell ref="K502:K506"/>
    <mergeCell ref="N502:N506"/>
    <mergeCell ref="K507:K511"/>
    <mergeCell ref="N507:N511"/>
    <mergeCell ref="L497:L501"/>
    <mergeCell ref="M497:M501"/>
    <mergeCell ref="L502:L506"/>
    <mergeCell ref="M502:M506"/>
    <mergeCell ref="K572:K576"/>
    <mergeCell ref="N572:N576"/>
    <mergeCell ref="I2:I6"/>
    <mergeCell ref="J2:J6"/>
    <mergeCell ref="I7:I11"/>
    <mergeCell ref="J7:J11"/>
    <mergeCell ref="I12:I16"/>
    <mergeCell ref="J12:J16"/>
    <mergeCell ref="I22:I26"/>
    <mergeCell ref="J22:J26"/>
    <mergeCell ref="K557:K561"/>
    <mergeCell ref="N557:N561"/>
    <mergeCell ref="K562:K566"/>
    <mergeCell ref="N562:N566"/>
    <mergeCell ref="K567:K571"/>
    <mergeCell ref="N567:N571"/>
    <mergeCell ref="L557:L561"/>
    <mergeCell ref="M557:M561"/>
    <mergeCell ref="L562:L566"/>
    <mergeCell ref="M562:M566"/>
    <mergeCell ref="K542:K546"/>
    <mergeCell ref="N542:N546"/>
    <mergeCell ref="K547:K551"/>
    <mergeCell ref="N547:N551"/>
    <mergeCell ref="K552:K556"/>
    <mergeCell ref="N552:N556"/>
    <mergeCell ref="L552:L556"/>
    <mergeCell ref="M552:M556"/>
    <mergeCell ref="K527:K531"/>
    <mergeCell ref="N527:N531"/>
    <mergeCell ref="K532:K536"/>
    <mergeCell ref="N532:N536"/>
    <mergeCell ref="I57:I61"/>
    <mergeCell ref="J57:J61"/>
    <mergeCell ref="I62:I66"/>
    <mergeCell ref="J62:J66"/>
    <mergeCell ref="I67:I71"/>
    <mergeCell ref="J67:J71"/>
    <mergeCell ref="I42:I46"/>
    <mergeCell ref="J42:J46"/>
    <mergeCell ref="I47:I51"/>
    <mergeCell ref="J47:J51"/>
    <mergeCell ref="I52:I56"/>
    <mergeCell ref="J52:J56"/>
    <mergeCell ref="I27:I31"/>
    <mergeCell ref="J27:J31"/>
    <mergeCell ref="I32:I36"/>
    <mergeCell ref="J32:J36"/>
    <mergeCell ref="I37:I41"/>
    <mergeCell ref="J37:J41"/>
    <mergeCell ref="I102:I106"/>
    <mergeCell ref="J102:J106"/>
    <mergeCell ref="I107:I111"/>
    <mergeCell ref="J107:J111"/>
    <mergeCell ref="I112:I116"/>
    <mergeCell ref="J112:J116"/>
    <mergeCell ref="I87:I91"/>
    <mergeCell ref="J87:J91"/>
    <mergeCell ref="I92:I96"/>
    <mergeCell ref="J92:J96"/>
    <mergeCell ref="I97:I101"/>
    <mergeCell ref="J97:J101"/>
    <mergeCell ref="I72:I76"/>
    <mergeCell ref="J72:J76"/>
    <mergeCell ref="I77:I81"/>
    <mergeCell ref="J77:J81"/>
    <mergeCell ref="I82:I86"/>
    <mergeCell ref="J82:J86"/>
    <mergeCell ref="I147:I151"/>
    <mergeCell ref="J147:J151"/>
    <mergeCell ref="I152:I156"/>
    <mergeCell ref="J152:J156"/>
    <mergeCell ref="I157:I161"/>
    <mergeCell ref="J157:J161"/>
    <mergeCell ref="I132:I136"/>
    <mergeCell ref="J132:J136"/>
    <mergeCell ref="I137:I141"/>
    <mergeCell ref="J137:J141"/>
    <mergeCell ref="I142:I146"/>
    <mergeCell ref="J142:J146"/>
    <mergeCell ref="I117:I121"/>
    <mergeCell ref="J117:J121"/>
    <mergeCell ref="I122:I126"/>
    <mergeCell ref="J122:J126"/>
    <mergeCell ref="I127:I131"/>
    <mergeCell ref="J127:J131"/>
    <mergeCell ref="I192:I196"/>
    <mergeCell ref="J192:J196"/>
    <mergeCell ref="I197:I201"/>
    <mergeCell ref="J197:J201"/>
    <mergeCell ref="I202:I206"/>
    <mergeCell ref="J202:J206"/>
    <mergeCell ref="I177:I181"/>
    <mergeCell ref="J177:J181"/>
    <mergeCell ref="I182:I186"/>
    <mergeCell ref="J182:J186"/>
    <mergeCell ref="I187:I191"/>
    <mergeCell ref="J187:J191"/>
    <mergeCell ref="I162:I166"/>
    <mergeCell ref="J162:J166"/>
    <mergeCell ref="I167:I171"/>
    <mergeCell ref="J167:J171"/>
    <mergeCell ref="I172:I176"/>
    <mergeCell ref="J172:J176"/>
    <mergeCell ref="I237:I241"/>
    <mergeCell ref="J237:J241"/>
    <mergeCell ref="I242:I246"/>
    <mergeCell ref="J242:J246"/>
    <mergeCell ref="I247:I251"/>
    <mergeCell ref="J247:J251"/>
    <mergeCell ref="I222:I226"/>
    <mergeCell ref="J222:J226"/>
    <mergeCell ref="I227:I231"/>
    <mergeCell ref="J227:J231"/>
    <mergeCell ref="I232:I236"/>
    <mergeCell ref="J232:J236"/>
    <mergeCell ref="I207:I211"/>
    <mergeCell ref="J207:J211"/>
    <mergeCell ref="I212:I216"/>
    <mergeCell ref="J212:J216"/>
    <mergeCell ref="I217:I221"/>
    <mergeCell ref="J217:J221"/>
    <mergeCell ref="I282:I286"/>
    <mergeCell ref="J282:J286"/>
    <mergeCell ref="I287:I291"/>
    <mergeCell ref="J287:J291"/>
    <mergeCell ref="I292:I296"/>
    <mergeCell ref="J292:J296"/>
    <mergeCell ref="I267:I271"/>
    <mergeCell ref="J267:J271"/>
    <mergeCell ref="I272:I276"/>
    <mergeCell ref="J272:J276"/>
    <mergeCell ref="I277:I281"/>
    <mergeCell ref="J277:J281"/>
    <mergeCell ref="I252:I256"/>
    <mergeCell ref="J252:J256"/>
    <mergeCell ref="I257:I261"/>
    <mergeCell ref="J257:J261"/>
    <mergeCell ref="I262:I266"/>
    <mergeCell ref="J262:J266"/>
    <mergeCell ref="I327:I331"/>
    <mergeCell ref="J327:J331"/>
    <mergeCell ref="I332:I336"/>
    <mergeCell ref="J332:J336"/>
    <mergeCell ref="I337:I341"/>
    <mergeCell ref="J337:J341"/>
    <mergeCell ref="I312:I316"/>
    <mergeCell ref="J312:J316"/>
    <mergeCell ref="I317:I321"/>
    <mergeCell ref="J317:J321"/>
    <mergeCell ref="I322:I326"/>
    <mergeCell ref="J322:J326"/>
    <mergeCell ref="I297:I301"/>
    <mergeCell ref="J297:J301"/>
    <mergeCell ref="I302:I306"/>
    <mergeCell ref="J302:J306"/>
    <mergeCell ref="I307:I311"/>
    <mergeCell ref="J307:J311"/>
    <mergeCell ref="I372:I376"/>
    <mergeCell ref="J372:J376"/>
    <mergeCell ref="I377:I381"/>
    <mergeCell ref="J377:J381"/>
    <mergeCell ref="I392:I396"/>
    <mergeCell ref="J392:J396"/>
    <mergeCell ref="I357:I361"/>
    <mergeCell ref="J357:J361"/>
    <mergeCell ref="I362:I366"/>
    <mergeCell ref="J362:J366"/>
    <mergeCell ref="I367:I371"/>
    <mergeCell ref="J367:J371"/>
    <mergeCell ref="I342:I346"/>
    <mergeCell ref="J342:J346"/>
    <mergeCell ref="I347:I351"/>
    <mergeCell ref="J347:J351"/>
    <mergeCell ref="I352:I356"/>
    <mergeCell ref="J352:J356"/>
    <mergeCell ref="J387:J391"/>
    <mergeCell ref="I427:I431"/>
    <mergeCell ref="J427:J431"/>
    <mergeCell ref="I432:I436"/>
    <mergeCell ref="J432:J436"/>
    <mergeCell ref="I437:I441"/>
    <mergeCell ref="J437:J441"/>
    <mergeCell ref="I412:I416"/>
    <mergeCell ref="J412:J416"/>
    <mergeCell ref="I417:I421"/>
    <mergeCell ref="J417:J421"/>
    <mergeCell ref="I422:I426"/>
    <mergeCell ref="J422:J426"/>
    <mergeCell ref="I397:I401"/>
    <mergeCell ref="J397:J401"/>
    <mergeCell ref="I402:I406"/>
    <mergeCell ref="J402:J406"/>
    <mergeCell ref="I407:I411"/>
    <mergeCell ref="J407:J411"/>
    <mergeCell ref="I472:I476"/>
    <mergeCell ref="J472:J476"/>
    <mergeCell ref="I477:I481"/>
    <mergeCell ref="J477:J481"/>
    <mergeCell ref="I482:I486"/>
    <mergeCell ref="J482:J486"/>
    <mergeCell ref="I457:I461"/>
    <mergeCell ref="J457:J461"/>
    <mergeCell ref="I462:I466"/>
    <mergeCell ref="J462:J466"/>
    <mergeCell ref="I467:I471"/>
    <mergeCell ref="J467:J471"/>
    <mergeCell ref="I442:I446"/>
    <mergeCell ref="J442:J446"/>
    <mergeCell ref="I447:I451"/>
    <mergeCell ref="J447:J451"/>
    <mergeCell ref="I452:I456"/>
    <mergeCell ref="J452:J456"/>
    <mergeCell ref="I517:I521"/>
    <mergeCell ref="J517:J521"/>
    <mergeCell ref="I522:I526"/>
    <mergeCell ref="J522:J526"/>
    <mergeCell ref="I527:I531"/>
    <mergeCell ref="J527:J531"/>
    <mergeCell ref="I502:I506"/>
    <mergeCell ref="J502:J506"/>
    <mergeCell ref="I507:I511"/>
    <mergeCell ref="J507:J511"/>
    <mergeCell ref="I512:I516"/>
    <mergeCell ref="J512:J516"/>
    <mergeCell ref="I487:I491"/>
    <mergeCell ref="J487:J491"/>
    <mergeCell ref="I492:I496"/>
    <mergeCell ref="J492:J496"/>
    <mergeCell ref="I497:I501"/>
    <mergeCell ref="J497:J501"/>
    <mergeCell ref="I562:I566"/>
    <mergeCell ref="J562:J566"/>
    <mergeCell ref="I567:I571"/>
    <mergeCell ref="J567:J571"/>
    <mergeCell ref="I572:I576"/>
    <mergeCell ref="J572:J576"/>
    <mergeCell ref="I547:I551"/>
    <mergeCell ref="J547:J551"/>
    <mergeCell ref="I552:I556"/>
    <mergeCell ref="J552:J556"/>
    <mergeCell ref="I557:I561"/>
    <mergeCell ref="J557:J561"/>
    <mergeCell ref="I532:I536"/>
    <mergeCell ref="J532:J536"/>
    <mergeCell ref="I537:I541"/>
    <mergeCell ref="J537:J541"/>
    <mergeCell ref="I542:I546"/>
    <mergeCell ref="J542:J546"/>
    <mergeCell ref="L567:L571"/>
    <mergeCell ref="M567:M571"/>
    <mergeCell ref="L572:L576"/>
    <mergeCell ref="M572:M576"/>
    <mergeCell ref="L537:L541"/>
    <mergeCell ref="M537:M541"/>
    <mergeCell ref="L542:L546"/>
    <mergeCell ref="M542:M546"/>
    <mergeCell ref="L547:L551"/>
    <mergeCell ref="M547:M551"/>
    <mergeCell ref="L507:L511"/>
    <mergeCell ref="M507:M511"/>
    <mergeCell ref="L512:L516"/>
    <mergeCell ref="M512:M516"/>
    <mergeCell ref="L517:L521"/>
    <mergeCell ref="M517:M521"/>
    <mergeCell ref="L477:L481"/>
    <mergeCell ref="M477:M481"/>
    <mergeCell ref="L482:L486"/>
    <mergeCell ref="M482:M486"/>
    <mergeCell ref="L487:L491"/>
    <mergeCell ref="M487:M49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FF0000"/>
  </sheetPr>
  <dimension ref="A1:AM177"/>
  <sheetViews>
    <sheetView topLeftCell="R1" workbookViewId="0">
      <selection activeCell="W12" sqref="W12"/>
    </sheetView>
  </sheetViews>
  <sheetFormatPr baseColWidth="10" defaultColWidth="9.140625" defaultRowHeight="12.75" x14ac:dyDescent="0.2"/>
  <cols>
    <col min="1" max="2" width="9.140625" style="9"/>
    <col min="3" max="3" width="50" style="9" bestFit="1" customWidth="1"/>
    <col min="4" max="4" width="9.140625" style="9"/>
    <col min="5" max="5" width="53.5703125" style="9" bestFit="1" customWidth="1"/>
    <col min="6" max="9" width="9.140625" style="9"/>
    <col min="10" max="10" width="21.28515625" style="9" customWidth="1"/>
    <col min="11" max="16" width="15.7109375" style="68" customWidth="1"/>
    <col min="17" max="20" width="15.7109375" style="9" customWidth="1"/>
    <col min="21" max="21" width="26.85546875" style="90" bestFit="1" customWidth="1"/>
    <col min="22" max="22" width="9.140625" style="9"/>
    <col min="23" max="23" width="53.5703125" style="9" bestFit="1" customWidth="1"/>
    <col min="24" max="16384" width="9.140625" style="9"/>
  </cols>
  <sheetData>
    <row r="1" spans="1:39" ht="13.5" thickBot="1" x14ac:dyDescent="0.25">
      <c r="A1" s="114" t="s">
        <v>609</v>
      </c>
      <c r="K1" s="58"/>
      <c r="L1" s="58"/>
      <c r="M1" s="58"/>
      <c r="N1" s="58"/>
      <c r="O1" s="58"/>
      <c r="P1" s="58"/>
      <c r="Q1" s="58"/>
      <c r="R1" s="58"/>
      <c r="S1" s="58"/>
      <c r="T1" s="58"/>
      <c r="V1"/>
      <c r="W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</row>
    <row r="2" spans="1:39" x14ac:dyDescent="0.2">
      <c r="B2" s="81" t="s">
        <v>264</v>
      </c>
      <c r="C2" s="81" t="s">
        <v>267</v>
      </c>
      <c r="E2" s="18" t="s">
        <v>158</v>
      </c>
      <c r="F2" s="34" t="s">
        <v>240</v>
      </c>
      <c r="I2" s="9" t="s">
        <v>264</v>
      </c>
      <c r="J2" s="9" t="s">
        <v>267</v>
      </c>
      <c r="K2" s="68" t="s">
        <v>282</v>
      </c>
      <c r="L2" s="68" t="s">
        <v>356</v>
      </c>
      <c r="N2" s="68" t="s">
        <v>357</v>
      </c>
      <c r="O2" s="68" t="s">
        <v>513</v>
      </c>
      <c r="R2" s="157" t="s">
        <v>601</v>
      </c>
      <c r="S2" s="157"/>
      <c r="U2" s="91" t="s">
        <v>33</v>
      </c>
      <c r="V2"/>
      <c r="W2" s="75" t="s">
        <v>99</v>
      </c>
    </row>
    <row r="3" spans="1:39" x14ac:dyDescent="0.2">
      <c r="B3" s="81" t="s">
        <v>106</v>
      </c>
      <c r="C3" s="81" t="s">
        <v>149</v>
      </c>
      <c r="E3" s="20" t="s">
        <v>189</v>
      </c>
      <c r="F3" s="35" t="s">
        <v>240</v>
      </c>
      <c r="I3" s="9" t="s">
        <v>106</v>
      </c>
      <c r="J3" s="9" t="s">
        <v>223</v>
      </c>
      <c r="K3" s="68" t="s">
        <v>288</v>
      </c>
      <c r="L3" s="68" t="s">
        <v>356</v>
      </c>
      <c r="N3" s="68" t="s">
        <v>363</v>
      </c>
      <c r="O3" s="68" t="s">
        <v>513</v>
      </c>
      <c r="R3" s="157"/>
      <c r="S3" s="157"/>
      <c r="U3" s="91" t="s">
        <v>44</v>
      </c>
      <c r="V3"/>
      <c r="W3" s="75" t="s">
        <v>93</v>
      </c>
    </row>
    <row r="4" spans="1:39" x14ac:dyDescent="0.2">
      <c r="B4" s="81" t="s">
        <v>123</v>
      </c>
      <c r="C4" s="81" t="s">
        <v>124</v>
      </c>
      <c r="E4" s="20" t="s">
        <v>43</v>
      </c>
      <c r="F4" s="35" t="s">
        <v>240</v>
      </c>
      <c r="I4" s="9" t="s">
        <v>123</v>
      </c>
      <c r="J4" s="9" t="s">
        <v>124</v>
      </c>
      <c r="K4" s="68" t="s">
        <v>294</v>
      </c>
      <c r="L4" s="68" t="s">
        <v>356</v>
      </c>
      <c r="N4" s="68" t="s">
        <v>369</v>
      </c>
      <c r="O4" s="68" t="s">
        <v>513</v>
      </c>
      <c r="U4" s="91" t="s">
        <v>43</v>
      </c>
      <c r="V4"/>
      <c r="W4" s="75" t="s">
        <v>184</v>
      </c>
    </row>
    <row r="5" spans="1:39" x14ac:dyDescent="0.2">
      <c r="B5" s="81" t="s">
        <v>17</v>
      </c>
      <c r="C5" s="81" t="s">
        <v>49</v>
      </c>
      <c r="E5" s="20" t="s">
        <v>172</v>
      </c>
      <c r="F5" s="35" t="s">
        <v>240</v>
      </c>
      <c r="I5" s="9" t="s">
        <v>17</v>
      </c>
      <c r="J5" s="9" t="s">
        <v>49</v>
      </c>
      <c r="K5" s="68" t="s">
        <v>300</v>
      </c>
      <c r="L5" s="68" t="s">
        <v>356</v>
      </c>
      <c r="N5" s="68" t="s">
        <v>375</v>
      </c>
      <c r="O5" s="68" t="s">
        <v>513</v>
      </c>
      <c r="R5" s="75" t="s">
        <v>22</v>
      </c>
      <c r="S5" s="72" t="s">
        <v>22</v>
      </c>
      <c r="U5" s="91" t="s">
        <v>166</v>
      </c>
      <c r="V5"/>
      <c r="W5" s="75" t="s">
        <v>221</v>
      </c>
    </row>
    <row r="6" spans="1:39" x14ac:dyDescent="0.2">
      <c r="B6" s="81" t="s">
        <v>108</v>
      </c>
      <c r="C6" s="81" t="s">
        <v>109</v>
      </c>
      <c r="E6" s="20" t="s">
        <v>166</v>
      </c>
      <c r="F6" s="35" t="s">
        <v>240</v>
      </c>
      <c r="I6" s="9" t="s">
        <v>108</v>
      </c>
      <c r="J6" s="9" t="s">
        <v>109</v>
      </c>
      <c r="K6" s="68" t="s">
        <v>307</v>
      </c>
      <c r="L6" s="68" t="s">
        <v>356</v>
      </c>
      <c r="N6" s="68" t="s">
        <v>381</v>
      </c>
      <c r="O6" s="68" t="s">
        <v>513</v>
      </c>
      <c r="R6" s="75" t="s">
        <v>158</v>
      </c>
      <c r="S6" s="80" t="s">
        <v>240</v>
      </c>
      <c r="U6" s="92" t="s">
        <v>602</v>
      </c>
      <c r="V6"/>
      <c r="W6" s="75" t="s">
        <v>53</v>
      </c>
    </row>
    <row r="7" spans="1:39" x14ac:dyDescent="0.2">
      <c r="B7" s="81" t="s">
        <v>18</v>
      </c>
      <c r="C7" s="81" t="s">
        <v>125</v>
      </c>
      <c r="E7" s="20" t="s">
        <v>167</v>
      </c>
      <c r="F7" s="35" t="s">
        <v>240</v>
      </c>
      <c r="I7" s="9" t="s">
        <v>18</v>
      </c>
      <c r="J7" s="9" t="s">
        <v>125</v>
      </c>
      <c r="K7" s="68" t="s">
        <v>314</v>
      </c>
      <c r="L7" s="68" t="s">
        <v>356</v>
      </c>
      <c r="N7" s="68" t="s">
        <v>387</v>
      </c>
      <c r="O7" s="68" t="s">
        <v>513</v>
      </c>
      <c r="R7" s="75" t="s">
        <v>189</v>
      </c>
      <c r="S7" s="80" t="s">
        <v>240</v>
      </c>
      <c r="U7" s="91" t="s">
        <v>159</v>
      </c>
      <c r="V7"/>
      <c r="W7" s="75" t="s">
        <v>126</v>
      </c>
    </row>
    <row r="8" spans="1:39" x14ac:dyDescent="0.2">
      <c r="B8" s="81" t="s">
        <v>218</v>
      </c>
      <c r="C8" s="81" t="s">
        <v>219</v>
      </c>
      <c r="E8" s="20" t="s">
        <v>159</v>
      </c>
      <c r="F8" s="35" t="s">
        <v>240</v>
      </c>
      <c r="I8" s="9" t="s">
        <v>218</v>
      </c>
      <c r="J8" s="9" t="s">
        <v>219</v>
      </c>
      <c r="K8" s="68" t="s">
        <v>320</v>
      </c>
      <c r="L8" s="68" t="s">
        <v>356</v>
      </c>
      <c r="N8" s="68" t="s">
        <v>393</v>
      </c>
      <c r="O8" s="68" t="s">
        <v>513</v>
      </c>
      <c r="R8" s="75" t="s">
        <v>43</v>
      </c>
      <c r="S8" s="80" t="s">
        <v>240</v>
      </c>
      <c r="U8" s="91" t="s">
        <v>181</v>
      </c>
      <c r="V8"/>
      <c r="W8" s="75" t="s">
        <v>201</v>
      </c>
    </row>
    <row r="9" spans="1:39" x14ac:dyDescent="0.2">
      <c r="B9" s="81" t="s">
        <v>191</v>
      </c>
      <c r="C9" s="81" t="s">
        <v>192</v>
      </c>
      <c r="E9" s="20" t="s">
        <v>99</v>
      </c>
      <c r="F9" s="35" t="s">
        <v>240</v>
      </c>
      <c r="I9" s="9" t="s">
        <v>191</v>
      </c>
      <c r="J9" s="9" t="s">
        <v>192</v>
      </c>
      <c r="K9" s="68" t="s">
        <v>326</v>
      </c>
      <c r="L9" s="68" t="s">
        <v>356</v>
      </c>
      <c r="N9" s="68" t="s">
        <v>399</v>
      </c>
      <c r="O9" s="68" t="s">
        <v>513</v>
      </c>
      <c r="R9" s="75" t="s">
        <v>172</v>
      </c>
      <c r="S9" s="80" t="s">
        <v>240</v>
      </c>
      <c r="U9" s="91" t="s">
        <v>183</v>
      </c>
      <c r="V9"/>
      <c r="W9" s="75" t="s">
        <v>188</v>
      </c>
    </row>
    <row r="10" spans="1:39" x14ac:dyDescent="0.2">
      <c r="B10" s="81" t="s">
        <v>225</v>
      </c>
      <c r="C10" s="81" t="s">
        <v>271</v>
      </c>
      <c r="E10" s="20" t="s">
        <v>143</v>
      </c>
      <c r="F10" s="35" t="s">
        <v>240</v>
      </c>
      <c r="I10" s="9" t="s">
        <v>225</v>
      </c>
      <c r="J10" s="9" t="s">
        <v>271</v>
      </c>
      <c r="K10" s="68" t="s">
        <v>331</v>
      </c>
      <c r="L10" s="68" t="s">
        <v>356</v>
      </c>
      <c r="N10" s="68" t="s">
        <v>405</v>
      </c>
      <c r="O10" s="68" t="s">
        <v>513</v>
      </c>
      <c r="R10" s="75" t="s">
        <v>166</v>
      </c>
      <c r="S10" s="80" t="s">
        <v>240</v>
      </c>
      <c r="U10" s="91" t="s">
        <v>68</v>
      </c>
      <c r="V10"/>
      <c r="W10" s="75" t="s">
        <v>187</v>
      </c>
    </row>
    <row r="11" spans="1:39" x14ac:dyDescent="0.2">
      <c r="B11" s="81" t="s">
        <v>100</v>
      </c>
      <c r="C11" s="81" t="s">
        <v>197</v>
      </c>
      <c r="E11" s="20" t="s">
        <v>182</v>
      </c>
      <c r="F11" s="35" t="s">
        <v>240</v>
      </c>
      <c r="I11" s="9" t="s">
        <v>100</v>
      </c>
      <c r="J11" s="9" t="s">
        <v>197</v>
      </c>
      <c r="K11" s="68" t="s">
        <v>336</v>
      </c>
      <c r="L11" s="68" t="s">
        <v>356</v>
      </c>
      <c r="N11" s="68" t="s">
        <v>411</v>
      </c>
      <c r="O11" s="68" t="s">
        <v>513</v>
      </c>
      <c r="R11" s="75" t="s">
        <v>167</v>
      </c>
      <c r="S11" s="80" t="s">
        <v>240</v>
      </c>
      <c r="U11" s="91" t="s">
        <v>73</v>
      </c>
      <c r="V11"/>
      <c r="W11" s="75" t="s">
        <v>131</v>
      </c>
    </row>
    <row r="12" spans="1:39" x14ac:dyDescent="0.2">
      <c r="B12" s="81" t="s">
        <v>198</v>
      </c>
      <c r="C12" s="81" t="s">
        <v>279</v>
      </c>
      <c r="E12" s="20" t="s">
        <v>44</v>
      </c>
      <c r="F12" s="35" t="s">
        <v>240</v>
      </c>
      <c r="I12" s="9" t="s">
        <v>198</v>
      </c>
      <c r="J12" s="9" t="s">
        <v>272</v>
      </c>
      <c r="K12" s="68" t="s">
        <v>341</v>
      </c>
      <c r="L12" s="68" t="s">
        <v>356</v>
      </c>
      <c r="N12" s="68" t="s">
        <v>417</v>
      </c>
      <c r="O12" s="68" t="s">
        <v>513</v>
      </c>
      <c r="R12" s="75" t="s">
        <v>99</v>
      </c>
      <c r="S12" s="80" t="s">
        <v>240</v>
      </c>
      <c r="U12" s="91" t="s">
        <v>81</v>
      </c>
      <c r="V12"/>
      <c r="W12" s="75" t="s">
        <v>76</v>
      </c>
    </row>
    <row r="13" spans="1:39" x14ac:dyDescent="0.2">
      <c r="B13" s="81" t="s">
        <v>14</v>
      </c>
      <c r="C13" s="81" t="s">
        <v>200</v>
      </c>
      <c r="E13" s="20" t="s">
        <v>153</v>
      </c>
      <c r="F13" s="35" t="s">
        <v>240</v>
      </c>
      <c r="I13" s="9" t="s">
        <v>14</v>
      </c>
      <c r="J13" s="9" t="s">
        <v>200</v>
      </c>
      <c r="K13" s="68" t="s">
        <v>346</v>
      </c>
      <c r="L13" s="68" t="s">
        <v>356</v>
      </c>
      <c r="N13" s="68" t="s">
        <v>424</v>
      </c>
      <c r="O13" s="68" t="s">
        <v>513</v>
      </c>
      <c r="R13" s="75" t="s">
        <v>93</v>
      </c>
      <c r="S13" s="80" t="s">
        <v>240</v>
      </c>
      <c r="U13" s="91" t="s">
        <v>115</v>
      </c>
      <c r="V13"/>
      <c r="W13" s="75" t="s">
        <v>210</v>
      </c>
    </row>
    <row r="14" spans="1:39" x14ac:dyDescent="0.2">
      <c r="B14" s="81" t="s">
        <v>263</v>
      </c>
      <c r="C14" s="81" t="s">
        <v>270</v>
      </c>
      <c r="E14" s="20" t="s">
        <v>93</v>
      </c>
      <c r="F14" s="35" t="s">
        <v>240</v>
      </c>
      <c r="I14" s="9" t="s">
        <v>263</v>
      </c>
      <c r="J14" s="9" t="s">
        <v>270</v>
      </c>
      <c r="K14" s="68" t="s">
        <v>351</v>
      </c>
      <c r="L14" s="68" t="s">
        <v>356</v>
      </c>
      <c r="N14" s="68" t="s">
        <v>430</v>
      </c>
      <c r="O14" s="68" t="s">
        <v>513</v>
      </c>
      <c r="R14" s="75" t="s">
        <v>188</v>
      </c>
      <c r="S14" s="80" t="s">
        <v>240</v>
      </c>
      <c r="U14" s="91" t="s">
        <v>77</v>
      </c>
      <c r="V14"/>
      <c r="W14" s="75" t="s">
        <v>220</v>
      </c>
    </row>
    <row r="15" spans="1:39" x14ac:dyDescent="0.2">
      <c r="B15" s="82" t="s">
        <v>51</v>
      </c>
      <c r="C15" s="82" t="s">
        <v>139</v>
      </c>
      <c r="E15" s="20" t="s">
        <v>184</v>
      </c>
      <c r="F15" s="35" t="s">
        <v>240</v>
      </c>
      <c r="K15" s="68" t="s">
        <v>283</v>
      </c>
      <c r="L15" s="68" t="s">
        <v>356</v>
      </c>
      <c r="N15" s="68" t="s">
        <v>437</v>
      </c>
      <c r="O15" s="68" t="s">
        <v>513</v>
      </c>
      <c r="R15" s="75" t="s">
        <v>187</v>
      </c>
      <c r="S15" s="80" t="s">
        <v>240</v>
      </c>
      <c r="U15" s="91" t="s">
        <v>69</v>
      </c>
      <c r="V15"/>
      <c r="W15" s="75" t="s">
        <v>217</v>
      </c>
    </row>
    <row r="16" spans="1:39" x14ac:dyDescent="0.2">
      <c r="B16" s="82" t="s">
        <v>20</v>
      </c>
      <c r="C16" s="82" t="s">
        <v>67</v>
      </c>
      <c r="E16" s="20" t="s">
        <v>221</v>
      </c>
      <c r="F16" s="35" t="s">
        <v>240</v>
      </c>
      <c r="K16" s="68" t="s">
        <v>289</v>
      </c>
      <c r="L16" s="68" t="s">
        <v>356</v>
      </c>
      <c r="N16" s="68" t="s">
        <v>444</v>
      </c>
      <c r="O16" s="68" t="s">
        <v>513</v>
      </c>
      <c r="R16" s="75" t="s">
        <v>233</v>
      </c>
      <c r="S16" s="80" t="s">
        <v>240</v>
      </c>
      <c r="V16"/>
      <c r="W16" s="75" t="s">
        <v>180</v>
      </c>
    </row>
    <row r="17" spans="2:23" x14ac:dyDescent="0.2">
      <c r="E17" s="20" t="s">
        <v>53</v>
      </c>
      <c r="F17" s="35" t="s">
        <v>240</v>
      </c>
      <c r="K17" s="68" t="s">
        <v>295</v>
      </c>
      <c r="L17" s="68" t="s">
        <v>356</v>
      </c>
      <c r="N17" s="68" t="s">
        <v>450</v>
      </c>
      <c r="O17" s="68" t="s">
        <v>513</v>
      </c>
      <c r="R17" s="75" t="s">
        <v>145</v>
      </c>
      <c r="S17" s="80" t="s">
        <v>240</v>
      </c>
      <c r="V17"/>
      <c r="W17" s="75" t="s">
        <v>193</v>
      </c>
    </row>
    <row r="18" spans="2:23" x14ac:dyDescent="0.2">
      <c r="E18" s="20" t="s">
        <v>126</v>
      </c>
      <c r="F18" s="35" t="s">
        <v>240</v>
      </c>
      <c r="K18" s="68" t="s">
        <v>301</v>
      </c>
      <c r="L18" s="68" t="s">
        <v>356</v>
      </c>
      <c r="N18" s="68" t="s">
        <v>456</v>
      </c>
      <c r="O18" s="68" t="s">
        <v>513</v>
      </c>
      <c r="R18" s="75" t="s">
        <v>208</v>
      </c>
      <c r="S18" s="80" t="s">
        <v>240</v>
      </c>
      <c r="U18" s="91" t="s">
        <v>94</v>
      </c>
      <c r="V18"/>
      <c r="W18" s="75" t="s">
        <v>168</v>
      </c>
    </row>
    <row r="19" spans="2:23" x14ac:dyDescent="0.2">
      <c r="B19" s="83" t="s">
        <v>202</v>
      </c>
      <c r="C19" s="83" t="s">
        <v>203</v>
      </c>
      <c r="E19" s="20" t="s">
        <v>201</v>
      </c>
      <c r="F19" s="35" t="s">
        <v>240</v>
      </c>
      <c r="K19" s="68" t="s">
        <v>308</v>
      </c>
      <c r="L19" s="68" t="s">
        <v>356</v>
      </c>
      <c r="N19" s="68" t="s">
        <v>462</v>
      </c>
      <c r="O19" s="68" t="s">
        <v>513</v>
      </c>
      <c r="R19" s="75" t="s">
        <v>224</v>
      </c>
      <c r="S19" s="80" t="s">
        <v>240</v>
      </c>
      <c r="U19" s="91" t="s">
        <v>54</v>
      </c>
      <c r="V19"/>
      <c r="W19" s="75" t="s">
        <v>211</v>
      </c>
    </row>
    <row r="20" spans="2:23" x14ac:dyDescent="0.2">
      <c r="B20" s="83" t="s">
        <v>11</v>
      </c>
      <c r="C20" s="83" t="s">
        <v>186</v>
      </c>
      <c r="E20" s="20" t="s">
        <v>188</v>
      </c>
      <c r="F20" s="35" t="s">
        <v>240</v>
      </c>
      <c r="K20" s="68" t="s">
        <v>315</v>
      </c>
      <c r="L20" s="68" t="s">
        <v>356</v>
      </c>
      <c r="N20" s="68" t="s">
        <v>468</v>
      </c>
      <c r="O20" s="68" t="s">
        <v>513</v>
      </c>
      <c r="R20" s="75" t="s">
        <v>207</v>
      </c>
      <c r="S20" s="80" t="s">
        <v>240</v>
      </c>
      <c r="U20" s="91" t="s">
        <v>30</v>
      </c>
      <c r="V20"/>
      <c r="W20" s="75" t="s">
        <v>233</v>
      </c>
    </row>
    <row r="21" spans="2:23" x14ac:dyDescent="0.2">
      <c r="B21" s="83" t="s">
        <v>25</v>
      </c>
      <c r="C21" s="83" t="s">
        <v>273</v>
      </c>
      <c r="E21" s="20" t="s">
        <v>187</v>
      </c>
      <c r="F21" s="35" t="s">
        <v>240</v>
      </c>
      <c r="K21" s="68" t="s">
        <v>321</v>
      </c>
      <c r="L21" s="68" t="s">
        <v>356</v>
      </c>
      <c r="N21" s="68" t="s">
        <v>474</v>
      </c>
      <c r="O21" s="68" t="s">
        <v>513</v>
      </c>
      <c r="R21" s="75" t="s">
        <v>165</v>
      </c>
      <c r="S21" s="71" t="s">
        <v>241</v>
      </c>
      <c r="U21" s="91" t="s">
        <v>26</v>
      </c>
      <c r="V21"/>
      <c r="W21" s="75" t="s">
        <v>134</v>
      </c>
    </row>
    <row r="22" spans="2:23" ht="13.5" thickBot="1" x14ac:dyDescent="0.25">
      <c r="B22" s="83" t="s">
        <v>228</v>
      </c>
      <c r="C22" s="83" t="s">
        <v>229</v>
      </c>
      <c r="E22" s="20" t="s">
        <v>131</v>
      </c>
      <c r="F22" s="35" t="s">
        <v>240</v>
      </c>
      <c r="K22" s="68" t="s">
        <v>327</v>
      </c>
      <c r="L22" s="68" t="s">
        <v>356</v>
      </c>
      <c r="N22" s="68" t="s">
        <v>480</v>
      </c>
      <c r="O22" s="68" t="s">
        <v>513</v>
      </c>
      <c r="R22" s="75" t="s">
        <v>170</v>
      </c>
      <c r="S22" s="79" t="s">
        <v>237</v>
      </c>
      <c r="U22" s="91" t="s">
        <v>58</v>
      </c>
      <c r="V22"/>
      <c r="W22" s="75" t="s">
        <v>145</v>
      </c>
    </row>
    <row r="23" spans="2:23" x14ac:dyDescent="0.2">
      <c r="B23" s="83" t="s">
        <v>196</v>
      </c>
      <c r="C23" s="83" t="s">
        <v>274</v>
      </c>
      <c r="E23" s="20" t="s">
        <v>76</v>
      </c>
      <c r="F23" s="35" t="s">
        <v>240</v>
      </c>
      <c r="K23" s="68" t="s">
        <v>332</v>
      </c>
      <c r="L23" s="68" t="s">
        <v>356</v>
      </c>
      <c r="N23" s="68" t="s">
        <v>486</v>
      </c>
      <c r="O23" s="68" t="s">
        <v>513</v>
      </c>
      <c r="R23" s="73" t="s">
        <v>89</v>
      </c>
      <c r="S23" s="78" t="s">
        <v>237</v>
      </c>
      <c r="U23" s="91" t="s">
        <v>72</v>
      </c>
      <c r="V23"/>
      <c r="W23" s="75" t="s">
        <v>52</v>
      </c>
    </row>
    <row r="24" spans="2:23" x14ac:dyDescent="0.2">
      <c r="B24" s="83" t="s">
        <v>175</v>
      </c>
      <c r="C24" s="83" t="s">
        <v>275</v>
      </c>
      <c r="E24" s="20" t="s">
        <v>181</v>
      </c>
      <c r="F24" s="35" t="s">
        <v>240</v>
      </c>
      <c r="K24" s="68" t="s">
        <v>337</v>
      </c>
      <c r="L24" s="68" t="s">
        <v>356</v>
      </c>
      <c r="N24" s="68" t="s">
        <v>493</v>
      </c>
      <c r="O24" s="68" t="s">
        <v>513</v>
      </c>
      <c r="R24" s="75" t="s">
        <v>231</v>
      </c>
      <c r="S24" s="77" t="s">
        <v>242</v>
      </c>
      <c r="U24" s="91" t="s">
        <v>82</v>
      </c>
      <c r="V24"/>
      <c r="W24" s="75" t="s">
        <v>48</v>
      </c>
    </row>
    <row r="25" spans="2:23" x14ac:dyDescent="0.2">
      <c r="B25" s="83" t="s">
        <v>46</v>
      </c>
      <c r="C25" s="83" t="s">
        <v>47</v>
      </c>
      <c r="E25" s="20" t="s">
        <v>210</v>
      </c>
      <c r="F25" s="35" t="s">
        <v>240</v>
      </c>
      <c r="K25" s="68" t="s">
        <v>342</v>
      </c>
      <c r="L25" s="68" t="s">
        <v>356</v>
      </c>
      <c r="N25" s="68" t="s">
        <v>500</v>
      </c>
      <c r="O25" s="68" t="s">
        <v>513</v>
      </c>
      <c r="R25" s="75" t="s">
        <v>96</v>
      </c>
      <c r="S25" s="74" t="s">
        <v>238</v>
      </c>
      <c r="U25" s="91" t="s">
        <v>63</v>
      </c>
      <c r="V25"/>
      <c r="W25" s="75" t="s">
        <v>38</v>
      </c>
    </row>
    <row r="26" spans="2:23" x14ac:dyDescent="0.2">
      <c r="B26" s="83" t="s">
        <v>146</v>
      </c>
      <c r="C26" s="83" t="s">
        <v>276</v>
      </c>
      <c r="E26" s="20" t="s">
        <v>220</v>
      </c>
      <c r="F26" s="35" t="s">
        <v>240</v>
      </c>
      <c r="K26" s="68" t="s">
        <v>347</v>
      </c>
      <c r="L26" s="68" t="s">
        <v>356</v>
      </c>
      <c r="N26" s="68" t="s">
        <v>507</v>
      </c>
      <c r="O26" s="68" t="s">
        <v>513</v>
      </c>
      <c r="R26" s="75" t="s">
        <v>213</v>
      </c>
      <c r="S26" s="74" t="s">
        <v>238</v>
      </c>
      <c r="U26" s="91" t="s">
        <v>114</v>
      </c>
      <c r="V26"/>
      <c r="W26" s="75" t="s">
        <v>104</v>
      </c>
    </row>
    <row r="27" spans="2:23" x14ac:dyDescent="0.2">
      <c r="B27" s="83" t="s">
        <v>133</v>
      </c>
      <c r="C27" s="83" t="s">
        <v>277</v>
      </c>
      <c r="E27" s="20" t="s">
        <v>217</v>
      </c>
      <c r="F27" s="35" t="s">
        <v>240</v>
      </c>
      <c r="K27" s="68" t="s">
        <v>352</v>
      </c>
      <c r="L27" s="68" t="s">
        <v>356</v>
      </c>
      <c r="N27" s="68" t="s">
        <v>358</v>
      </c>
      <c r="O27" s="68" t="s">
        <v>513</v>
      </c>
      <c r="R27" s="75" t="s">
        <v>162</v>
      </c>
      <c r="S27" s="74" t="s">
        <v>238</v>
      </c>
      <c r="U27" s="91" t="s">
        <v>113</v>
      </c>
      <c r="V27"/>
      <c r="W27" s="75" t="s">
        <v>204</v>
      </c>
    </row>
    <row r="28" spans="2:23" x14ac:dyDescent="0.2">
      <c r="B28" s="83" t="s">
        <v>265</v>
      </c>
      <c r="C28" s="83" t="s">
        <v>268</v>
      </c>
      <c r="E28" s="20" t="s">
        <v>180</v>
      </c>
      <c r="F28" s="35" t="s">
        <v>240</v>
      </c>
      <c r="K28" s="68" t="s">
        <v>284</v>
      </c>
      <c r="L28" s="68" t="s">
        <v>356</v>
      </c>
      <c r="N28" s="68" t="s">
        <v>364</v>
      </c>
      <c r="O28" s="68" t="s">
        <v>513</v>
      </c>
      <c r="R28" s="75" t="s">
        <v>174</v>
      </c>
      <c r="S28" s="74" t="s">
        <v>238</v>
      </c>
      <c r="U28" s="91" t="s">
        <v>111</v>
      </c>
      <c r="V28"/>
      <c r="W28" s="75" t="s">
        <v>208</v>
      </c>
    </row>
    <row r="29" spans="2:23" x14ac:dyDescent="0.2">
      <c r="B29" s="83" t="s">
        <v>28</v>
      </c>
      <c r="C29" s="83" t="s">
        <v>216</v>
      </c>
      <c r="E29" s="20" t="s">
        <v>193</v>
      </c>
      <c r="F29" s="35" t="s">
        <v>240</v>
      </c>
      <c r="K29" s="68" t="s">
        <v>290</v>
      </c>
      <c r="L29" s="68" t="s">
        <v>356</v>
      </c>
      <c r="N29" s="68" t="s">
        <v>370</v>
      </c>
      <c r="O29" s="68" t="s">
        <v>513</v>
      </c>
      <c r="R29" s="75" t="s">
        <v>173</v>
      </c>
      <c r="S29" s="76" t="s">
        <v>239</v>
      </c>
      <c r="U29" s="91" t="s">
        <v>112</v>
      </c>
      <c r="V29"/>
      <c r="W29" s="75" t="s">
        <v>224</v>
      </c>
    </row>
    <row r="30" spans="2:23" x14ac:dyDescent="0.2">
      <c r="B30" s="83" t="s">
        <v>226</v>
      </c>
      <c r="C30" s="83" t="s">
        <v>227</v>
      </c>
      <c r="E30" s="20" t="s">
        <v>183</v>
      </c>
      <c r="F30" s="35" t="s">
        <v>240</v>
      </c>
      <c r="K30" s="68" t="s">
        <v>296</v>
      </c>
      <c r="L30" s="68" t="s">
        <v>356</v>
      </c>
      <c r="N30" s="68" t="s">
        <v>376</v>
      </c>
      <c r="O30" s="68" t="s">
        <v>513</v>
      </c>
      <c r="R30" s="75" t="s">
        <v>194</v>
      </c>
      <c r="S30" s="76" t="s">
        <v>239</v>
      </c>
      <c r="U30" s="91" t="s">
        <v>34</v>
      </c>
      <c r="V30"/>
      <c r="W30" s="75" t="s">
        <v>207</v>
      </c>
    </row>
    <row r="31" spans="2:23" x14ac:dyDescent="0.2">
      <c r="B31" s="83" t="s">
        <v>234</v>
      </c>
      <c r="C31" s="83" t="s">
        <v>235</v>
      </c>
      <c r="E31" s="20" t="s">
        <v>168</v>
      </c>
      <c r="F31" s="35" t="s">
        <v>240</v>
      </c>
      <c r="K31" s="68" t="s">
        <v>302</v>
      </c>
      <c r="L31" s="68" t="s">
        <v>356</v>
      </c>
      <c r="N31" s="68" t="s">
        <v>382</v>
      </c>
      <c r="O31" s="68" t="s">
        <v>513</v>
      </c>
      <c r="R31" s="75" t="s">
        <v>116</v>
      </c>
      <c r="S31" s="76" t="s">
        <v>239</v>
      </c>
      <c r="U31" s="91" t="s">
        <v>79</v>
      </c>
      <c r="V31"/>
      <c r="W31" s="75" t="s">
        <v>169</v>
      </c>
    </row>
    <row r="32" spans="2:23" x14ac:dyDescent="0.2">
      <c r="B32" s="83" t="s">
        <v>130</v>
      </c>
      <c r="C32" s="83" t="s">
        <v>278</v>
      </c>
      <c r="E32" s="20" t="s">
        <v>211</v>
      </c>
      <c r="F32" s="35" t="s">
        <v>240</v>
      </c>
      <c r="K32" s="68" t="s">
        <v>309</v>
      </c>
      <c r="L32" s="68" t="s">
        <v>356</v>
      </c>
      <c r="N32" s="68" t="s">
        <v>388</v>
      </c>
      <c r="O32" s="68" t="s">
        <v>513</v>
      </c>
      <c r="R32" s="75" t="s">
        <v>140</v>
      </c>
      <c r="S32" s="76" t="s">
        <v>239</v>
      </c>
      <c r="U32" s="91" t="s">
        <v>80</v>
      </c>
      <c r="V32"/>
      <c r="W32" s="75" t="s">
        <v>78</v>
      </c>
    </row>
    <row r="33" spans="2:23" x14ac:dyDescent="0.2">
      <c r="B33" s="83" t="s">
        <v>266</v>
      </c>
      <c r="C33" s="83" t="s">
        <v>269</v>
      </c>
      <c r="E33" s="20" t="s">
        <v>233</v>
      </c>
      <c r="F33" s="35" t="s">
        <v>240</v>
      </c>
      <c r="K33" s="68" t="s">
        <v>316</v>
      </c>
      <c r="L33" s="68" t="s">
        <v>356</v>
      </c>
      <c r="N33" s="68" t="s">
        <v>394</v>
      </c>
      <c r="O33" s="68" t="s">
        <v>513</v>
      </c>
      <c r="R33" s="75" t="s">
        <v>45</v>
      </c>
      <c r="S33" s="76" t="s">
        <v>239</v>
      </c>
      <c r="V33"/>
      <c r="W33" s="75" t="s">
        <v>147</v>
      </c>
    </row>
    <row r="34" spans="2:23" x14ac:dyDescent="0.2">
      <c r="B34" s="83" t="s">
        <v>21</v>
      </c>
      <c r="C34" s="83" t="s">
        <v>110</v>
      </c>
      <c r="E34" s="20" t="s">
        <v>134</v>
      </c>
      <c r="F34" s="35" t="s">
        <v>240</v>
      </c>
      <c r="K34" s="68" t="s">
        <v>322</v>
      </c>
      <c r="L34" s="68" t="s">
        <v>356</v>
      </c>
      <c r="N34" s="68" t="s">
        <v>400</v>
      </c>
      <c r="O34" s="68" t="s">
        <v>513</v>
      </c>
      <c r="R34" s="75" t="s">
        <v>150</v>
      </c>
      <c r="S34" s="76" t="s">
        <v>239</v>
      </c>
      <c r="U34" s="91" t="s">
        <v>95</v>
      </c>
      <c r="V34"/>
    </row>
    <row r="35" spans="2:23" x14ac:dyDescent="0.2">
      <c r="B35" s="83" t="s">
        <v>23</v>
      </c>
      <c r="C35" s="83" t="s">
        <v>24</v>
      </c>
      <c r="E35" s="20" t="s">
        <v>145</v>
      </c>
      <c r="F35" s="35" t="s">
        <v>240</v>
      </c>
      <c r="K35" s="68" t="s">
        <v>328</v>
      </c>
      <c r="L35" s="68" t="s">
        <v>356</v>
      </c>
      <c r="N35" s="68" t="s">
        <v>406</v>
      </c>
      <c r="O35" s="68" t="s">
        <v>513</v>
      </c>
      <c r="R35" s="75" t="s">
        <v>137</v>
      </c>
      <c r="S35" s="76" t="s">
        <v>239</v>
      </c>
      <c r="U35" s="91" t="s">
        <v>62</v>
      </c>
      <c r="V35"/>
      <c r="W35" s="75" t="s">
        <v>37</v>
      </c>
    </row>
    <row r="36" spans="2:23" x14ac:dyDescent="0.2">
      <c r="B36" s="83" t="s">
        <v>141</v>
      </c>
      <c r="C36" s="83" t="s">
        <v>142</v>
      </c>
      <c r="E36" s="20" t="s">
        <v>68</v>
      </c>
      <c r="F36" s="35" t="s">
        <v>240</v>
      </c>
      <c r="K36" s="68" t="s">
        <v>333</v>
      </c>
      <c r="L36" s="68" t="s">
        <v>356</v>
      </c>
      <c r="N36" s="68" t="s">
        <v>412</v>
      </c>
      <c r="O36" s="68" t="s">
        <v>513</v>
      </c>
      <c r="R36" s="75" t="s">
        <v>101</v>
      </c>
      <c r="S36" s="76" t="s">
        <v>239</v>
      </c>
      <c r="U36" s="91" t="s">
        <v>65</v>
      </c>
      <c r="V36"/>
      <c r="W36" s="75" t="s">
        <v>190</v>
      </c>
    </row>
    <row r="37" spans="2:23" x14ac:dyDescent="0.2">
      <c r="B37" s="83" t="s">
        <v>128</v>
      </c>
      <c r="C37" s="83" t="s">
        <v>129</v>
      </c>
      <c r="E37" s="20" t="s">
        <v>48</v>
      </c>
      <c r="F37" s="35" t="s">
        <v>240</v>
      </c>
      <c r="K37" s="68" t="s">
        <v>338</v>
      </c>
      <c r="L37" s="68" t="s">
        <v>356</v>
      </c>
      <c r="N37" s="68" t="s">
        <v>418</v>
      </c>
      <c r="O37" s="68" t="s">
        <v>513</v>
      </c>
      <c r="R37" s="75" t="s">
        <v>19</v>
      </c>
      <c r="S37" s="76" t="s">
        <v>239</v>
      </c>
      <c r="U37" s="91" t="s">
        <v>66</v>
      </c>
      <c r="V37"/>
      <c r="W37" s="75" t="s">
        <v>148</v>
      </c>
    </row>
    <row r="38" spans="2:23" x14ac:dyDescent="0.2">
      <c r="B38" s="83" t="s">
        <v>118</v>
      </c>
      <c r="C38" s="83" t="s">
        <v>119</v>
      </c>
      <c r="E38" s="20" t="s">
        <v>52</v>
      </c>
      <c r="F38" s="35" t="s">
        <v>240</v>
      </c>
      <c r="K38" s="68" t="s">
        <v>343</v>
      </c>
      <c r="L38" s="68" t="s">
        <v>356</v>
      </c>
      <c r="N38" s="68" t="s">
        <v>425</v>
      </c>
      <c r="O38" s="68" t="s">
        <v>513</v>
      </c>
      <c r="U38" s="91" t="s">
        <v>122</v>
      </c>
      <c r="V38"/>
      <c r="W38" s="75" t="s">
        <v>222</v>
      </c>
    </row>
    <row r="39" spans="2:23" x14ac:dyDescent="0.2">
      <c r="B39" s="83" t="s">
        <v>31</v>
      </c>
      <c r="C39" s="83" t="s">
        <v>32</v>
      </c>
      <c r="E39" s="20" t="s">
        <v>73</v>
      </c>
      <c r="F39" s="35" t="s">
        <v>240</v>
      </c>
      <c r="K39" s="68" t="s">
        <v>348</v>
      </c>
      <c r="L39" s="68" t="s">
        <v>356</v>
      </c>
      <c r="N39" s="68" t="s">
        <v>431</v>
      </c>
      <c r="O39" s="68" t="s">
        <v>513</v>
      </c>
      <c r="U39" s="91" t="s">
        <v>117</v>
      </c>
      <c r="V39"/>
      <c r="W39" s="75" t="s">
        <v>163</v>
      </c>
    </row>
    <row r="40" spans="2:23" x14ac:dyDescent="0.2">
      <c r="B40" s="83" t="s">
        <v>178</v>
      </c>
      <c r="C40" s="83" t="s">
        <v>179</v>
      </c>
      <c r="E40" s="20" t="s">
        <v>81</v>
      </c>
      <c r="F40" s="35" t="s">
        <v>240</v>
      </c>
      <c r="K40" s="68" t="s">
        <v>353</v>
      </c>
      <c r="L40" s="68" t="s">
        <v>356</v>
      </c>
      <c r="N40" s="68" t="s">
        <v>438</v>
      </c>
      <c r="O40" s="68" t="s">
        <v>513</v>
      </c>
      <c r="U40" s="91" t="s">
        <v>70</v>
      </c>
      <c r="V40"/>
      <c r="W40" s="75" t="s">
        <v>176</v>
      </c>
    </row>
    <row r="41" spans="2:23" x14ac:dyDescent="0.2">
      <c r="B41" s="83" t="s">
        <v>97</v>
      </c>
      <c r="C41" s="83" t="s">
        <v>15</v>
      </c>
      <c r="E41" s="20" t="s">
        <v>38</v>
      </c>
      <c r="F41" s="35" t="s">
        <v>240</v>
      </c>
      <c r="K41" s="68" t="s">
        <v>285</v>
      </c>
      <c r="L41" s="68" t="s">
        <v>356</v>
      </c>
      <c r="N41" s="68" t="s">
        <v>445</v>
      </c>
      <c r="O41" s="68" t="s">
        <v>513</v>
      </c>
      <c r="U41" s="91" t="s">
        <v>71</v>
      </c>
      <c r="V41"/>
      <c r="W41" s="75" t="s">
        <v>36</v>
      </c>
    </row>
    <row r="42" spans="2:23" x14ac:dyDescent="0.2">
      <c r="B42" s="83" t="s">
        <v>103</v>
      </c>
      <c r="C42" s="83" t="s">
        <v>280</v>
      </c>
      <c r="E42" s="20" t="s">
        <v>104</v>
      </c>
      <c r="F42" s="35" t="s">
        <v>240</v>
      </c>
      <c r="K42" s="68" t="s">
        <v>291</v>
      </c>
      <c r="L42" s="68" t="s">
        <v>356</v>
      </c>
      <c r="N42" s="68" t="s">
        <v>451</v>
      </c>
      <c r="O42" s="68" t="s">
        <v>513</v>
      </c>
      <c r="U42" s="91" t="s">
        <v>59</v>
      </c>
      <c r="V42"/>
      <c r="W42" s="75" t="s">
        <v>75</v>
      </c>
    </row>
    <row r="43" spans="2:23" x14ac:dyDescent="0.2">
      <c r="B43" s="83" t="s">
        <v>230</v>
      </c>
      <c r="C43" s="83" t="s">
        <v>281</v>
      </c>
      <c r="E43" s="20" t="s">
        <v>204</v>
      </c>
      <c r="F43" s="35" t="s">
        <v>240</v>
      </c>
      <c r="K43" s="68" t="s">
        <v>297</v>
      </c>
      <c r="L43" s="68" t="s">
        <v>356</v>
      </c>
      <c r="N43" s="68" t="s">
        <v>457</v>
      </c>
      <c r="O43" s="68" t="s">
        <v>513</v>
      </c>
      <c r="U43" s="91" t="s">
        <v>199</v>
      </c>
      <c r="V43"/>
      <c r="W43" s="75" t="s">
        <v>212</v>
      </c>
    </row>
    <row r="44" spans="2:23" x14ac:dyDescent="0.2">
      <c r="B44" s="84">
        <v>24</v>
      </c>
      <c r="C44" s="83" t="s">
        <v>177</v>
      </c>
      <c r="E44" s="20" t="s">
        <v>208</v>
      </c>
      <c r="F44" s="35" t="s">
        <v>240</v>
      </c>
      <c r="K44" s="68" t="s">
        <v>303</v>
      </c>
      <c r="L44" s="68" t="s">
        <v>356</v>
      </c>
      <c r="N44" s="68" t="s">
        <v>463</v>
      </c>
      <c r="O44" s="68" t="s">
        <v>513</v>
      </c>
      <c r="U44" s="91" t="s">
        <v>56</v>
      </c>
      <c r="V44"/>
      <c r="W44" s="75" t="s">
        <v>206</v>
      </c>
    </row>
    <row r="45" spans="2:23" x14ac:dyDescent="0.2">
      <c r="E45" s="20" t="s">
        <v>224</v>
      </c>
      <c r="F45" s="35" t="s">
        <v>240</v>
      </c>
      <c r="K45" s="68" t="s">
        <v>310</v>
      </c>
      <c r="L45" s="68" t="s">
        <v>356</v>
      </c>
      <c r="N45" s="68" t="s">
        <v>469</v>
      </c>
      <c r="O45" s="68" t="s">
        <v>513</v>
      </c>
      <c r="U45" s="91" t="s">
        <v>83</v>
      </c>
      <c r="V45"/>
      <c r="W45" s="75" t="s">
        <v>74</v>
      </c>
    </row>
    <row r="46" spans="2:23" x14ac:dyDescent="0.2">
      <c r="E46" s="20" t="s">
        <v>207</v>
      </c>
      <c r="F46" s="35" t="s">
        <v>240</v>
      </c>
      <c r="K46" s="68" t="s">
        <v>317</v>
      </c>
      <c r="L46" s="68" t="s">
        <v>356</v>
      </c>
      <c r="N46" s="68" t="s">
        <v>475</v>
      </c>
      <c r="O46" s="68" t="s">
        <v>513</v>
      </c>
      <c r="U46" s="91" t="s">
        <v>84</v>
      </c>
      <c r="V46"/>
      <c r="W46" s="75" t="s">
        <v>107</v>
      </c>
    </row>
    <row r="47" spans="2:23" x14ac:dyDescent="0.2">
      <c r="E47" s="20" t="s">
        <v>169</v>
      </c>
      <c r="F47" s="35" t="s">
        <v>240</v>
      </c>
      <c r="K47" s="85" t="s">
        <v>514</v>
      </c>
      <c r="L47" s="68" t="s">
        <v>356</v>
      </c>
      <c r="N47" s="68" t="s">
        <v>481</v>
      </c>
      <c r="O47" s="68" t="s">
        <v>513</v>
      </c>
      <c r="U47" s="91" t="s">
        <v>27</v>
      </c>
      <c r="V47"/>
      <c r="W47" s="75" t="s">
        <v>209</v>
      </c>
    </row>
    <row r="48" spans="2:23" x14ac:dyDescent="0.2">
      <c r="E48" s="20" t="s">
        <v>115</v>
      </c>
      <c r="F48" s="35" t="s">
        <v>240</v>
      </c>
      <c r="K48" s="85" t="s">
        <v>515</v>
      </c>
      <c r="L48" s="68" t="s">
        <v>356</v>
      </c>
      <c r="N48" s="68" t="s">
        <v>487</v>
      </c>
      <c r="O48" s="68" t="s">
        <v>513</v>
      </c>
      <c r="U48" s="91" t="s">
        <v>61</v>
      </c>
      <c r="V48"/>
      <c r="W48" s="75" t="s">
        <v>185</v>
      </c>
    </row>
    <row r="49" spans="5:23" x14ac:dyDescent="0.2">
      <c r="E49" s="20" t="s">
        <v>78</v>
      </c>
      <c r="F49" s="35" t="s">
        <v>240</v>
      </c>
      <c r="K49" s="68" t="s">
        <v>323</v>
      </c>
      <c r="L49" s="68" t="s">
        <v>356</v>
      </c>
      <c r="N49" s="68" t="s">
        <v>494</v>
      </c>
      <c r="O49" s="68" t="s">
        <v>513</v>
      </c>
      <c r="V49"/>
      <c r="W49" s="75" t="s">
        <v>35</v>
      </c>
    </row>
    <row r="50" spans="5:23" ht="13.5" thickBot="1" x14ac:dyDescent="0.25">
      <c r="E50" s="20" t="s">
        <v>147</v>
      </c>
      <c r="F50" s="35" t="s">
        <v>240</v>
      </c>
      <c r="K50" s="68" t="s">
        <v>329</v>
      </c>
      <c r="L50" s="68" t="s">
        <v>356</v>
      </c>
      <c r="N50" s="68" t="s">
        <v>501</v>
      </c>
      <c r="O50" s="68" t="s">
        <v>513</v>
      </c>
      <c r="U50" s="91" t="s">
        <v>90</v>
      </c>
      <c r="V50"/>
    </row>
    <row r="51" spans="5:23" x14ac:dyDescent="0.2">
      <c r="E51" s="20" t="s">
        <v>77</v>
      </c>
      <c r="F51" s="35" t="s">
        <v>240</v>
      </c>
      <c r="K51" s="68" t="s">
        <v>334</v>
      </c>
      <c r="L51" s="68" t="s">
        <v>356</v>
      </c>
      <c r="N51" s="68" t="s">
        <v>508</v>
      </c>
      <c r="O51" s="68" t="s">
        <v>513</v>
      </c>
      <c r="U51" s="91" t="s">
        <v>88</v>
      </c>
      <c r="V51"/>
      <c r="W51" s="73" t="s">
        <v>231</v>
      </c>
    </row>
    <row r="52" spans="5:23" x14ac:dyDescent="0.2">
      <c r="E52" s="20" t="s">
        <v>69</v>
      </c>
      <c r="F52" s="35" t="s">
        <v>240</v>
      </c>
      <c r="K52" s="68" t="s">
        <v>339</v>
      </c>
      <c r="L52" s="68" t="s">
        <v>356</v>
      </c>
      <c r="N52" s="68" t="s">
        <v>359</v>
      </c>
      <c r="O52" s="68" t="s">
        <v>513</v>
      </c>
      <c r="U52" s="91" t="s">
        <v>152</v>
      </c>
      <c r="V52"/>
      <c r="W52" s="75" t="s">
        <v>157</v>
      </c>
    </row>
    <row r="53" spans="5:23" ht="13.5" thickBot="1" x14ac:dyDescent="0.25">
      <c r="E53" s="22" t="s">
        <v>33</v>
      </c>
      <c r="F53" s="36" t="s">
        <v>240</v>
      </c>
      <c r="K53" s="68" t="s">
        <v>344</v>
      </c>
      <c r="L53" s="68" t="s">
        <v>356</v>
      </c>
      <c r="N53" s="68" t="s">
        <v>365</v>
      </c>
      <c r="O53" s="68" t="s">
        <v>513</v>
      </c>
      <c r="U53" s="91" t="s">
        <v>86</v>
      </c>
      <c r="V53"/>
      <c r="W53" s="75" t="s">
        <v>60</v>
      </c>
    </row>
    <row r="54" spans="5:23" ht="13.5" thickBot="1" x14ac:dyDescent="0.25">
      <c r="E54" s="14"/>
      <c r="F54" s="11"/>
      <c r="K54" s="68" t="s">
        <v>349</v>
      </c>
      <c r="L54" s="68" t="s">
        <v>356</v>
      </c>
      <c r="N54" s="68" t="s">
        <v>371</v>
      </c>
      <c r="O54" s="68" t="s">
        <v>513</v>
      </c>
      <c r="U54" s="91" t="s">
        <v>87</v>
      </c>
      <c r="V54"/>
      <c r="W54" s="75" t="s">
        <v>160</v>
      </c>
    </row>
    <row r="55" spans="5:23" x14ac:dyDescent="0.2">
      <c r="E55" s="18" t="s">
        <v>89</v>
      </c>
      <c r="F55" s="32" t="s">
        <v>237</v>
      </c>
      <c r="K55" s="68" t="s">
        <v>354</v>
      </c>
      <c r="L55" s="68" t="s">
        <v>356</v>
      </c>
      <c r="N55" s="68" t="s">
        <v>377</v>
      </c>
      <c r="O55" s="68" t="s">
        <v>513</v>
      </c>
      <c r="U55" s="93" t="s">
        <v>42</v>
      </c>
      <c r="V55"/>
      <c r="W55" s="87" t="s">
        <v>563</v>
      </c>
    </row>
    <row r="56" spans="5:23" x14ac:dyDescent="0.2">
      <c r="E56" s="20" t="s">
        <v>30</v>
      </c>
      <c r="F56" s="33" t="s">
        <v>237</v>
      </c>
      <c r="K56" s="68" t="s">
        <v>286</v>
      </c>
      <c r="L56" s="68" t="s">
        <v>356</v>
      </c>
      <c r="N56" s="68" t="s">
        <v>383</v>
      </c>
      <c r="O56" s="68" t="s">
        <v>513</v>
      </c>
      <c r="U56" s="93" t="s">
        <v>41</v>
      </c>
      <c r="V56"/>
      <c r="W56" s="87" t="s">
        <v>564</v>
      </c>
    </row>
    <row r="57" spans="5:23" x14ac:dyDescent="0.2">
      <c r="E57" s="20" t="s">
        <v>26</v>
      </c>
      <c r="F57" s="33" t="s">
        <v>237</v>
      </c>
      <c r="K57" s="68" t="s">
        <v>292</v>
      </c>
      <c r="L57" s="68" t="s">
        <v>356</v>
      </c>
      <c r="N57" s="68" t="s">
        <v>389</v>
      </c>
      <c r="O57" s="68" t="s">
        <v>513</v>
      </c>
      <c r="U57" s="91" t="s">
        <v>92</v>
      </c>
      <c r="V57"/>
      <c r="W57" s="75" t="s">
        <v>57</v>
      </c>
    </row>
    <row r="58" spans="5:23" x14ac:dyDescent="0.2">
      <c r="E58" s="20" t="s">
        <v>58</v>
      </c>
      <c r="F58" s="33" t="s">
        <v>237</v>
      </c>
      <c r="K58" s="68" t="s">
        <v>298</v>
      </c>
      <c r="L58" s="68" t="s">
        <v>356</v>
      </c>
      <c r="N58" s="68" t="s">
        <v>395</v>
      </c>
      <c r="O58" s="68" t="s">
        <v>513</v>
      </c>
      <c r="U58" s="91" t="s">
        <v>174</v>
      </c>
      <c r="V58"/>
      <c r="W58" s="75" t="s">
        <v>40</v>
      </c>
    </row>
    <row r="59" spans="5:23" x14ac:dyDescent="0.2">
      <c r="E59" s="20" t="s">
        <v>37</v>
      </c>
      <c r="F59" s="33" t="s">
        <v>237</v>
      </c>
      <c r="K59" s="68" t="s">
        <v>304</v>
      </c>
      <c r="L59" s="68" t="s">
        <v>356</v>
      </c>
      <c r="N59" s="68" t="s">
        <v>401</v>
      </c>
      <c r="O59" s="68" t="s">
        <v>513</v>
      </c>
      <c r="U59" s="75" t="s">
        <v>64</v>
      </c>
      <c r="V59"/>
      <c r="W59" s="75" t="s">
        <v>39</v>
      </c>
    </row>
    <row r="60" spans="5:23" ht="13.5" thickBot="1" x14ac:dyDescent="0.25">
      <c r="E60" s="20" t="s">
        <v>72</v>
      </c>
      <c r="F60" s="33" t="s">
        <v>237</v>
      </c>
      <c r="K60" s="68" t="s">
        <v>311</v>
      </c>
      <c r="L60" s="68" t="s">
        <v>356</v>
      </c>
      <c r="N60" s="68" t="s">
        <v>407</v>
      </c>
      <c r="O60" s="68" t="s">
        <v>513</v>
      </c>
      <c r="V60"/>
    </row>
    <row r="61" spans="5:23" x14ac:dyDescent="0.2">
      <c r="E61" s="20" t="s">
        <v>82</v>
      </c>
      <c r="F61" s="33" t="s">
        <v>237</v>
      </c>
      <c r="K61" s="68" t="s">
        <v>318</v>
      </c>
      <c r="L61" s="68" t="s">
        <v>356</v>
      </c>
      <c r="N61" s="68" t="s">
        <v>413</v>
      </c>
      <c r="O61" s="68" t="s">
        <v>513</v>
      </c>
      <c r="V61"/>
      <c r="W61" s="73" t="s">
        <v>96</v>
      </c>
    </row>
    <row r="62" spans="5:23" x14ac:dyDescent="0.2">
      <c r="E62" s="20" t="s">
        <v>190</v>
      </c>
      <c r="F62" s="33" t="s">
        <v>237</v>
      </c>
      <c r="K62" s="85" t="s">
        <v>516</v>
      </c>
      <c r="L62" s="68" t="s">
        <v>356</v>
      </c>
      <c r="N62" s="68" t="s">
        <v>419</v>
      </c>
      <c r="O62" s="68" t="s">
        <v>513</v>
      </c>
      <c r="V62"/>
      <c r="W62" s="75" t="s">
        <v>213</v>
      </c>
    </row>
    <row r="63" spans="5:23" x14ac:dyDescent="0.2">
      <c r="E63" s="20" t="s">
        <v>54</v>
      </c>
      <c r="F63" s="33" t="s">
        <v>237</v>
      </c>
      <c r="K63" s="68" t="s">
        <v>324</v>
      </c>
      <c r="L63" s="68" t="s">
        <v>356</v>
      </c>
      <c r="N63" s="68" t="s">
        <v>432</v>
      </c>
      <c r="O63" s="68" t="s">
        <v>513</v>
      </c>
      <c r="V63"/>
      <c r="W63" s="75" t="s">
        <v>154</v>
      </c>
    </row>
    <row r="64" spans="5:23" x14ac:dyDescent="0.2">
      <c r="E64" s="20" t="s">
        <v>63</v>
      </c>
      <c r="F64" s="33" t="s">
        <v>237</v>
      </c>
      <c r="K64" s="68" t="s">
        <v>330</v>
      </c>
      <c r="L64" s="68" t="s">
        <v>356</v>
      </c>
      <c r="N64" s="68" t="s">
        <v>439</v>
      </c>
      <c r="O64" s="68" t="s">
        <v>513</v>
      </c>
      <c r="V64"/>
      <c r="W64" s="75" t="s">
        <v>121</v>
      </c>
    </row>
    <row r="65" spans="5:23" x14ac:dyDescent="0.2">
      <c r="E65" s="20" t="s">
        <v>170</v>
      </c>
      <c r="F65" s="33" t="s">
        <v>237</v>
      </c>
      <c r="K65" s="68" t="s">
        <v>335</v>
      </c>
      <c r="L65" s="68" t="s">
        <v>356</v>
      </c>
      <c r="N65" s="68" t="s">
        <v>446</v>
      </c>
      <c r="O65" s="68" t="s">
        <v>513</v>
      </c>
      <c r="V65"/>
      <c r="W65" s="75" t="s">
        <v>232</v>
      </c>
    </row>
    <row r="66" spans="5:23" x14ac:dyDescent="0.2">
      <c r="E66" s="20" t="s">
        <v>94</v>
      </c>
      <c r="F66" s="33" t="s">
        <v>237</v>
      </c>
      <c r="K66" s="68" t="s">
        <v>340</v>
      </c>
      <c r="L66" s="68" t="s">
        <v>356</v>
      </c>
      <c r="N66" s="68" t="s">
        <v>452</v>
      </c>
      <c r="O66" s="68" t="s">
        <v>513</v>
      </c>
      <c r="V66"/>
      <c r="W66" s="75" t="s">
        <v>136</v>
      </c>
    </row>
    <row r="67" spans="5:23" x14ac:dyDescent="0.2">
      <c r="E67" s="20" t="s">
        <v>222</v>
      </c>
      <c r="F67" s="33" t="s">
        <v>237</v>
      </c>
      <c r="K67" s="68" t="s">
        <v>345</v>
      </c>
      <c r="L67" s="68" t="s">
        <v>356</v>
      </c>
      <c r="N67" s="68" t="s">
        <v>458</v>
      </c>
      <c r="O67" s="68" t="s">
        <v>513</v>
      </c>
      <c r="V67"/>
      <c r="W67" s="75" t="s">
        <v>155</v>
      </c>
    </row>
    <row r="68" spans="5:23" x14ac:dyDescent="0.2">
      <c r="E68" s="20" t="s">
        <v>163</v>
      </c>
      <c r="F68" s="33" t="s">
        <v>237</v>
      </c>
      <c r="K68" s="68" t="s">
        <v>350</v>
      </c>
      <c r="L68" s="68" t="s">
        <v>356</v>
      </c>
      <c r="N68" s="68" t="s">
        <v>464</v>
      </c>
      <c r="O68" s="68" t="s">
        <v>513</v>
      </c>
      <c r="V68"/>
      <c r="W68" s="75" t="s">
        <v>156</v>
      </c>
    </row>
    <row r="69" spans="5:23" x14ac:dyDescent="0.2">
      <c r="E69" s="20" t="s">
        <v>176</v>
      </c>
      <c r="F69" s="33" t="s">
        <v>237</v>
      </c>
      <c r="K69" s="68" t="s">
        <v>355</v>
      </c>
      <c r="L69" s="68" t="s">
        <v>356</v>
      </c>
      <c r="N69" s="68" t="s">
        <v>470</v>
      </c>
      <c r="O69" s="68" t="s">
        <v>513</v>
      </c>
      <c r="V69"/>
      <c r="W69" s="75" t="s">
        <v>151</v>
      </c>
    </row>
    <row r="70" spans="5:23" x14ac:dyDescent="0.2">
      <c r="E70" s="20" t="s">
        <v>36</v>
      </c>
      <c r="F70" s="33" t="s">
        <v>237</v>
      </c>
      <c r="K70" s="68" t="s">
        <v>287</v>
      </c>
      <c r="L70" s="68" t="s">
        <v>356</v>
      </c>
      <c r="N70" s="68" t="s">
        <v>476</v>
      </c>
      <c r="O70" s="68" t="s">
        <v>513</v>
      </c>
      <c r="V70"/>
      <c r="W70" s="75" t="s">
        <v>171</v>
      </c>
    </row>
    <row r="71" spans="5:23" x14ac:dyDescent="0.2">
      <c r="E71" s="20" t="s">
        <v>114</v>
      </c>
      <c r="F71" s="33" t="s">
        <v>237</v>
      </c>
      <c r="V71"/>
      <c r="W71" s="75" t="s">
        <v>85</v>
      </c>
    </row>
    <row r="72" spans="5:23" x14ac:dyDescent="0.2">
      <c r="E72" s="20" t="s">
        <v>113</v>
      </c>
      <c r="F72" s="33" t="s">
        <v>237</v>
      </c>
      <c r="V72"/>
      <c r="W72" s="75" t="s">
        <v>205</v>
      </c>
    </row>
    <row r="73" spans="5:23" x14ac:dyDescent="0.2">
      <c r="E73" s="20" t="s">
        <v>111</v>
      </c>
      <c r="F73" s="33" t="s">
        <v>237</v>
      </c>
      <c r="V73"/>
      <c r="W73" s="75" t="s">
        <v>195</v>
      </c>
    </row>
    <row r="74" spans="5:23" x14ac:dyDescent="0.2">
      <c r="E74" s="20" t="s">
        <v>112</v>
      </c>
      <c r="F74" s="33" t="s">
        <v>237</v>
      </c>
      <c r="V74"/>
      <c r="W74" s="75" t="s">
        <v>91</v>
      </c>
    </row>
    <row r="75" spans="5:23" x14ac:dyDescent="0.2">
      <c r="E75" s="20" t="s">
        <v>75</v>
      </c>
      <c r="F75" s="33" t="s">
        <v>237</v>
      </c>
      <c r="V75"/>
      <c r="W75" s="75" t="s">
        <v>164</v>
      </c>
    </row>
    <row r="76" spans="5:23" x14ac:dyDescent="0.2">
      <c r="E76" s="20" t="s">
        <v>212</v>
      </c>
      <c r="F76" s="33" t="s">
        <v>237</v>
      </c>
      <c r="V76"/>
      <c r="W76" s="75" t="s">
        <v>50</v>
      </c>
    </row>
    <row r="77" spans="5:23" x14ac:dyDescent="0.2">
      <c r="E77" s="20" t="s">
        <v>206</v>
      </c>
      <c r="F77" s="33" t="s">
        <v>237</v>
      </c>
      <c r="V77"/>
      <c r="W77" s="75" t="s">
        <v>55</v>
      </c>
    </row>
    <row r="78" spans="5:23" x14ac:dyDescent="0.2">
      <c r="E78" s="20" t="s">
        <v>74</v>
      </c>
      <c r="F78" s="33" t="s">
        <v>237</v>
      </c>
      <c r="V78"/>
      <c r="W78" s="75" t="s">
        <v>162</v>
      </c>
    </row>
    <row r="79" spans="5:23" ht="13.5" thickBot="1" x14ac:dyDescent="0.25">
      <c r="E79" s="20" t="s">
        <v>107</v>
      </c>
      <c r="F79" s="33" t="s">
        <v>237</v>
      </c>
      <c r="V79"/>
    </row>
    <row r="80" spans="5:23" x14ac:dyDescent="0.2">
      <c r="E80" s="20" t="s">
        <v>209</v>
      </c>
      <c r="F80" s="33" t="s">
        <v>237</v>
      </c>
      <c r="V80"/>
      <c r="W80" s="73" t="s">
        <v>173</v>
      </c>
    </row>
    <row r="81" spans="5:23" x14ac:dyDescent="0.2">
      <c r="E81" s="20" t="s">
        <v>34</v>
      </c>
      <c r="F81" s="33" t="s">
        <v>237</v>
      </c>
      <c r="V81"/>
      <c r="W81" s="75" t="s">
        <v>194</v>
      </c>
    </row>
    <row r="82" spans="5:23" x14ac:dyDescent="0.2">
      <c r="E82" s="20" t="s">
        <v>79</v>
      </c>
      <c r="F82" s="33" t="s">
        <v>237</v>
      </c>
      <c r="K82" s="68" t="s">
        <v>293</v>
      </c>
      <c r="L82" s="68" t="s">
        <v>356</v>
      </c>
      <c r="N82" s="68" t="s">
        <v>482</v>
      </c>
      <c r="O82" s="68" t="s">
        <v>513</v>
      </c>
      <c r="V82"/>
      <c r="W82" s="75" t="s">
        <v>116</v>
      </c>
    </row>
    <row r="83" spans="5:23" x14ac:dyDescent="0.2">
      <c r="E83" s="20" t="s">
        <v>80</v>
      </c>
      <c r="F83" s="33" t="s">
        <v>237</v>
      </c>
      <c r="K83" s="68" t="s">
        <v>299</v>
      </c>
      <c r="L83" s="68" t="s">
        <v>356</v>
      </c>
      <c r="N83" s="68" t="s">
        <v>488</v>
      </c>
      <c r="O83" s="68" t="s">
        <v>513</v>
      </c>
      <c r="V83"/>
      <c r="W83" s="75" t="s">
        <v>140</v>
      </c>
    </row>
    <row r="84" spans="5:23" x14ac:dyDescent="0.2">
      <c r="E84" s="20" t="s">
        <v>185</v>
      </c>
      <c r="F84" s="33" t="s">
        <v>237</v>
      </c>
      <c r="K84" s="68" t="s">
        <v>305</v>
      </c>
      <c r="L84" s="68" t="s">
        <v>356</v>
      </c>
      <c r="N84" s="68" t="s">
        <v>495</v>
      </c>
      <c r="O84" s="68" t="s">
        <v>513</v>
      </c>
      <c r="V84"/>
      <c r="W84" s="75" t="s">
        <v>45</v>
      </c>
    </row>
    <row r="85" spans="5:23" x14ac:dyDescent="0.2">
      <c r="E85" s="20" t="s">
        <v>35</v>
      </c>
      <c r="F85" s="33" t="s">
        <v>237</v>
      </c>
      <c r="K85" s="68" t="s">
        <v>312</v>
      </c>
      <c r="L85" s="68" t="s">
        <v>356</v>
      </c>
      <c r="N85" s="68" t="s">
        <v>502</v>
      </c>
      <c r="O85" s="68" t="s">
        <v>513</v>
      </c>
      <c r="V85"/>
      <c r="W85" s="75" t="s">
        <v>150</v>
      </c>
    </row>
    <row r="86" spans="5:23" ht="13.5" thickBot="1" x14ac:dyDescent="0.25">
      <c r="E86" s="14"/>
      <c r="F86" s="11"/>
      <c r="K86" s="68" t="s">
        <v>306</v>
      </c>
      <c r="L86" s="68" t="s">
        <v>356</v>
      </c>
      <c r="N86" s="68" t="s">
        <v>420</v>
      </c>
      <c r="O86" s="68" t="s">
        <v>513</v>
      </c>
      <c r="V86"/>
      <c r="W86" s="75" t="s">
        <v>137</v>
      </c>
    </row>
    <row r="87" spans="5:23" x14ac:dyDescent="0.2">
      <c r="E87" s="18" t="s">
        <v>231</v>
      </c>
      <c r="F87" s="29" t="s">
        <v>242</v>
      </c>
      <c r="K87" s="68" t="s">
        <v>313</v>
      </c>
      <c r="L87" s="68" t="s">
        <v>356</v>
      </c>
      <c r="N87" s="68" t="s">
        <v>426</v>
      </c>
      <c r="O87" s="68" t="s">
        <v>513</v>
      </c>
      <c r="V87"/>
      <c r="W87" s="75" t="s">
        <v>101</v>
      </c>
    </row>
    <row r="88" spans="5:23" ht="13.5" thickBot="1" x14ac:dyDescent="0.25">
      <c r="E88" s="20" t="s">
        <v>62</v>
      </c>
      <c r="F88" s="30" t="s">
        <v>242</v>
      </c>
      <c r="K88" s="68" t="s">
        <v>319</v>
      </c>
      <c r="L88" s="68" t="s">
        <v>356</v>
      </c>
      <c r="N88" s="68" t="s">
        <v>433</v>
      </c>
      <c r="O88" s="68" t="s">
        <v>513</v>
      </c>
      <c r="V88"/>
      <c r="W88" s="86" t="s">
        <v>19</v>
      </c>
    </row>
    <row r="89" spans="5:23" ht="13.5" thickBot="1" x14ac:dyDescent="0.25">
      <c r="E89" s="20" t="s">
        <v>157</v>
      </c>
      <c r="F89" s="30" t="s">
        <v>242</v>
      </c>
      <c r="K89" s="68" t="s">
        <v>325</v>
      </c>
      <c r="L89" s="68" t="s">
        <v>356</v>
      </c>
      <c r="N89" s="68" t="s">
        <v>440</v>
      </c>
      <c r="O89" s="68" t="s">
        <v>513</v>
      </c>
      <c r="V89"/>
      <c r="W89" s="88"/>
    </row>
    <row r="90" spans="5:23" ht="13.5" thickBot="1" x14ac:dyDescent="0.25">
      <c r="E90" s="20" t="s">
        <v>65</v>
      </c>
      <c r="F90" s="30" t="s">
        <v>242</v>
      </c>
      <c r="V90"/>
      <c r="W90" s="89" t="s">
        <v>165</v>
      </c>
    </row>
    <row r="91" spans="5:23" ht="13.5" thickBot="1" x14ac:dyDescent="0.25">
      <c r="E91" s="20" t="s">
        <v>66</v>
      </c>
      <c r="F91" s="30" t="s">
        <v>242</v>
      </c>
      <c r="V91"/>
    </row>
    <row r="92" spans="5:23" ht="13.5" thickBot="1" x14ac:dyDescent="0.25">
      <c r="E92" s="20" t="s">
        <v>122</v>
      </c>
      <c r="F92" s="30" t="s">
        <v>242</v>
      </c>
      <c r="V92"/>
      <c r="W92" s="89" t="s">
        <v>22</v>
      </c>
    </row>
    <row r="93" spans="5:23" x14ac:dyDescent="0.2">
      <c r="E93" s="20" t="s">
        <v>117</v>
      </c>
      <c r="F93" s="30" t="s">
        <v>242</v>
      </c>
      <c r="V93"/>
    </row>
    <row r="94" spans="5:23" x14ac:dyDescent="0.2">
      <c r="E94" s="20" t="s">
        <v>60</v>
      </c>
      <c r="F94" s="30" t="s">
        <v>242</v>
      </c>
      <c r="V94"/>
    </row>
    <row r="95" spans="5:23" x14ac:dyDescent="0.2">
      <c r="E95" s="20" t="s">
        <v>160</v>
      </c>
      <c r="F95" s="30" t="s">
        <v>242</v>
      </c>
      <c r="V95"/>
    </row>
    <row r="96" spans="5:23" x14ac:dyDescent="0.2">
      <c r="E96" s="70" t="s">
        <v>563</v>
      </c>
      <c r="F96" s="30" t="s">
        <v>242</v>
      </c>
      <c r="V96"/>
    </row>
    <row r="97" spans="5:22" x14ac:dyDescent="0.2">
      <c r="E97" s="70" t="s">
        <v>564</v>
      </c>
      <c r="F97" s="30" t="s">
        <v>242</v>
      </c>
      <c r="V97"/>
    </row>
    <row r="98" spans="5:22" x14ac:dyDescent="0.2">
      <c r="E98" s="20" t="s">
        <v>57</v>
      </c>
      <c r="F98" s="30" t="s">
        <v>242</v>
      </c>
      <c r="V98"/>
    </row>
    <row r="99" spans="5:22" x14ac:dyDescent="0.2">
      <c r="E99" s="20" t="s">
        <v>56</v>
      </c>
      <c r="F99" s="30" t="s">
        <v>242</v>
      </c>
      <c r="N99" s="68" t="s">
        <v>489</v>
      </c>
      <c r="O99" s="68" t="s">
        <v>513</v>
      </c>
      <c r="V99"/>
    </row>
    <row r="100" spans="5:22" x14ac:dyDescent="0.2">
      <c r="E100" s="20" t="s">
        <v>40</v>
      </c>
      <c r="F100" s="30" t="s">
        <v>242</v>
      </c>
      <c r="N100" s="68" t="s">
        <v>496</v>
      </c>
      <c r="O100" s="68" t="s">
        <v>513</v>
      </c>
      <c r="V100"/>
    </row>
    <row r="101" spans="5:22" x14ac:dyDescent="0.2">
      <c r="E101" s="20" t="s">
        <v>70</v>
      </c>
      <c r="F101" s="30" t="s">
        <v>242</v>
      </c>
      <c r="N101" s="68" t="s">
        <v>503</v>
      </c>
      <c r="O101" s="68" t="s">
        <v>513</v>
      </c>
      <c r="V101"/>
    </row>
    <row r="102" spans="5:22" x14ac:dyDescent="0.2">
      <c r="E102" s="20" t="s">
        <v>71</v>
      </c>
      <c r="F102" s="30" t="s">
        <v>242</v>
      </c>
      <c r="N102" s="68" t="s">
        <v>509</v>
      </c>
      <c r="O102" s="68" t="s">
        <v>513</v>
      </c>
      <c r="V102"/>
    </row>
    <row r="103" spans="5:22" x14ac:dyDescent="0.2">
      <c r="E103" s="20" t="s">
        <v>59</v>
      </c>
      <c r="F103" s="30" t="s">
        <v>242</v>
      </c>
      <c r="N103" s="68" t="s">
        <v>360</v>
      </c>
      <c r="O103" s="68" t="s">
        <v>513</v>
      </c>
      <c r="V103"/>
    </row>
    <row r="104" spans="5:22" x14ac:dyDescent="0.2">
      <c r="E104" s="20" t="s">
        <v>199</v>
      </c>
      <c r="F104" s="30" t="s">
        <v>242</v>
      </c>
      <c r="N104" s="68" t="s">
        <v>366</v>
      </c>
      <c r="O104" s="68" t="s">
        <v>513</v>
      </c>
      <c r="V104"/>
    </row>
    <row r="105" spans="5:22" x14ac:dyDescent="0.2">
      <c r="E105" s="20" t="s">
        <v>95</v>
      </c>
      <c r="F105" s="30" t="s">
        <v>242</v>
      </c>
      <c r="N105" s="68" t="s">
        <v>372</v>
      </c>
      <c r="O105" s="68" t="s">
        <v>513</v>
      </c>
      <c r="V105"/>
    </row>
    <row r="106" spans="5:22" x14ac:dyDescent="0.2">
      <c r="E106" s="20" t="s">
        <v>39</v>
      </c>
      <c r="F106" s="30" t="s">
        <v>242</v>
      </c>
      <c r="N106" s="68" t="s">
        <v>378</v>
      </c>
      <c r="O106" s="68" t="s">
        <v>513</v>
      </c>
      <c r="V106"/>
    </row>
    <row r="107" spans="5:22" x14ac:dyDescent="0.2">
      <c r="E107" s="20" t="s">
        <v>83</v>
      </c>
      <c r="F107" s="30" t="s">
        <v>242</v>
      </c>
      <c r="N107" s="68" t="s">
        <v>384</v>
      </c>
      <c r="O107" s="68" t="s">
        <v>513</v>
      </c>
      <c r="V107"/>
    </row>
    <row r="108" spans="5:22" x14ac:dyDescent="0.2">
      <c r="E108" s="20" t="s">
        <v>84</v>
      </c>
      <c r="F108" s="30" t="s">
        <v>242</v>
      </c>
      <c r="N108" s="68" t="s">
        <v>390</v>
      </c>
      <c r="O108" s="68" t="s">
        <v>513</v>
      </c>
    </row>
    <row r="109" spans="5:22" x14ac:dyDescent="0.2">
      <c r="E109" s="20" t="s">
        <v>27</v>
      </c>
      <c r="F109" s="30" t="s">
        <v>242</v>
      </c>
      <c r="N109" s="68" t="s">
        <v>396</v>
      </c>
      <c r="O109" s="68" t="s">
        <v>513</v>
      </c>
    </row>
    <row r="110" spans="5:22" ht="13.5" thickBot="1" x14ac:dyDescent="0.25">
      <c r="E110" s="22" t="s">
        <v>61</v>
      </c>
      <c r="F110" s="31" t="s">
        <v>242</v>
      </c>
      <c r="N110" s="68" t="s">
        <v>402</v>
      </c>
      <c r="O110" s="68" t="s">
        <v>513</v>
      </c>
    </row>
    <row r="111" spans="5:22" ht="13.5" thickBot="1" x14ac:dyDescent="0.25">
      <c r="E111" s="14"/>
      <c r="F111" s="11"/>
      <c r="N111" s="68" t="s">
        <v>408</v>
      </c>
      <c r="O111" s="68" t="s">
        <v>513</v>
      </c>
    </row>
    <row r="112" spans="5:22" x14ac:dyDescent="0.2">
      <c r="E112" s="18" t="s">
        <v>96</v>
      </c>
      <c r="F112" s="17" t="s">
        <v>238</v>
      </c>
      <c r="N112" s="68" t="s">
        <v>414</v>
      </c>
      <c r="O112" s="68" t="s">
        <v>513</v>
      </c>
    </row>
    <row r="113" spans="5:15" x14ac:dyDescent="0.2">
      <c r="E113" s="20" t="s">
        <v>213</v>
      </c>
      <c r="F113" s="19" t="s">
        <v>238</v>
      </c>
      <c r="N113" s="68" t="s">
        <v>421</v>
      </c>
      <c r="O113" s="68" t="s">
        <v>513</v>
      </c>
    </row>
    <row r="114" spans="5:15" x14ac:dyDescent="0.2">
      <c r="E114" s="20" t="s">
        <v>64</v>
      </c>
      <c r="F114" s="19" t="s">
        <v>238</v>
      </c>
      <c r="N114" s="68" t="s">
        <v>427</v>
      </c>
      <c r="O114" s="68" t="s">
        <v>513</v>
      </c>
    </row>
    <row r="115" spans="5:15" x14ac:dyDescent="0.2">
      <c r="E115" s="20" t="s">
        <v>154</v>
      </c>
      <c r="F115" s="19" t="s">
        <v>238</v>
      </c>
      <c r="N115" s="68" t="s">
        <v>434</v>
      </c>
      <c r="O115" s="68" t="s">
        <v>513</v>
      </c>
    </row>
    <row r="116" spans="5:15" x14ac:dyDescent="0.2">
      <c r="E116" s="20" t="s">
        <v>121</v>
      </c>
      <c r="F116" s="19" t="s">
        <v>238</v>
      </c>
      <c r="N116" s="68" t="s">
        <v>441</v>
      </c>
      <c r="O116" s="68" t="s">
        <v>513</v>
      </c>
    </row>
    <row r="117" spans="5:15" x14ac:dyDescent="0.2">
      <c r="E117" s="20" t="s">
        <v>232</v>
      </c>
      <c r="F117" s="19" t="s">
        <v>238</v>
      </c>
      <c r="N117" s="68" t="s">
        <v>447</v>
      </c>
      <c r="O117" s="68" t="s">
        <v>513</v>
      </c>
    </row>
    <row r="118" spans="5:15" x14ac:dyDescent="0.2">
      <c r="E118" s="20" t="s">
        <v>136</v>
      </c>
      <c r="F118" s="19" t="s">
        <v>238</v>
      </c>
      <c r="N118" s="68" t="s">
        <v>453</v>
      </c>
      <c r="O118" s="68" t="s">
        <v>513</v>
      </c>
    </row>
    <row r="119" spans="5:15" x14ac:dyDescent="0.2">
      <c r="E119" s="20" t="s">
        <v>155</v>
      </c>
      <c r="F119" s="19" t="s">
        <v>238</v>
      </c>
      <c r="N119" s="68" t="s">
        <v>459</v>
      </c>
      <c r="O119" s="68" t="s">
        <v>513</v>
      </c>
    </row>
    <row r="120" spans="5:15" x14ac:dyDescent="0.2">
      <c r="E120" s="20" t="s">
        <v>156</v>
      </c>
      <c r="F120" s="19" t="s">
        <v>238</v>
      </c>
      <c r="N120" s="68" t="s">
        <v>465</v>
      </c>
      <c r="O120" s="68" t="s">
        <v>513</v>
      </c>
    </row>
    <row r="121" spans="5:15" x14ac:dyDescent="0.2">
      <c r="E121" s="20" t="s">
        <v>90</v>
      </c>
      <c r="F121" s="19" t="s">
        <v>238</v>
      </c>
      <c r="N121" s="68" t="s">
        <v>471</v>
      </c>
      <c r="O121" s="68" t="s">
        <v>513</v>
      </c>
    </row>
    <row r="122" spans="5:15" x14ac:dyDescent="0.2">
      <c r="E122" s="20" t="s">
        <v>151</v>
      </c>
      <c r="F122" s="19" t="s">
        <v>238</v>
      </c>
      <c r="N122" s="68" t="s">
        <v>477</v>
      </c>
      <c r="O122" s="68" t="s">
        <v>513</v>
      </c>
    </row>
    <row r="123" spans="5:15" x14ac:dyDescent="0.2">
      <c r="E123" s="20" t="s">
        <v>171</v>
      </c>
      <c r="F123" s="19" t="s">
        <v>238</v>
      </c>
      <c r="N123" s="68" t="s">
        <v>483</v>
      </c>
      <c r="O123" s="68" t="s">
        <v>513</v>
      </c>
    </row>
    <row r="124" spans="5:15" x14ac:dyDescent="0.2">
      <c r="E124" s="20" t="s">
        <v>85</v>
      </c>
      <c r="F124" s="19" t="s">
        <v>238</v>
      </c>
      <c r="N124" s="68" t="s">
        <v>490</v>
      </c>
      <c r="O124" s="68" t="s">
        <v>513</v>
      </c>
    </row>
    <row r="125" spans="5:15" x14ac:dyDescent="0.2">
      <c r="E125" s="20" t="s">
        <v>205</v>
      </c>
      <c r="F125" s="19" t="s">
        <v>238</v>
      </c>
      <c r="N125" s="68" t="s">
        <v>497</v>
      </c>
      <c r="O125" s="68" t="s">
        <v>513</v>
      </c>
    </row>
    <row r="126" spans="5:15" x14ac:dyDescent="0.2">
      <c r="E126" s="20" t="s">
        <v>88</v>
      </c>
      <c r="F126" s="19" t="s">
        <v>238</v>
      </c>
      <c r="N126" s="68" t="s">
        <v>504</v>
      </c>
      <c r="O126" s="68" t="s">
        <v>513</v>
      </c>
    </row>
    <row r="127" spans="5:15" x14ac:dyDescent="0.2">
      <c r="E127" s="20" t="s">
        <v>195</v>
      </c>
      <c r="F127" s="19" t="s">
        <v>238</v>
      </c>
      <c r="N127" s="68" t="s">
        <v>510</v>
      </c>
      <c r="O127" s="68" t="s">
        <v>513</v>
      </c>
    </row>
    <row r="128" spans="5:15" x14ac:dyDescent="0.2">
      <c r="E128" s="20" t="s">
        <v>91</v>
      </c>
      <c r="F128" s="19" t="s">
        <v>238</v>
      </c>
      <c r="N128" s="68" t="s">
        <v>361</v>
      </c>
      <c r="O128" s="68" t="s">
        <v>513</v>
      </c>
    </row>
    <row r="129" spans="5:15" x14ac:dyDescent="0.2">
      <c r="E129" s="20" t="s">
        <v>152</v>
      </c>
      <c r="F129" s="19" t="s">
        <v>238</v>
      </c>
      <c r="N129" s="68" t="s">
        <v>367</v>
      </c>
      <c r="O129" s="68" t="s">
        <v>513</v>
      </c>
    </row>
    <row r="130" spans="5:15" x14ac:dyDescent="0.2">
      <c r="E130" s="20" t="s">
        <v>164</v>
      </c>
      <c r="F130" s="19" t="s">
        <v>238</v>
      </c>
      <c r="N130" s="68" t="s">
        <v>373</v>
      </c>
      <c r="O130" s="68" t="s">
        <v>513</v>
      </c>
    </row>
    <row r="131" spans="5:15" x14ac:dyDescent="0.2">
      <c r="E131" s="20" t="s">
        <v>86</v>
      </c>
      <c r="F131" s="19" t="s">
        <v>238</v>
      </c>
      <c r="N131" s="68" t="s">
        <v>379</v>
      </c>
      <c r="O131" s="68" t="s">
        <v>513</v>
      </c>
    </row>
    <row r="132" spans="5:15" x14ac:dyDescent="0.2">
      <c r="E132" s="20" t="s">
        <v>87</v>
      </c>
      <c r="F132" s="19" t="s">
        <v>238</v>
      </c>
      <c r="N132" s="68" t="s">
        <v>385</v>
      </c>
      <c r="O132" s="68" t="s">
        <v>513</v>
      </c>
    </row>
    <row r="133" spans="5:15" x14ac:dyDescent="0.2">
      <c r="E133" s="20" t="s">
        <v>50</v>
      </c>
      <c r="F133" s="19" t="s">
        <v>238</v>
      </c>
      <c r="N133" s="68" t="s">
        <v>391</v>
      </c>
      <c r="O133" s="68" t="s">
        <v>513</v>
      </c>
    </row>
    <row r="134" spans="5:15" x14ac:dyDescent="0.2">
      <c r="E134" s="20" t="s">
        <v>55</v>
      </c>
      <c r="F134" s="19" t="s">
        <v>238</v>
      </c>
      <c r="N134" s="68" t="s">
        <v>397</v>
      </c>
      <c r="O134" s="68" t="s">
        <v>513</v>
      </c>
    </row>
    <row r="135" spans="5:15" x14ac:dyDescent="0.2">
      <c r="E135" s="37" t="s">
        <v>42</v>
      </c>
      <c r="F135" s="19" t="s">
        <v>238</v>
      </c>
      <c r="N135" s="68" t="s">
        <v>403</v>
      </c>
      <c r="O135" s="68" t="s">
        <v>513</v>
      </c>
    </row>
    <row r="136" spans="5:15" x14ac:dyDescent="0.2">
      <c r="E136" s="37" t="s">
        <v>41</v>
      </c>
      <c r="F136" s="19" t="s">
        <v>238</v>
      </c>
      <c r="N136" s="68" t="s">
        <v>409</v>
      </c>
      <c r="O136" s="68" t="s">
        <v>513</v>
      </c>
    </row>
    <row r="137" spans="5:15" x14ac:dyDescent="0.2">
      <c r="E137" s="20" t="s">
        <v>92</v>
      </c>
      <c r="F137" s="19" t="s">
        <v>238</v>
      </c>
      <c r="N137" s="68" t="s">
        <v>415</v>
      </c>
      <c r="O137" s="68" t="s">
        <v>513</v>
      </c>
    </row>
    <row r="138" spans="5:15" x14ac:dyDescent="0.2">
      <c r="E138" s="20" t="s">
        <v>162</v>
      </c>
      <c r="F138" s="19" t="s">
        <v>238</v>
      </c>
      <c r="N138" s="68" t="s">
        <v>422</v>
      </c>
      <c r="O138" s="68" t="s">
        <v>513</v>
      </c>
    </row>
    <row r="139" spans="5:15" ht="13.5" thickBot="1" x14ac:dyDescent="0.25">
      <c r="E139" s="22" t="s">
        <v>174</v>
      </c>
      <c r="F139" s="21" t="s">
        <v>238</v>
      </c>
      <c r="N139" s="68" t="s">
        <v>428</v>
      </c>
      <c r="O139" s="68" t="s">
        <v>513</v>
      </c>
    </row>
    <row r="140" spans="5:15" ht="13.5" thickBot="1" x14ac:dyDescent="0.25">
      <c r="E140" s="14"/>
      <c r="F140" s="11"/>
      <c r="N140" s="68" t="s">
        <v>435</v>
      </c>
      <c r="O140" s="68" t="s">
        <v>513</v>
      </c>
    </row>
    <row r="141" spans="5:15" x14ac:dyDescent="0.2">
      <c r="E141" s="18" t="s">
        <v>173</v>
      </c>
      <c r="F141" s="23" t="s">
        <v>239</v>
      </c>
      <c r="N141" s="68" t="s">
        <v>442</v>
      </c>
      <c r="O141" s="68" t="s">
        <v>513</v>
      </c>
    </row>
    <row r="142" spans="5:15" x14ac:dyDescent="0.2">
      <c r="E142" s="20" t="s">
        <v>194</v>
      </c>
      <c r="F142" s="24" t="s">
        <v>239</v>
      </c>
      <c r="N142" s="68" t="s">
        <v>448</v>
      </c>
      <c r="O142" s="68" t="s">
        <v>513</v>
      </c>
    </row>
    <row r="143" spans="5:15" x14ac:dyDescent="0.2">
      <c r="E143" s="20" t="s">
        <v>116</v>
      </c>
      <c r="F143" s="24" t="s">
        <v>239</v>
      </c>
      <c r="N143" s="68" t="s">
        <v>454</v>
      </c>
      <c r="O143" s="68" t="s">
        <v>513</v>
      </c>
    </row>
    <row r="144" spans="5:15" x14ac:dyDescent="0.2">
      <c r="E144" s="20" t="s">
        <v>140</v>
      </c>
      <c r="F144" s="24" t="s">
        <v>239</v>
      </c>
      <c r="N144" s="68" t="s">
        <v>460</v>
      </c>
      <c r="O144" s="68" t="s">
        <v>513</v>
      </c>
    </row>
    <row r="145" spans="5:15" x14ac:dyDescent="0.2">
      <c r="E145" s="20" t="s">
        <v>45</v>
      </c>
      <c r="F145" s="24" t="s">
        <v>239</v>
      </c>
      <c r="N145" s="68" t="s">
        <v>466</v>
      </c>
      <c r="O145" s="68" t="s">
        <v>513</v>
      </c>
    </row>
    <row r="146" spans="5:15" x14ac:dyDescent="0.2">
      <c r="E146" s="20" t="s">
        <v>150</v>
      </c>
      <c r="F146" s="24" t="s">
        <v>239</v>
      </c>
      <c r="N146" s="68" t="s">
        <v>472</v>
      </c>
      <c r="O146" s="68" t="s">
        <v>513</v>
      </c>
    </row>
    <row r="147" spans="5:15" x14ac:dyDescent="0.2">
      <c r="E147" s="20" t="s">
        <v>137</v>
      </c>
      <c r="F147" s="24" t="s">
        <v>239</v>
      </c>
      <c r="N147" s="68" t="s">
        <v>478</v>
      </c>
      <c r="O147" s="68" t="s">
        <v>513</v>
      </c>
    </row>
    <row r="148" spans="5:15" x14ac:dyDescent="0.2">
      <c r="E148" s="20" t="s">
        <v>101</v>
      </c>
      <c r="F148" s="24" t="s">
        <v>239</v>
      </c>
      <c r="N148" s="68" t="s">
        <v>484</v>
      </c>
      <c r="O148" s="68" t="s">
        <v>513</v>
      </c>
    </row>
    <row r="149" spans="5:15" ht="13.5" thickBot="1" x14ac:dyDescent="0.25">
      <c r="E149" s="22" t="s">
        <v>19</v>
      </c>
      <c r="F149" s="25" t="s">
        <v>239</v>
      </c>
      <c r="N149" s="68" t="s">
        <v>491</v>
      </c>
      <c r="O149" s="68" t="s">
        <v>513</v>
      </c>
    </row>
    <row r="150" spans="5:15" ht="13.5" thickBot="1" x14ac:dyDescent="0.25">
      <c r="E150" s="14"/>
      <c r="F150" s="11"/>
      <c r="N150" s="68" t="s">
        <v>498</v>
      </c>
      <c r="O150" s="68" t="s">
        <v>513</v>
      </c>
    </row>
    <row r="151" spans="5:15" ht="13.5" thickBot="1" x14ac:dyDescent="0.25">
      <c r="E151" s="27" t="s">
        <v>165</v>
      </c>
      <c r="F151" s="26" t="s">
        <v>241</v>
      </c>
      <c r="N151" s="68" t="s">
        <v>505</v>
      </c>
      <c r="O151" s="68" t="s">
        <v>513</v>
      </c>
    </row>
    <row r="152" spans="5:15" ht="13.5" thickBot="1" x14ac:dyDescent="0.25">
      <c r="F152" s="68"/>
      <c r="N152" s="68" t="s">
        <v>511</v>
      </c>
      <c r="O152" s="68" t="s">
        <v>513</v>
      </c>
    </row>
    <row r="153" spans="5:15" ht="13.5" thickBot="1" x14ac:dyDescent="0.25">
      <c r="E153" s="27" t="s">
        <v>22</v>
      </c>
      <c r="F153" s="28" t="s">
        <v>22</v>
      </c>
      <c r="N153" s="68" t="s">
        <v>362</v>
      </c>
      <c r="O153" s="68" t="s">
        <v>513</v>
      </c>
    </row>
    <row r="154" spans="5:15" x14ac:dyDescent="0.2">
      <c r="N154" s="68" t="s">
        <v>368</v>
      </c>
      <c r="O154" s="68" t="s">
        <v>513</v>
      </c>
    </row>
    <row r="155" spans="5:15" x14ac:dyDescent="0.2">
      <c r="N155" s="68" t="s">
        <v>374</v>
      </c>
      <c r="O155" s="68" t="s">
        <v>513</v>
      </c>
    </row>
    <row r="156" spans="5:15" x14ac:dyDescent="0.2">
      <c r="N156" s="68" t="s">
        <v>380</v>
      </c>
      <c r="O156" s="68" t="s">
        <v>513</v>
      </c>
    </row>
    <row r="157" spans="5:15" x14ac:dyDescent="0.2">
      <c r="N157" s="68" t="s">
        <v>386</v>
      </c>
      <c r="O157" s="68" t="s">
        <v>513</v>
      </c>
    </row>
    <row r="158" spans="5:15" x14ac:dyDescent="0.2">
      <c r="N158" s="68" t="s">
        <v>392</v>
      </c>
      <c r="O158" s="68" t="s">
        <v>513</v>
      </c>
    </row>
    <row r="159" spans="5:15" x14ac:dyDescent="0.2">
      <c r="N159" s="68" t="s">
        <v>398</v>
      </c>
      <c r="O159" s="68" t="s">
        <v>513</v>
      </c>
    </row>
    <row r="160" spans="5:15" x14ac:dyDescent="0.2">
      <c r="N160" s="68" t="s">
        <v>404</v>
      </c>
      <c r="O160" s="68" t="s">
        <v>513</v>
      </c>
    </row>
    <row r="161" spans="14:15" x14ac:dyDescent="0.2">
      <c r="N161" s="68" t="s">
        <v>410</v>
      </c>
      <c r="O161" s="68" t="s">
        <v>513</v>
      </c>
    </row>
    <row r="162" spans="14:15" x14ac:dyDescent="0.2">
      <c r="N162" s="68" t="s">
        <v>416</v>
      </c>
      <c r="O162" s="68" t="s">
        <v>513</v>
      </c>
    </row>
    <row r="163" spans="14:15" x14ac:dyDescent="0.2">
      <c r="N163" s="68" t="s">
        <v>423</v>
      </c>
      <c r="O163" s="68" t="s">
        <v>513</v>
      </c>
    </row>
    <row r="164" spans="14:15" x14ac:dyDescent="0.2">
      <c r="N164" s="68" t="s">
        <v>429</v>
      </c>
      <c r="O164" s="68" t="s">
        <v>513</v>
      </c>
    </row>
    <row r="165" spans="14:15" x14ac:dyDescent="0.2">
      <c r="N165" s="68" t="s">
        <v>436</v>
      </c>
      <c r="O165" s="68" t="s">
        <v>513</v>
      </c>
    </row>
    <row r="166" spans="14:15" x14ac:dyDescent="0.2">
      <c r="N166" s="68" t="s">
        <v>443</v>
      </c>
      <c r="O166" s="68" t="s">
        <v>513</v>
      </c>
    </row>
    <row r="167" spans="14:15" x14ac:dyDescent="0.2">
      <c r="N167" s="68" t="s">
        <v>449</v>
      </c>
      <c r="O167" s="68" t="s">
        <v>513</v>
      </c>
    </row>
    <row r="168" spans="14:15" x14ac:dyDescent="0.2">
      <c r="N168" s="68" t="s">
        <v>455</v>
      </c>
      <c r="O168" s="68" t="s">
        <v>513</v>
      </c>
    </row>
    <row r="169" spans="14:15" x14ac:dyDescent="0.2">
      <c r="N169" s="68" t="s">
        <v>461</v>
      </c>
      <c r="O169" s="68" t="s">
        <v>513</v>
      </c>
    </row>
    <row r="170" spans="14:15" x14ac:dyDescent="0.2">
      <c r="N170" s="68" t="s">
        <v>467</v>
      </c>
      <c r="O170" s="68" t="s">
        <v>513</v>
      </c>
    </row>
    <row r="171" spans="14:15" x14ac:dyDescent="0.2">
      <c r="N171" s="68" t="s">
        <v>473</v>
      </c>
      <c r="O171" s="68" t="s">
        <v>513</v>
      </c>
    </row>
    <row r="172" spans="14:15" x14ac:dyDescent="0.2">
      <c r="N172" s="68" t="s">
        <v>479</v>
      </c>
      <c r="O172" s="68" t="s">
        <v>513</v>
      </c>
    </row>
    <row r="173" spans="14:15" x14ac:dyDescent="0.2">
      <c r="N173" s="68" t="s">
        <v>485</v>
      </c>
      <c r="O173" s="68" t="s">
        <v>513</v>
      </c>
    </row>
    <row r="174" spans="14:15" x14ac:dyDescent="0.2">
      <c r="N174" s="68" t="s">
        <v>492</v>
      </c>
      <c r="O174" s="68" t="s">
        <v>513</v>
      </c>
    </row>
    <row r="175" spans="14:15" x14ac:dyDescent="0.2">
      <c r="N175" s="68" t="s">
        <v>499</v>
      </c>
      <c r="O175" s="68" t="s">
        <v>513</v>
      </c>
    </row>
    <row r="176" spans="14:15" x14ac:dyDescent="0.2">
      <c r="N176" s="68" t="s">
        <v>506</v>
      </c>
      <c r="O176" s="68" t="s">
        <v>513</v>
      </c>
    </row>
    <row r="177" spans="14:15" x14ac:dyDescent="0.2">
      <c r="N177" s="68" t="s">
        <v>512</v>
      </c>
      <c r="O177" s="68" t="s">
        <v>513</v>
      </c>
    </row>
  </sheetData>
  <sheetProtection password="CC54" sheet="1" objects="1" scenarios="1"/>
  <sortState ref="B3:C40">
    <sortCondition sortBy="cellColor" ref="B3:B40" dxfId="0"/>
  </sortState>
  <mergeCells count="1">
    <mergeCell ref="R2:S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D1" sqref="D1:D1048576"/>
    </sheetView>
  </sheetViews>
  <sheetFormatPr baseColWidth="10" defaultRowHeight="12.75" x14ac:dyDescent="0.2"/>
  <cols>
    <col min="3" max="3" width="4.7109375" customWidth="1"/>
    <col min="4" max="4" width="25.140625" bestFit="1" customWidth="1"/>
    <col min="5" max="5" width="30.28515625" bestFit="1" customWidth="1"/>
  </cols>
  <sheetData>
    <row r="1" spans="1:5" x14ac:dyDescent="0.2">
      <c r="A1" s="130" t="s">
        <v>649</v>
      </c>
      <c r="B1" s="130" t="s">
        <v>648</v>
      </c>
      <c r="D1" s="131" t="s">
        <v>656</v>
      </c>
      <c r="E1" s="131" t="s">
        <v>657</v>
      </c>
    </row>
    <row r="2" spans="1:5" x14ac:dyDescent="0.2">
      <c r="A2" s="3">
        <v>0.25</v>
      </c>
      <c r="B2" s="15" t="s">
        <v>243</v>
      </c>
      <c r="D2" t="s">
        <v>650</v>
      </c>
      <c r="E2" t="s">
        <v>654</v>
      </c>
    </row>
    <row r="3" spans="1:5" x14ac:dyDescent="0.2">
      <c r="A3" s="5">
        <v>0.58333333333333337</v>
      </c>
      <c r="B3" s="15" t="s">
        <v>244</v>
      </c>
      <c r="D3" t="s">
        <v>651</v>
      </c>
      <c r="E3" t="s">
        <v>655</v>
      </c>
    </row>
    <row r="4" spans="1:5" x14ac:dyDescent="0.2">
      <c r="A4" s="5">
        <v>0.79166666666666663</v>
      </c>
      <c r="B4" s="15" t="s">
        <v>245</v>
      </c>
      <c r="D4" t="s">
        <v>652</v>
      </c>
      <c r="E4" t="s">
        <v>653</v>
      </c>
    </row>
    <row r="5" spans="1:5" x14ac:dyDescent="0.2">
      <c r="A5" s="5">
        <v>0.95833333333333337</v>
      </c>
      <c r="B5" s="15" t="s">
        <v>246</v>
      </c>
      <c r="D5" t="s">
        <v>660</v>
      </c>
      <c r="E5" t="s">
        <v>661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AMU84"/>
  <sheetViews>
    <sheetView topLeftCell="A4" zoomScaleNormal="100" workbookViewId="0">
      <selection activeCell="M6" sqref="M6"/>
    </sheetView>
  </sheetViews>
  <sheetFormatPr baseColWidth="10" defaultColWidth="9.140625" defaultRowHeight="12.75" x14ac:dyDescent="0.2"/>
  <cols>
    <col min="1" max="3" width="9.140625" style="94"/>
    <col min="4" max="4" width="15.85546875" style="111" customWidth="1"/>
    <col min="5" max="5" width="46.85546875" style="111" customWidth="1"/>
    <col min="6" max="7" width="9.140625" style="94"/>
    <col min="8" max="8" width="6.85546875" style="94"/>
    <col min="9" max="9" width="9.140625" style="95"/>
    <col min="10" max="11" width="9.140625" style="94"/>
    <col min="12" max="12" width="45.140625" style="94" bestFit="1" customWidth="1"/>
    <col min="13" max="13" width="22.28515625" style="1" customWidth="1"/>
    <col min="14" max="18" width="9.140625" style="1"/>
    <col min="19" max="20" width="9.140625" style="1" customWidth="1"/>
    <col min="21" max="21" width="11" style="1" customWidth="1"/>
    <col min="22" max="22" width="63" style="1" customWidth="1"/>
    <col min="23" max="23" width="41" style="1" customWidth="1"/>
    <col min="24" max="25" width="25.7109375" style="1" customWidth="1"/>
    <col min="26" max="26" width="44.85546875" style="1" customWidth="1"/>
    <col min="27" max="27" width="33.5703125" style="1" customWidth="1"/>
    <col min="28" max="28" width="24.85546875" style="8" customWidth="1"/>
    <col min="29" max="29" width="44.140625" style="8" customWidth="1"/>
    <col min="30" max="30" width="42.7109375" style="8" customWidth="1"/>
    <col min="31" max="31" width="9.140625" style="1" customWidth="1"/>
    <col min="32" max="32" width="9.140625" style="1"/>
    <col min="33" max="33" width="18.85546875" style="67" bestFit="1" customWidth="1"/>
    <col min="34" max="35" width="30.5703125" style="8" bestFit="1" customWidth="1"/>
    <col min="36" max="36" width="36.140625" style="8" bestFit="1" customWidth="1"/>
    <col min="37" max="37" width="33.140625" style="8" bestFit="1" customWidth="1"/>
    <col min="38" max="38" width="18.85546875" style="67" bestFit="1" customWidth="1"/>
    <col min="39" max="40" width="30.5703125" style="8" bestFit="1" customWidth="1"/>
    <col min="41" max="41" width="36.140625" style="8" bestFit="1" customWidth="1"/>
    <col min="42" max="42" width="28.7109375" style="8" bestFit="1" customWidth="1"/>
    <col min="43" max="43" width="18.85546875" style="67" bestFit="1" customWidth="1"/>
    <col min="44" max="45" width="30.5703125" style="8" bestFit="1" customWidth="1"/>
    <col min="46" max="46" width="36.140625" style="8" bestFit="1" customWidth="1"/>
    <col min="47" max="47" width="33.140625" style="8" bestFit="1" customWidth="1"/>
    <col min="48" max="48" width="18.85546875" style="67" bestFit="1" customWidth="1"/>
    <col min="49" max="50" width="30.5703125" style="8" bestFit="1" customWidth="1"/>
    <col min="51" max="51" width="36.140625" style="8" bestFit="1" customWidth="1"/>
    <col min="52" max="52" width="33.140625" style="8" bestFit="1" customWidth="1"/>
    <col min="53" max="53" width="18.85546875" style="67" bestFit="1" customWidth="1"/>
    <col min="54" max="55" width="30.5703125" style="8" bestFit="1" customWidth="1"/>
    <col min="56" max="56" width="36.140625" style="8" bestFit="1" customWidth="1"/>
    <col min="57" max="57" width="28.7109375" style="8" bestFit="1" customWidth="1"/>
    <col min="58" max="58" width="18.85546875" style="67" bestFit="1" customWidth="1"/>
    <col min="59" max="60" width="30.5703125" style="1" bestFit="1" customWidth="1"/>
    <col min="61" max="61" width="36.140625" style="1" bestFit="1" customWidth="1"/>
    <col min="62" max="62" width="33.140625" style="1" bestFit="1" customWidth="1"/>
    <col min="63" max="63" width="18.85546875" style="67" bestFit="1" customWidth="1"/>
    <col min="64" max="65" width="30.5703125" style="68" bestFit="1" customWidth="1"/>
    <col min="66" max="66" width="36.140625" style="68" bestFit="1" customWidth="1"/>
    <col min="67" max="67" width="33.140625" style="68" bestFit="1" customWidth="1"/>
    <col min="68" max="68" width="18.85546875" style="67" bestFit="1" customWidth="1"/>
    <col min="69" max="70" width="30.5703125" style="68" bestFit="1" customWidth="1"/>
    <col min="71" max="71" width="36.140625" style="68" bestFit="1" customWidth="1"/>
    <col min="72" max="72" width="33.140625" style="68" bestFit="1" customWidth="1"/>
    <col min="73" max="73" width="18.85546875" style="67" bestFit="1" customWidth="1"/>
    <col min="74" max="75" width="30.5703125" style="68" bestFit="1" customWidth="1"/>
    <col min="76" max="76" width="36.140625" style="68" bestFit="1" customWidth="1"/>
    <col min="77" max="77" width="33.140625" style="68" bestFit="1" customWidth="1"/>
    <col min="78" max="78" width="18.85546875" style="67" bestFit="1" customWidth="1"/>
    <col min="79" max="80" width="30.5703125" style="68" bestFit="1" customWidth="1"/>
    <col min="81" max="81" width="36.140625" style="68" bestFit="1" customWidth="1"/>
    <col min="82" max="82" width="33.140625" style="68" bestFit="1" customWidth="1"/>
    <col min="83" max="83" width="18.85546875" style="67" bestFit="1" customWidth="1"/>
    <col min="84" max="85" width="30.5703125" style="68" bestFit="1" customWidth="1"/>
    <col min="86" max="86" width="36.140625" style="68" bestFit="1" customWidth="1"/>
    <col min="87" max="87" width="33.140625" style="68" bestFit="1" customWidth="1"/>
    <col min="88" max="94" width="9.140625" style="11"/>
    <col min="95" max="1035" width="9.140625" style="1"/>
  </cols>
  <sheetData>
    <row r="1" spans="1:1035" ht="12.75" customHeight="1" x14ac:dyDescent="0.2">
      <c r="A1" s="158" t="s">
        <v>608</v>
      </c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67" t="s">
        <v>658</v>
      </c>
      <c r="P1" s="1" t="s">
        <v>243</v>
      </c>
      <c r="Q1" s="1" t="s">
        <v>244</v>
      </c>
      <c r="R1" s="1" t="s">
        <v>245</v>
      </c>
      <c r="S1" s="1" t="s">
        <v>246</v>
      </c>
    </row>
    <row r="2" spans="1:1035" ht="12.75" customHeight="1" x14ac:dyDescent="0.2">
      <c r="A2" s="158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">
        <f>LEN(M3)</f>
        <v>51</v>
      </c>
      <c r="N2" s="98" t="s">
        <v>646</v>
      </c>
      <c r="P2" s="2" t="s">
        <v>0</v>
      </c>
      <c r="Q2" s="2" t="s">
        <v>1</v>
      </c>
      <c r="R2" s="2" t="s">
        <v>2</v>
      </c>
      <c r="S2" s="2" t="s">
        <v>3</v>
      </c>
    </row>
    <row r="3" spans="1:1035" ht="12.75" customHeight="1" x14ac:dyDescent="0.2">
      <c r="A3" s="158"/>
      <c r="B3" s="158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67" t="s">
        <v>659</v>
      </c>
      <c r="N3" s="112" t="s">
        <v>4</v>
      </c>
      <c r="O3" s="4" t="s">
        <v>5</v>
      </c>
      <c r="P3" s="3">
        <v>0.249305555555556</v>
      </c>
      <c r="Q3" s="5">
        <v>0.58402777777777803</v>
      </c>
      <c r="R3" s="5">
        <v>0.79236111111111096</v>
      </c>
      <c r="S3" s="5">
        <v>0.95902777777777803</v>
      </c>
      <c r="BG3" s="10">
        <v>40909</v>
      </c>
    </row>
    <row r="4" spans="1:1035" ht="13.5" thickBot="1" x14ac:dyDescent="0.25">
      <c r="A4" s="96" t="s">
        <v>646</v>
      </c>
      <c r="B4" s="96" t="s">
        <v>646</v>
      </c>
      <c r="C4" s="96" t="s">
        <v>646</v>
      </c>
      <c r="D4" s="97" t="s">
        <v>646</v>
      </c>
      <c r="E4" s="97" t="s">
        <v>646</v>
      </c>
      <c r="F4" s="96" t="s">
        <v>646</v>
      </c>
      <c r="G4" s="98" t="s">
        <v>646</v>
      </c>
      <c r="H4" s="99" t="s">
        <v>646</v>
      </c>
      <c r="I4" s="100" t="s">
        <v>646</v>
      </c>
      <c r="J4" s="99" t="s">
        <v>646</v>
      </c>
      <c r="K4" s="99" t="s">
        <v>646</v>
      </c>
      <c r="L4" s="98" t="s">
        <v>646</v>
      </c>
      <c r="N4" s="113" t="s">
        <v>6</v>
      </c>
      <c r="O4" s="7" t="s">
        <v>7</v>
      </c>
      <c r="P4" s="5">
        <v>0.58333333333333304</v>
      </c>
      <c r="Q4" s="5">
        <v>0.79166666666666696</v>
      </c>
      <c r="R4" s="5">
        <v>0.95833333333333304</v>
      </c>
      <c r="S4" s="6">
        <v>0.25</v>
      </c>
    </row>
    <row r="5" spans="1:1035" ht="21" customHeight="1" thickBot="1" x14ac:dyDescent="0.25">
      <c r="A5" s="59" t="s">
        <v>251</v>
      </c>
      <c r="B5" s="60" t="s">
        <v>252</v>
      </c>
      <c r="C5" s="60" t="s">
        <v>253</v>
      </c>
      <c r="D5" s="60" t="s">
        <v>254</v>
      </c>
      <c r="E5" s="60" t="s">
        <v>255</v>
      </c>
      <c r="F5" s="60" t="s">
        <v>256</v>
      </c>
      <c r="G5" s="60" t="s">
        <v>257</v>
      </c>
      <c r="H5" s="60" t="s">
        <v>258</v>
      </c>
      <c r="I5" s="60" t="s">
        <v>259</v>
      </c>
      <c r="J5" s="60" t="s">
        <v>260</v>
      </c>
      <c r="K5" s="60" t="s">
        <v>261</v>
      </c>
      <c r="L5" s="60" t="s">
        <v>262</v>
      </c>
    </row>
    <row r="6" spans="1:1035" s="12" customFormat="1" ht="12.75" customHeight="1" x14ac:dyDescent="0.2">
      <c r="A6" s="101">
        <v>2077332</v>
      </c>
      <c r="B6" s="101">
        <v>2929076</v>
      </c>
      <c r="C6" s="101">
        <v>24</v>
      </c>
      <c r="D6" s="102" t="s">
        <v>177</v>
      </c>
      <c r="E6" s="103" t="s">
        <v>181</v>
      </c>
      <c r="F6" s="104" t="s">
        <v>16</v>
      </c>
      <c r="G6" s="105">
        <v>0.25</v>
      </c>
      <c r="H6" s="105">
        <v>0.75</v>
      </c>
      <c r="I6" s="106">
        <v>41275</v>
      </c>
      <c r="J6" s="101" t="s">
        <v>8</v>
      </c>
      <c r="K6" s="101" t="s">
        <v>9</v>
      </c>
      <c r="L6" s="107" t="s">
        <v>610</v>
      </c>
      <c r="M6" s="11" t="str">
        <f>periodes(G6,H6)</f>
        <v>AM;PM</v>
      </c>
      <c r="N6" s="166" t="str">
        <f>IF(ISERROR(SEARCH(P$1,periodes(G6,H6))),"",P$1)</f>
        <v>AM</v>
      </c>
      <c r="O6" s="166" t="str">
        <f>IF(ISERROR(SEARCH(Q$1,periodes(H6,I6))),"",Q$1)</f>
        <v>PM</v>
      </c>
      <c r="P6" s="166" t="str">
        <f>IF(ISERROR(SEARCH(R$1,periodes(I6,J6))),"",R$1)</f>
        <v/>
      </c>
      <c r="Q6" s="166" t="str">
        <f>IF(ISERROR(SEARCH(S$1,periodes(J6,K6))),"",S$1)</f>
        <v/>
      </c>
      <c r="R6" s="39" t="str">
        <f>TEXT(DAY(I6),"jjjj")</f>
        <v>dimanche</v>
      </c>
      <c r="S6" s="39">
        <f>DAY(I6)</f>
        <v>1</v>
      </c>
      <c r="T6" s="39">
        <f>MONTH(I6)</f>
        <v>1</v>
      </c>
      <c r="U6" s="39" t="str">
        <f>IF(OR(R6="Samedi",R6="Dimanche"),"weekend","week")</f>
        <v>weekend</v>
      </c>
      <c r="V6" s="40" t="str">
        <f>U6&amp;" - "&amp;E6</f>
        <v>weekend - La Seine A (0)</v>
      </c>
      <c r="W6" s="40" t="str">
        <f>T6&amp;" - "&amp;U6&amp;" - "&amp;E6&amp; " - "&amp;N6</f>
        <v>1 - weekend - La Seine A (0) - AM</v>
      </c>
      <c r="X6" s="40" t="str">
        <f>T6&amp;" - "&amp;U6&amp;" - "&amp;E6&amp; " - "&amp;O6</f>
        <v>1 - weekend - La Seine A (0) - PM</v>
      </c>
      <c r="Y6" s="40" t="str">
        <f>T6&amp;" - "&amp;U6&amp;" - "&amp;E6&amp; " - "&amp;P6</f>
        <v xml:space="preserve">1 - weekend - La Seine A (0) - </v>
      </c>
      <c r="Z6" s="40" t="str">
        <f>T6&amp;" - "&amp;U6&amp;" - "&amp;E6&amp;" - "&amp;Q6</f>
        <v xml:space="preserve">1 - weekend - La Seine A (0) - </v>
      </c>
      <c r="AA6" s="40" t="str">
        <f>I6&amp;" - "&amp;E6&amp;" - "&amp;N6</f>
        <v>41275 - La Seine A (0) - AM</v>
      </c>
      <c r="AB6" s="40" t="str">
        <f>I6&amp;" - "&amp;E6&amp;" - "&amp;O6</f>
        <v>41275 - La Seine A (0) - PM</v>
      </c>
      <c r="AC6" s="40" t="str">
        <f>I6&amp;" - "&amp;E6&amp;" - "&amp;P6</f>
        <v xml:space="preserve">41275 - La Seine A (0) - </v>
      </c>
      <c r="AD6" s="40" t="str">
        <f>I6&amp;" - "&amp;E6&amp;" - "&amp;Q6</f>
        <v xml:space="preserve">41275 - La Seine A (0) - </v>
      </c>
      <c r="AE6" s="39" t="str">
        <f>F6</f>
        <v>ACT</v>
      </c>
      <c r="AF6" s="11"/>
      <c r="AG6" s="67" t="str">
        <f>VLOOKUP(E6,'Répartition salles'!$C:$R,6,FALSE)</f>
        <v>Seine A</v>
      </c>
      <c r="AH6" s="66" t="str">
        <f>I6&amp;" - "&amp;AG6&amp;" - "&amp;N6</f>
        <v>41275 - Seine A - AM</v>
      </c>
      <c r="AI6" s="66" t="str">
        <f>I6&amp;" - "&amp;AG6&amp;" - "&amp;O6</f>
        <v>41275 - Seine A - PM</v>
      </c>
      <c r="AJ6" s="66" t="str">
        <f>I6&amp;" - "&amp;AG6&amp;" - "&amp;P6</f>
        <v xml:space="preserve">41275 - Seine A - </v>
      </c>
      <c r="AK6" s="66" t="str">
        <f>I6&amp;" - "&amp;AG6&amp;" - "&amp;Q6</f>
        <v xml:space="preserve">41275 - Seine A - </v>
      </c>
      <c r="AL6" s="67">
        <f>VLOOKUP(E6,'Répartition salles'!$C:$R,7,FALSE)</f>
        <v>0</v>
      </c>
      <c r="AM6" s="66" t="str">
        <f>I6&amp;" - "&amp;AL6&amp;" - "&amp;N6</f>
        <v>41275 - 0 - AM</v>
      </c>
      <c r="AN6" s="66" t="str">
        <f>I6&amp;" - "&amp;AL6&amp;" - "&amp;O6</f>
        <v>41275 - 0 - PM</v>
      </c>
      <c r="AO6" s="66" t="str">
        <f>I6&amp;" - "&amp;AL6&amp;" - "&amp;P6</f>
        <v xml:space="preserve">41275 - 0 - </v>
      </c>
      <c r="AP6" s="66" t="str">
        <f>I6&amp;" - "&amp;AL6&amp;" - "&amp;Q6</f>
        <v xml:space="preserve">41275 - 0 - </v>
      </c>
      <c r="AQ6" s="67">
        <f>VLOOKUP(E6,'Répartition salles'!$C:$R,8,FALSE)</f>
        <v>0</v>
      </c>
      <c r="AR6" s="66" t="str">
        <f>I6&amp;" - "&amp;AQ6&amp;" - "&amp;N6</f>
        <v>41275 - 0 - AM</v>
      </c>
      <c r="AS6" s="66" t="str">
        <f>I6&amp;" - "&amp;AQ6&amp;" - "&amp;O6</f>
        <v>41275 - 0 - PM</v>
      </c>
      <c r="AT6" s="66" t="str">
        <f>I6&amp;" - "&amp;AQ6&amp;" - "&amp;P6</f>
        <v xml:space="preserve">41275 - 0 - </v>
      </c>
      <c r="AU6" s="66" t="str">
        <f>I6&amp;" - "&amp;AQ6&amp;" - "&amp;Q6</f>
        <v xml:space="preserve">41275 - 0 - </v>
      </c>
      <c r="AV6" s="67">
        <f>VLOOKUP(E6,'Répartition salles'!$C:$R,9,FALSE)</f>
        <v>0</v>
      </c>
      <c r="AW6" s="66" t="str">
        <f>I6&amp;" - "&amp;AV6&amp;" - "&amp;N6</f>
        <v>41275 - 0 - AM</v>
      </c>
      <c r="AX6" s="66" t="str">
        <f>I6&amp;" - "&amp;AV6&amp;" - "&amp;O6</f>
        <v>41275 - 0 - PM</v>
      </c>
      <c r="AY6" s="66" t="str">
        <f>I6&amp;" - "&amp;AV6&amp;" - "&amp;P6</f>
        <v xml:space="preserve">41275 - 0 - </v>
      </c>
      <c r="AZ6" s="66" t="str">
        <f>I6&amp;" - "&amp;AV6&amp;" - "&amp;Q6</f>
        <v xml:space="preserve">41275 - 0 - </v>
      </c>
      <c r="BA6" s="67">
        <f>VLOOKUP(E6,'Répartition salles'!$C:$R,10,FALSE)</f>
        <v>0</v>
      </c>
      <c r="BB6" s="66" t="str">
        <f>I6&amp;" - "&amp;BA6&amp;" - "&amp;N6</f>
        <v>41275 - 0 - AM</v>
      </c>
      <c r="BC6" s="66" t="str">
        <f>I6&amp;" - "&amp;BA6&amp;" - "&amp;O6</f>
        <v>41275 - 0 - PM</v>
      </c>
      <c r="BD6" s="66" t="str">
        <f>I6&amp;" - "&amp;BA6&amp;" - "&amp;P6</f>
        <v xml:space="preserve">41275 - 0 - </v>
      </c>
      <c r="BE6" s="66" t="str">
        <f>I6&amp;" - "&amp;BA6&amp;" - "&amp;Q6</f>
        <v xml:space="preserve">41275 - 0 - </v>
      </c>
      <c r="BF6" s="67">
        <f>VLOOKUP(E6,'Répartition salles'!$C:$R,11,FALSE)</f>
        <v>0</v>
      </c>
      <c r="BG6" s="66" t="str">
        <f>I6&amp;" - "&amp;BF6&amp;" - "&amp;N6</f>
        <v>41275 - 0 - AM</v>
      </c>
      <c r="BH6" s="66" t="str">
        <f>I6&amp;" - "&amp;BF6&amp;" - "&amp;O6</f>
        <v>41275 - 0 - PM</v>
      </c>
      <c r="BI6" s="66" t="str">
        <f>I6&amp;" - "&amp;BF6&amp;" - "&amp;P6</f>
        <v xml:space="preserve">41275 - 0 - </v>
      </c>
      <c r="BJ6" s="66" t="str">
        <f>I6&amp;" - "&amp;BF6&amp;" - "&amp;Q6</f>
        <v xml:space="preserve">41275 - 0 - </v>
      </c>
      <c r="BK6" s="67">
        <f>VLOOKUP(E6,'Répartition salles'!$C:$R,12,FALSE)</f>
        <v>0</v>
      </c>
      <c r="BL6" s="66" t="str">
        <f>I6&amp;" - "&amp;BK6&amp;" - "&amp;N6</f>
        <v>41275 - 0 - AM</v>
      </c>
      <c r="BM6" s="66" t="str">
        <f>I6&amp;" - "&amp;BK6&amp;" - "&amp;O6</f>
        <v>41275 - 0 - PM</v>
      </c>
      <c r="BN6" s="66" t="str">
        <f>I6&amp;" - "&amp;BK6&amp;" - "&amp;P6</f>
        <v xml:space="preserve">41275 - 0 - </v>
      </c>
      <c r="BO6" s="66" t="str">
        <f>I6&amp;" - "&amp;BK6&amp;" - "&amp;Q6</f>
        <v xml:space="preserve">41275 - 0 - </v>
      </c>
      <c r="BP6" s="67">
        <f>VLOOKUP(E6,'Répartition salles'!$C:$R,13,FALSE)</f>
        <v>0</v>
      </c>
      <c r="BQ6" s="66" t="str">
        <f>I6&amp;" - "&amp;BP6&amp;" - "&amp;N6</f>
        <v>41275 - 0 - AM</v>
      </c>
      <c r="BR6" s="66" t="str">
        <f>I6&amp;" - "&amp;BP6&amp;" - "&amp;O6</f>
        <v>41275 - 0 - PM</v>
      </c>
      <c r="BS6" s="66" t="str">
        <f>I6&amp;" - "&amp;BP6&amp;" - "&amp;P6</f>
        <v xml:space="preserve">41275 - 0 - </v>
      </c>
      <c r="BT6" s="66" t="str">
        <f>I6&amp;" - "&amp;BP6&amp;" - "&amp;Q6</f>
        <v xml:space="preserve">41275 - 0 - </v>
      </c>
      <c r="BU6" s="67">
        <f>VLOOKUP(E6,'Répartition salles'!$C:$R,14,FALSE)</f>
        <v>0</v>
      </c>
      <c r="BV6" s="66" t="str">
        <f>I6&amp;" - "&amp;BU6&amp;" - "&amp;N6</f>
        <v>41275 - 0 - AM</v>
      </c>
      <c r="BW6" s="66" t="str">
        <f>I6&amp;" - "&amp;BU6&amp;" - "&amp;O6</f>
        <v>41275 - 0 - PM</v>
      </c>
      <c r="BX6" s="66" t="str">
        <f>I6&amp;" - "&amp;BU6&amp;" - "&amp;P6</f>
        <v xml:space="preserve">41275 - 0 - </v>
      </c>
      <c r="BY6" s="66" t="str">
        <f>I6&amp;" - "&amp;BU6&amp;" - "&amp;Q6</f>
        <v xml:space="preserve">41275 - 0 - </v>
      </c>
      <c r="BZ6" s="67">
        <f>VLOOKUP(E6,'Répartition salles'!$C:$R,15,FALSE)</f>
        <v>0</v>
      </c>
      <c r="CA6" s="66" t="str">
        <f>I6&amp;" - "&amp;BZ6&amp;" - "&amp;N6</f>
        <v>41275 - 0 - AM</v>
      </c>
      <c r="CB6" s="66" t="str">
        <f>I6&amp;" - "&amp;BZ6&amp;" - "&amp;O6</f>
        <v>41275 - 0 - PM</v>
      </c>
      <c r="CC6" s="66" t="str">
        <f>I6&amp;" - "&amp;BZ6&amp;" - "&amp;P6</f>
        <v xml:space="preserve">41275 - 0 - </v>
      </c>
      <c r="CD6" s="66" t="str">
        <f>I6&amp;" - "&amp;BZ6&amp;" - "&amp;Q6</f>
        <v xml:space="preserve">41275 - 0 - </v>
      </c>
      <c r="CE6" s="67">
        <f>VLOOKUP(E6,'Répartition salles'!$C:$R,16,FALSE)</f>
        <v>0</v>
      </c>
      <c r="CF6" s="66" t="str">
        <f>I6&amp;" - "&amp;CE6&amp;" - "&amp;N6</f>
        <v>41275 - 0 - AM</v>
      </c>
      <c r="CG6" s="66" t="str">
        <f>I6&amp;" - "&amp;CE6&amp;" - "&amp;O6</f>
        <v>41275 - 0 - PM</v>
      </c>
      <c r="CH6" s="66" t="str">
        <f>I6&amp;" - "&amp;CE6&amp;" - "&amp;P6</f>
        <v xml:space="preserve">41275 - 0 - </v>
      </c>
      <c r="CI6" s="66" t="str">
        <f>I6&amp;" - "&amp;CE6&amp;" - "&amp;Q6</f>
        <v xml:space="preserve">41275 - 0 - </v>
      </c>
      <c r="CJ6" s="118" t="str">
        <f>F6</f>
        <v>ACT</v>
      </c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  <c r="XS6" s="11"/>
      <c r="XT6" s="11"/>
      <c r="XU6" s="11"/>
      <c r="XV6" s="11"/>
      <c r="XW6" s="11"/>
      <c r="XX6" s="11"/>
      <c r="XY6" s="11"/>
      <c r="XZ6" s="11"/>
      <c r="YA6" s="11"/>
      <c r="YB6" s="11"/>
      <c r="YC6" s="11"/>
      <c r="YD6" s="11"/>
      <c r="YE6" s="11"/>
      <c r="YF6" s="11"/>
      <c r="YG6" s="11"/>
      <c r="YH6" s="11"/>
      <c r="YI6" s="11"/>
      <c r="YJ6" s="11"/>
      <c r="YK6" s="11"/>
      <c r="YL6" s="11"/>
      <c r="YM6" s="11"/>
      <c r="YN6" s="11"/>
      <c r="YO6" s="11"/>
      <c r="YP6" s="11"/>
      <c r="YQ6" s="11"/>
      <c r="YR6" s="11"/>
      <c r="YS6" s="11"/>
      <c r="YT6" s="11"/>
      <c r="YU6" s="11"/>
      <c r="YV6" s="11"/>
      <c r="YW6" s="11"/>
      <c r="YX6" s="11"/>
      <c r="YY6" s="11"/>
      <c r="YZ6" s="11"/>
      <c r="ZA6" s="11"/>
      <c r="ZB6" s="11"/>
      <c r="ZC6" s="11"/>
      <c r="ZD6" s="11"/>
      <c r="ZE6" s="11"/>
      <c r="ZF6" s="11"/>
      <c r="ZG6" s="11"/>
      <c r="ZH6" s="11"/>
      <c r="ZI6" s="11"/>
      <c r="ZJ6" s="11"/>
      <c r="ZK6" s="11"/>
      <c r="ZL6" s="11"/>
      <c r="ZM6" s="11"/>
      <c r="ZN6" s="11"/>
      <c r="ZO6" s="11"/>
      <c r="ZP6" s="11"/>
      <c r="ZQ6" s="11"/>
      <c r="ZR6" s="11"/>
      <c r="ZS6" s="11"/>
      <c r="ZT6" s="11"/>
      <c r="ZU6" s="11"/>
      <c r="ZV6" s="11"/>
      <c r="ZW6" s="11"/>
      <c r="ZX6" s="11"/>
      <c r="ZY6" s="11"/>
      <c r="ZZ6" s="11"/>
      <c r="AAA6" s="11"/>
      <c r="AAB6" s="11"/>
      <c r="AAC6" s="11"/>
      <c r="AAD6" s="11"/>
      <c r="AAE6" s="11"/>
      <c r="AAF6" s="11"/>
      <c r="AAG6" s="11"/>
      <c r="AAH6" s="11"/>
      <c r="AAI6" s="11"/>
      <c r="AAJ6" s="11"/>
      <c r="AAK6" s="11"/>
      <c r="AAL6" s="11"/>
      <c r="AAM6" s="11"/>
      <c r="AAN6" s="11"/>
      <c r="AAO6" s="11"/>
      <c r="AAP6" s="11"/>
      <c r="AAQ6" s="11"/>
      <c r="AAR6" s="11"/>
      <c r="AAS6" s="11"/>
      <c r="AAT6" s="11"/>
      <c r="AAU6" s="11"/>
      <c r="AAV6" s="11"/>
      <c r="AAW6" s="11"/>
      <c r="AAX6" s="11"/>
      <c r="AAY6" s="11"/>
      <c r="AAZ6" s="11"/>
      <c r="ABA6" s="11"/>
      <c r="ABB6" s="11"/>
      <c r="ABC6" s="11"/>
      <c r="ABD6" s="11"/>
      <c r="ABE6" s="11"/>
      <c r="ABF6" s="11"/>
      <c r="ABG6" s="11"/>
      <c r="ABH6" s="11"/>
      <c r="ABI6" s="11"/>
      <c r="ABJ6" s="11"/>
      <c r="ABK6" s="11"/>
      <c r="ABL6" s="11"/>
      <c r="ABM6" s="11"/>
      <c r="ABN6" s="11"/>
      <c r="ABO6" s="11"/>
      <c r="ABP6" s="11"/>
      <c r="ABQ6" s="11"/>
      <c r="ABR6" s="11"/>
      <c r="ABS6" s="11"/>
      <c r="ABT6" s="11"/>
      <c r="ABU6" s="11"/>
      <c r="ABV6" s="11"/>
      <c r="ABW6" s="11"/>
      <c r="ABX6" s="11"/>
      <c r="ABY6" s="11"/>
      <c r="ABZ6" s="11"/>
      <c r="ACA6" s="11"/>
      <c r="ACB6" s="11"/>
      <c r="ACC6" s="11"/>
      <c r="ACD6" s="11"/>
      <c r="ACE6" s="11"/>
      <c r="ACF6" s="11"/>
      <c r="ACG6" s="11"/>
      <c r="ACH6" s="11"/>
      <c r="ACI6" s="11"/>
      <c r="ACJ6" s="11"/>
      <c r="ACK6" s="11"/>
      <c r="ACL6" s="11"/>
      <c r="ACM6" s="11"/>
      <c r="ACN6" s="11"/>
      <c r="ACO6" s="11"/>
      <c r="ACP6" s="11"/>
      <c r="ACQ6" s="11"/>
      <c r="ACR6" s="11"/>
      <c r="ACS6" s="11"/>
      <c r="ACT6" s="11"/>
      <c r="ACU6" s="11"/>
      <c r="ACV6" s="11"/>
      <c r="ACW6" s="11"/>
      <c r="ACX6" s="11"/>
      <c r="ACY6" s="11"/>
      <c r="ACZ6" s="11"/>
      <c r="ADA6" s="11"/>
      <c r="ADB6" s="11"/>
      <c r="ADC6" s="11"/>
      <c r="ADD6" s="11"/>
      <c r="ADE6" s="11"/>
      <c r="ADF6" s="11"/>
      <c r="ADG6" s="11"/>
      <c r="ADH6" s="11"/>
      <c r="ADI6" s="11"/>
      <c r="ADJ6" s="11"/>
      <c r="ADK6" s="11"/>
      <c r="ADL6" s="11"/>
      <c r="ADM6" s="11"/>
      <c r="ADN6" s="11"/>
      <c r="ADO6" s="11"/>
      <c r="ADP6" s="11"/>
      <c r="ADQ6" s="11"/>
      <c r="ADR6" s="11"/>
      <c r="ADS6" s="11"/>
      <c r="ADT6" s="11"/>
      <c r="ADU6" s="11"/>
      <c r="ADV6" s="11"/>
      <c r="ADW6" s="11"/>
      <c r="ADX6" s="11"/>
      <c r="ADY6" s="11"/>
      <c r="ADZ6" s="11"/>
      <c r="AEA6" s="11"/>
      <c r="AEB6" s="11"/>
      <c r="AEC6" s="11"/>
      <c r="AED6" s="11"/>
      <c r="AEE6" s="11"/>
      <c r="AEF6" s="11"/>
      <c r="AEG6" s="11"/>
      <c r="AEH6" s="11"/>
      <c r="AEI6" s="11"/>
      <c r="AEJ6" s="11"/>
      <c r="AEK6" s="11"/>
      <c r="AEL6" s="11"/>
      <c r="AEM6" s="11"/>
      <c r="AEN6" s="11"/>
      <c r="AEO6" s="11"/>
      <c r="AEP6" s="11"/>
      <c r="AEQ6" s="11"/>
      <c r="AER6" s="11"/>
      <c r="AES6" s="11"/>
      <c r="AET6" s="11"/>
      <c r="AEU6" s="11"/>
      <c r="AEV6" s="11"/>
      <c r="AEW6" s="11"/>
      <c r="AEX6" s="11"/>
      <c r="AEY6" s="11"/>
      <c r="AEZ6" s="11"/>
      <c r="AFA6" s="11"/>
      <c r="AFB6" s="11"/>
      <c r="AFC6" s="11"/>
      <c r="AFD6" s="11"/>
      <c r="AFE6" s="11"/>
      <c r="AFF6" s="11"/>
      <c r="AFG6" s="11"/>
      <c r="AFH6" s="11"/>
      <c r="AFI6" s="11"/>
      <c r="AFJ6" s="11"/>
      <c r="AFK6" s="11"/>
      <c r="AFL6" s="11"/>
      <c r="AFM6" s="11"/>
      <c r="AFN6" s="11"/>
      <c r="AFO6" s="11"/>
      <c r="AFP6" s="11"/>
      <c r="AFQ6" s="11"/>
      <c r="AFR6" s="11"/>
      <c r="AFS6" s="11"/>
      <c r="AFT6" s="11"/>
      <c r="AFU6" s="11"/>
      <c r="AFV6" s="11"/>
      <c r="AFW6" s="11"/>
      <c r="AFX6" s="11"/>
      <c r="AFY6" s="11"/>
      <c r="AFZ6" s="11"/>
      <c r="AGA6" s="11"/>
      <c r="AGB6" s="11"/>
      <c r="AGC6" s="11"/>
      <c r="AGD6" s="11"/>
      <c r="AGE6" s="11"/>
      <c r="AGF6" s="11"/>
      <c r="AGG6" s="11"/>
      <c r="AGH6" s="11"/>
      <c r="AGI6" s="11"/>
      <c r="AGJ6" s="11"/>
      <c r="AGK6" s="11"/>
      <c r="AGL6" s="11"/>
      <c r="AGM6" s="11"/>
      <c r="AGN6" s="11"/>
      <c r="AGO6" s="11"/>
      <c r="AGP6" s="11"/>
      <c r="AGQ6" s="11"/>
      <c r="AGR6" s="11"/>
      <c r="AGS6" s="11"/>
      <c r="AGT6" s="11"/>
      <c r="AGU6" s="11"/>
      <c r="AGV6" s="11"/>
      <c r="AGW6" s="11"/>
      <c r="AGX6" s="11"/>
      <c r="AGY6" s="11"/>
      <c r="AGZ6" s="11"/>
      <c r="AHA6" s="11"/>
      <c r="AHB6" s="11"/>
      <c r="AHC6" s="11"/>
      <c r="AHD6" s="11"/>
      <c r="AHE6" s="11"/>
      <c r="AHF6" s="11"/>
      <c r="AHG6" s="11"/>
      <c r="AHH6" s="11"/>
      <c r="AHI6" s="11"/>
      <c r="AHJ6" s="11"/>
      <c r="AHK6" s="11"/>
      <c r="AHL6" s="11"/>
      <c r="AHM6" s="11"/>
      <c r="AHN6" s="11"/>
      <c r="AHO6" s="11"/>
      <c r="AHP6" s="11"/>
      <c r="AHQ6" s="11"/>
      <c r="AHR6" s="11"/>
      <c r="AHS6" s="11"/>
      <c r="AHT6" s="11"/>
      <c r="AHU6" s="11"/>
      <c r="AHV6" s="11"/>
      <c r="AHW6" s="11"/>
      <c r="AHX6" s="11"/>
      <c r="AHY6" s="11"/>
      <c r="AHZ6" s="11"/>
      <c r="AIA6" s="11"/>
      <c r="AIB6" s="11"/>
      <c r="AIC6" s="11"/>
      <c r="AID6" s="11"/>
      <c r="AIE6" s="11"/>
      <c r="AIF6" s="11"/>
      <c r="AIG6" s="11"/>
      <c r="AIH6" s="11"/>
      <c r="AII6" s="11"/>
      <c r="AIJ6" s="11"/>
      <c r="AIK6" s="11"/>
      <c r="AIL6" s="11"/>
      <c r="AIM6" s="11"/>
      <c r="AIN6" s="11"/>
      <c r="AIO6" s="11"/>
      <c r="AIP6" s="11"/>
      <c r="AIQ6" s="11"/>
      <c r="AIR6" s="11"/>
      <c r="AIS6" s="11"/>
      <c r="AIT6" s="11"/>
      <c r="AIU6" s="11"/>
      <c r="AIV6" s="11"/>
      <c r="AIW6" s="11"/>
      <c r="AIX6" s="11"/>
      <c r="AIY6" s="11"/>
      <c r="AIZ6" s="11"/>
      <c r="AJA6" s="11"/>
      <c r="AJB6" s="11"/>
      <c r="AJC6" s="11"/>
      <c r="AJD6" s="11"/>
      <c r="AJE6" s="11"/>
      <c r="AJF6" s="11"/>
      <c r="AJG6" s="11"/>
      <c r="AJH6" s="11"/>
      <c r="AJI6" s="11"/>
      <c r="AJJ6" s="11"/>
      <c r="AJK6" s="11"/>
      <c r="AJL6" s="11"/>
      <c r="AJM6" s="11"/>
      <c r="AJN6" s="11"/>
      <c r="AJO6" s="11"/>
      <c r="AJP6" s="11"/>
      <c r="AJQ6" s="11"/>
      <c r="AJR6" s="11"/>
      <c r="AJS6" s="11"/>
      <c r="AJT6" s="11"/>
      <c r="AJU6" s="11"/>
      <c r="AJV6" s="11"/>
      <c r="AJW6" s="11"/>
      <c r="AJX6" s="11"/>
      <c r="AJY6" s="11"/>
      <c r="AJZ6" s="11"/>
      <c r="AKA6" s="11"/>
      <c r="AKB6" s="11"/>
      <c r="AKC6" s="11"/>
      <c r="AKD6" s="11"/>
      <c r="AKE6" s="11"/>
      <c r="AKF6" s="11"/>
      <c r="AKG6" s="11"/>
      <c r="AKH6" s="11"/>
      <c r="AKI6" s="11"/>
      <c r="AKJ6" s="11"/>
      <c r="AKK6" s="11"/>
      <c r="AKL6" s="11"/>
      <c r="AKM6" s="11"/>
      <c r="AKN6" s="11"/>
      <c r="AKO6" s="11"/>
      <c r="AKP6" s="11"/>
      <c r="AKQ6" s="11"/>
      <c r="AKR6" s="11"/>
      <c r="AKS6" s="11"/>
      <c r="AKT6" s="11"/>
      <c r="AKU6" s="11"/>
      <c r="AKV6" s="11"/>
      <c r="AKW6" s="11"/>
      <c r="AKX6" s="11"/>
      <c r="AKY6" s="11"/>
      <c r="AKZ6" s="11"/>
      <c r="ALA6" s="11"/>
      <c r="ALB6" s="11"/>
      <c r="ALC6" s="11"/>
      <c r="ALD6" s="11"/>
      <c r="ALE6" s="11"/>
      <c r="ALF6" s="11"/>
      <c r="ALG6" s="11"/>
      <c r="ALH6" s="11"/>
      <c r="ALI6" s="11"/>
      <c r="ALJ6" s="11"/>
      <c r="ALK6" s="11"/>
      <c r="ALL6" s="11"/>
      <c r="ALM6" s="11"/>
      <c r="ALN6" s="11"/>
      <c r="ALO6" s="11"/>
      <c r="ALP6" s="11"/>
      <c r="ALQ6" s="11"/>
      <c r="ALR6" s="11"/>
      <c r="ALS6" s="11"/>
      <c r="ALT6" s="11"/>
      <c r="ALU6" s="11"/>
      <c r="ALV6" s="11"/>
      <c r="ALW6" s="11"/>
      <c r="ALX6" s="11"/>
      <c r="ALY6" s="11"/>
      <c r="ALZ6" s="11"/>
      <c r="AMA6" s="11"/>
      <c r="AMB6" s="11"/>
      <c r="AMC6" s="11"/>
      <c r="AMD6" s="11"/>
      <c r="AME6" s="11"/>
      <c r="AMF6" s="11"/>
      <c r="AMG6" s="11"/>
      <c r="AMH6" s="11"/>
      <c r="AMI6" s="11"/>
      <c r="AMJ6" s="11"/>
      <c r="AMK6" s="11"/>
      <c r="AML6" s="11"/>
      <c r="AMM6" s="11"/>
      <c r="AMN6" s="11"/>
      <c r="AMO6" s="11"/>
      <c r="AMP6" s="11"/>
      <c r="AMQ6" s="11"/>
      <c r="AMR6" s="11"/>
      <c r="AMS6" s="11"/>
      <c r="AMT6" s="11"/>
      <c r="AMU6" s="11"/>
    </row>
    <row r="7" spans="1:1035" s="12" customFormat="1" ht="12.75" customHeight="1" x14ac:dyDescent="0.2">
      <c r="A7" s="101">
        <v>1704113</v>
      </c>
      <c r="B7" s="101">
        <v>2498192</v>
      </c>
      <c r="C7" s="101" t="s">
        <v>18</v>
      </c>
      <c r="D7" s="102" t="s">
        <v>161</v>
      </c>
      <c r="E7" s="103" t="s">
        <v>53</v>
      </c>
      <c r="F7" s="104" t="s">
        <v>16</v>
      </c>
      <c r="G7" s="105">
        <v>0.99930555555555556</v>
      </c>
      <c r="H7" s="105">
        <v>8.3333333333333329E-2</v>
      </c>
      <c r="I7" s="106">
        <v>41275</v>
      </c>
      <c r="J7" s="101" t="s">
        <v>13</v>
      </c>
      <c r="K7" s="101" t="s">
        <v>9</v>
      </c>
      <c r="L7" s="107" t="s">
        <v>236</v>
      </c>
      <c r="M7" s="11" t="str">
        <f t="shared" ref="M7:M70" si="0">periodes(G7,H7)</f>
        <v>NIGHT</v>
      </c>
      <c r="N7" s="39" t="str">
        <f>IF($G7=P$4,"",IF(AND($G7&lt;$H7,P$3&lt;P$4,OR(AND($G7&gt;P$3,$G7&lt;=P$4),AND($H7&gt;P$3,$H7&lt;=P$4),AND($G7&lt;P$3,$H7&gt;P$4))),"AM",IF(AND($G7&lt;$H7,P$3&gt;P$4,OR(AND($G7&gt;P$3,$G7&lt;=P$4+1),AND($H7&gt;P$3,$H7&lt;=P$4+1),AND($G7&lt;P$3,$H7&gt;P$4+1))),"AM",IF(AND($G7&gt;$H7,P$3&lt;P$4,OR(AND($G7&gt;P$3,$G7&lt;=P$4),AND($H7+1&gt;P$3,$H7+1&lt;=P$4),AND($G7&lt;P$3,$H7+1&gt;P$4))),"AM",IF(AND($G7&gt;$H7,P$3&gt;P$4,OR(AND($G7&gt;P$3,$G7&lt;=P$4+1),AND($H7+1&gt;P$3,$H7+1&lt;=P$4+1),AND($G7&lt;P$3,$H7+1&gt;P$4+1))),"AM","")))))</f>
        <v/>
      </c>
      <c r="O7" s="39" t="str">
        <f>IF($G7=Q$4,"",IF(AND($G7&lt;$H7,Q$3&lt;Q$4,OR(AND($G7&gt;Q$3,$G7&lt;=Q$4),AND($H7&gt;Q$3,$H7&lt;=Q$4),AND($G7&lt;Q$3,$H7&gt;Q$4))),"PM",IF(AND($G7&lt;$H7,Q$3&gt;Q$4,OR(AND($G7&gt;Q$3,$G7&lt;=Q$4+1),AND($H7&gt;Q$3,$H7&lt;=Q$4+1),AND($G7&lt;Q$3,$H7&gt;Q$4+1))),"PM",IF(AND($G7&gt;$H7,Q$3&lt;Q$4,OR(AND($G7&gt;Q$3,$G7&lt;=Q$4),AND($H7+1&gt;Q$3,$H7+1&lt;=Q$4),AND($G7&lt;Q$3,$H7+1&gt;Q$4))),"PM",IF(AND($G7&gt;$H7,Q$3&gt;Q$4,OR(AND($G7&gt;Q$3,$G7&lt;=Q$4+1),AND($H7+1&gt;Q$3,$H7+1&lt;=Q$4+1),AND($G7&lt;Q$3,$H7+1&gt;Q$4+1))),"PM","")))))</f>
        <v/>
      </c>
      <c r="P7" s="39" t="str">
        <f>IF($G7=R$4,"",IF(AND($G7&lt;$H7,R$3&lt;R$4,OR(AND($G7&gt;R$3,$G7&lt;=R$4),AND($H7&gt;R$3,$H7&lt;=R$4),AND($G7&lt;R$3,$H7&gt;R$4))),"EVENING",IF(AND($G7&lt;$H7,R$3&gt;R$4,OR(AND($G7&gt;R$3,$G7&lt;=R$4+1),AND($H7&gt;R$3,$H7&lt;=R$4+1),AND($G7&lt;R$3,$H7&gt;R$4+1))),"EVENING",IF(AND($G7&gt;$H7,R$3&lt;R$4,OR(AND($G7&gt;R$3,$G7&lt;=R$4),AND($H7+1&gt;R$3,$H7+1&lt;=R$4),AND($G7&lt;R$3,$H7+1&gt;R$4))),"EVENING",IF(AND($G7&gt;$H7,R$3&gt;R$4,OR(AND($G7&gt;R$3,$G7&lt;=R$4+1),AND($H7+1&gt;R$3,$H7+1&lt;=R$4+1),AND($G7&lt;R$3,$H7+1&gt;R$4+1))),"EVENING","")))))</f>
        <v/>
      </c>
      <c r="Q7" s="39" t="str">
        <f>IF($G7=S$4,"",IF(AND($G7&lt;$H7,S$3&lt;S$4,OR(AND($G7&gt;S$3,$G7&lt;=S$4),AND($H7&gt;S$3,$H7&lt;=S$4),AND($G7&lt;S$3,$H7&gt;S$4))),"NIGHT",IF(AND($G7&lt;$H7,S$3&gt;S$4,OR(AND($G7&gt;S$3,$G7&lt;=S$4+1),AND($H7&gt;S$3,$H7&lt;=S$4+1),AND($G7&lt;S$3,$H7&gt;S$4+1))),"NIGHT",IF(AND($G7&gt;$H7,S$3&lt;S$4,OR(AND($G7&gt;S$3,$G7&lt;=S$4),AND($H7+1&gt;S$3,$H7+1&lt;=S$4),AND($G7&lt;S$3,$H7+1&gt;S$4))),"NIGHT",IF(AND($G7&gt;$H7,S$3&gt;S$4,OR(AND($G7&gt;S$3,$G7&lt;=S$4+1),AND($H7+1&gt;S$3,$H7+1&lt;=S$4+1),AND($G7&lt;S$3,$H7+1&gt;S$4+1))),"NIGHT","")))))</f>
        <v>NIGHT</v>
      </c>
      <c r="R7" s="39" t="str">
        <f t="shared" ref="R7:R24" si="1">TEXT(DAY(I7),"jjjj")</f>
        <v>dimanche</v>
      </c>
      <c r="S7" s="39">
        <f t="shared" ref="S7:S24" si="2">DAY(I7)</f>
        <v>1</v>
      </c>
      <c r="T7" s="39">
        <f t="shared" ref="T7:T24" si="3">MONTH(I7)</f>
        <v>1</v>
      </c>
      <c r="U7" s="39" t="str">
        <f t="shared" ref="U7:U24" si="4">IF(OR(R7="Samedi",R7="Dimanche"),"weekend","week")</f>
        <v>weekend</v>
      </c>
      <c r="V7" s="40" t="str">
        <f t="shared" ref="V7:V24" si="5">U7&amp;" - "&amp;E7</f>
        <v>weekend - La Seine (0)</v>
      </c>
      <c r="W7" s="40" t="str">
        <f t="shared" ref="W7:W24" si="6">T7&amp;" - "&amp;U7&amp;" - "&amp;E7&amp; " - "&amp;N7</f>
        <v xml:space="preserve">1 - weekend - La Seine (0) - </v>
      </c>
      <c r="X7" s="40" t="str">
        <f t="shared" ref="X7:X24" si="7">T7&amp;" - "&amp;U7&amp;" - "&amp;E7&amp; " - "&amp;O7</f>
        <v xml:space="preserve">1 - weekend - La Seine (0) - </v>
      </c>
      <c r="Y7" s="40" t="str">
        <f t="shared" ref="Y7:Y24" si="8">T7&amp;" - "&amp;U7&amp;" - "&amp;E7&amp; " - "&amp;P7</f>
        <v xml:space="preserve">1 - weekend - La Seine (0) - </v>
      </c>
      <c r="Z7" s="40" t="str">
        <f t="shared" ref="Z7:Z24" si="9">T7&amp;" - "&amp;U7&amp;" - "&amp;E7&amp;" - "&amp;Q7</f>
        <v>1 - weekend - La Seine (0) - NIGHT</v>
      </c>
      <c r="AA7" s="40" t="str">
        <f t="shared" ref="AA7:AA24" si="10">I7&amp;" - "&amp;E7&amp;" - "&amp;N7</f>
        <v xml:space="preserve">41275 - La Seine (0) - </v>
      </c>
      <c r="AB7" s="40" t="str">
        <f t="shared" ref="AB7:AB24" si="11">I7&amp;" - "&amp;E7&amp;" - "&amp;O7</f>
        <v xml:space="preserve">41275 - La Seine (0) - </v>
      </c>
      <c r="AC7" s="40" t="str">
        <f t="shared" ref="AC7:AC24" si="12">I7&amp;" - "&amp;E7&amp;" - "&amp;P7</f>
        <v xml:space="preserve">41275 - La Seine (0) - </v>
      </c>
      <c r="AD7" s="40" t="str">
        <f t="shared" ref="AD7:AD24" si="13">I7&amp;" - "&amp;E7&amp;" - "&amp;Q7</f>
        <v>41275 - La Seine (0) - NIGHT</v>
      </c>
      <c r="AE7" s="39" t="str">
        <f t="shared" ref="AE7:AE24" si="14">F7</f>
        <v>ACT</v>
      </c>
      <c r="AF7" s="11"/>
      <c r="AG7" s="67" t="str">
        <f>VLOOKUP(E7,'Répartition salles'!$C:$R,6,FALSE)</f>
        <v>Seine A</v>
      </c>
      <c r="AH7" s="66" t="str">
        <f t="shared" ref="AH7:AH24" si="15">I7&amp;" - "&amp;AG7&amp;" - "&amp;N7</f>
        <v xml:space="preserve">41275 - Seine A - </v>
      </c>
      <c r="AI7" s="66" t="str">
        <f t="shared" ref="AI7:AI24" si="16">I7&amp;" - "&amp;AG7&amp;" - "&amp;O7</f>
        <v xml:space="preserve">41275 - Seine A - </v>
      </c>
      <c r="AJ7" s="66" t="str">
        <f t="shared" ref="AJ7:AJ24" si="17">I7&amp;" - "&amp;AG7&amp;" - "&amp;P7</f>
        <v xml:space="preserve">41275 - Seine A - </v>
      </c>
      <c r="AK7" s="66" t="str">
        <f t="shared" ref="AK7:AK24" si="18">I7&amp;" - "&amp;AG7&amp;" - "&amp;Q7</f>
        <v>41275 - Seine A - NIGHT</v>
      </c>
      <c r="AL7" s="67" t="str">
        <f>VLOOKUP(E7,'Répartition salles'!$C:$R,7,FALSE)</f>
        <v>Seine B</v>
      </c>
      <c r="AM7" s="66" t="str">
        <f t="shared" ref="AM7:AM24" si="19">I7&amp;" - "&amp;AL7&amp;" - "&amp;N7</f>
        <v xml:space="preserve">41275 - Seine B - </v>
      </c>
      <c r="AN7" s="66" t="str">
        <f t="shared" ref="AN7:AN24" si="20">I7&amp;" - "&amp;AL7&amp;" - "&amp;O7</f>
        <v xml:space="preserve">41275 - Seine B - </v>
      </c>
      <c r="AO7" s="66" t="str">
        <f t="shared" ref="AO7:AO24" si="21">I7&amp;" - "&amp;AL7&amp;" - "&amp;P7</f>
        <v xml:space="preserve">41275 - Seine B - </v>
      </c>
      <c r="AP7" s="66" t="str">
        <f t="shared" ref="AP7:AP24" si="22">I7&amp;" - "&amp;AL7&amp;" - "&amp;Q7</f>
        <v>41275 - Seine B - NIGHT</v>
      </c>
      <c r="AQ7" s="67" t="str">
        <f>VLOOKUP(E7,'Répartition salles'!$C:$R,8,FALSE)</f>
        <v>Seine C</v>
      </c>
      <c r="AR7" s="66" t="str">
        <f t="shared" ref="AR7:AR24" si="23">I7&amp;" - "&amp;AQ7&amp;" - "&amp;N7</f>
        <v xml:space="preserve">41275 - Seine C - </v>
      </c>
      <c r="AS7" s="66" t="str">
        <f t="shared" ref="AS7:AS24" si="24">I7&amp;" - "&amp;AQ7&amp;" - "&amp;O7</f>
        <v xml:space="preserve">41275 - Seine C - </v>
      </c>
      <c r="AT7" s="66" t="str">
        <f t="shared" ref="AT7:AT24" si="25">I7&amp;" - "&amp;AQ7&amp;" - "&amp;P7</f>
        <v xml:space="preserve">41275 - Seine C - </v>
      </c>
      <c r="AU7" s="66" t="str">
        <f t="shared" ref="AU7:AU24" si="26">I7&amp;" - "&amp;AQ7&amp;" - "&amp;Q7</f>
        <v>41275 - Seine C - NIGHT</v>
      </c>
      <c r="AV7" s="67">
        <f>VLOOKUP(E7,'Répartition salles'!$C:$R,9,FALSE)</f>
        <v>0</v>
      </c>
      <c r="AW7" s="66" t="str">
        <f t="shared" ref="AW7:AW24" si="27">I7&amp;" - "&amp;AV7&amp;" - "&amp;N7</f>
        <v xml:space="preserve">41275 - 0 - </v>
      </c>
      <c r="AX7" s="66" t="str">
        <f t="shared" ref="AX7:AX24" si="28">I7&amp;" - "&amp;AV7&amp;" - "&amp;O7</f>
        <v xml:space="preserve">41275 - 0 - </v>
      </c>
      <c r="AY7" s="66" t="str">
        <f t="shared" ref="AY7:AY24" si="29">I7&amp;" - "&amp;AV7&amp;" - "&amp;P7</f>
        <v xml:space="preserve">41275 - 0 - </v>
      </c>
      <c r="AZ7" s="66" t="str">
        <f t="shared" ref="AZ7:AZ24" si="30">I7&amp;" - "&amp;AV7&amp;" - "&amp;Q7</f>
        <v>41275 - 0 - NIGHT</v>
      </c>
      <c r="BA7" s="67">
        <f>VLOOKUP(E7,'Répartition salles'!$C:$R,10,FALSE)</f>
        <v>0</v>
      </c>
      <c r="BB7" s="66" t="str">
        <f t="shared" ref="BB7:BB24" si="31">I7&amp;" - "&amp;BA7&amp;" - "&amp;N7</f>
        <v xml:space="preserve">41275 - 0 - </v>
      </c>
      <c r="BC7" s="66" t="str">
        <f t="shared" ref="BC7:BC24" si="32">I7&amp;" - "&amp;BA7&amp;" - "&amp;O7</f>
        <v xml:space="preserve">41275 - 0 - </v>
      </c>
      <c r="BD7" s="66" t="str">
        <f t="shared" ref="BD7:BD24" si="33">I7&amp;" - "&amp;BA7&amp;" - "&amp;P7</f>
        <v xml:space="preserve">41275 - 0 - </v>
      </c>
      <c r="BE7" s="66" t="str">
        <f t="shared" ref="BE7:BE24" si="34">I7&amp;" - "&amp;BA7&amp;" - "&amp;Q7</f>
        <v>41275 - 0 - NIGHT</v>
      </c>
      <c r="BF7" s="67">
        <f>VLOOKUP(E7,'Répartition salles'!$C:$R,11,FALSE)</f>
        <v>0</v>
      </c>
      <c r="BG7" s="66" t="str">
        <f t="shared" ref="BG7:BG24" si="35">I7&amp;" - "&amp;BF7&amp;" - "&amp;N7</f>
        <v xml:space="preserve">41275 - 0 - </v>
      </c>
      <c r="BH7" s="66" t="str">
        <f t="shared" ref="BH7:BH24" si="36">I7&amp;" - "&amp;BF7&amp;" - "&amp;O7</f>
        <v xml:space="preserve">41275 - 0 - </v>
      </c>
      <c r="BI7" s="66" t="str">
        <f t="shared" ref="BI7:BI24" si="37">I7&amp;" - "&amp;BF7&amp;" - "&amp;P7</f>
        <v xml:space="preserve">41275 - 0 - </v>
      </c>
      <c r="BJ7" s="66" t="str">
        <f t="shared" ref="BJ7:BJ24" si="38">I7&amp;" - "&amp;BF7&amp;" - "&amp;Q7</f>
        <v>41275 - 0 - NIGHT</v>
      </c>
      <c r="BK7" s="67">
        <f>VLOOKUP(E7,'Répartition salles'!$C:$R,12,FALSE)</f>
        <v>0</v>
      </c>
      <c r="BL7" s="66" t="str">
        <f t="shared" ref="BL7:BL24" si="39">I7&amp;" - "&amp;BK7&amp;" - "&amp;N7</f>
        <v xml:space="preserve">41275 - 0 - </v>
      </c>
      <c r="BM7" s="66" t="str">
        <f t="shared" ref="BM7:BM24" si="40">I7&amp;" - "&amp;BK7&amp;" - "&amp;O7</f>
        <v xml:space="preserve">41275 - 0 - </v>
      </c>
      <c r="BN7" s="66" t="str">
        <f t="shared" ref="BN7:BN24" si="41">I7&amp;" - "&amp;BK7&amp;" - "&amp;P7</f>
        <v xml:space="preserve">41275 - 0 - </v>
      </c>
      <c r="BO7" s="66" t="str">
        <f t="shared" ref="BO7:BO24" si="42">I7&amp;" - "&amp;BK7&amp;" - "&amp;Q7</f>
        <v>41275 - 0 - NIGHT</v>
      </c>
      <c r="BP7" s="67">
        <f>VLOOKUP(E7,'Répartition salles'!$C:$R,13,FALSE)</f>
        <v>0</v>
      </c>
      <c r="BQ7" s="66" t="str">
        <f t="shared" ref="BQ7:BQ24" si="43">I7&amp;" - "&amp;BP7&amp;" - "&amp;N7</f>
        <v xml:space="preserve">41275 - 0 - </v>
      </c>
      <c r="BR7" s="66" t="str">
        <f t="shared" ref="BR7:BR24" si="44">I7&amp;" - "&amp;BP7&amp;" - "&amp;O7</f>
        <v xml:space="preserve">41275 - 0 - </v>
      </c>
      <c r="BS7" s="66" t="str">
        <f t="shared" ref="BS7:BS24" si="45">I7&amp;" - "&amp;BP7&amp;" - "&amp;P7</f>
        <v xml:space="preserve">41275 - 0 - </v>
      </c>
      <c r="BT7" s="66" t="str">
        <f t="shared" ref="BT7:BT24" si="46">I7&amp;" - "&amp;BP7&amp;" - "&amp;Q7</f>
        <v>41275 - 0 - NIGHT</v>
      </c>
      <c r="BU7" s="67">
        <f>VLOOKUP(E7,'Répartition salles'!$C:$R,14,FALSE)</f>
        <v>0</v>
      </c>
      <c r="BV7" s="66" t="str">
        <f t="shared" ref="BV7:BV24" si="47">I7&amp;" - "&amp;BU7&amp;" - "&amp;N7</f>
        <v xml:space="preserve">41275 - 0 - </v>
      </c>
      <c r="BW7" s="66" t="str">
        <f t="shared" ref="BW7:BW24" si="48">I7&amp;" - "&amp;BU7&amp;" - "&amp;O7</f>
        <v xml:space="preserve">41275 - 0 - </v>
      </c>
      <c r="BX7" s="66" t="str">
        <f t="shared" ref="BX7:BX24" si="49">I7&amp;" - "&amp;BU7&amp;" - "&amp;P7</f>
        <v xml:space="preserve">41275 - 0 - </v>
      </c>
      <c r="BY7" s="66" t="str">
        <f t="shared" ref="BY7:BY24" si="50">I7&amp;" - "&amp;BU7&amp;" - "&amp;Q7</f>
        <v>41275 - 0 - NIGHT</v>
      </c>
      <c r="BZ7" s="67">
        <f>VLOOKUP(E7,'Répartition salles'!$C:$R,15,FALSE)</f>
        <v>0</v>
      </c>
      <c r="CA7" s="66" t="str">
        <f t="shared" ref="CA7:CA24" si="51">I7&amp;" - "&amp;BZ7&amp;" - "&amp;N7</f>
        <v xml:space="preserve">41275 - 0 - </v>
      </c>
      <c r="CB7" s="66" t="str">
        <f t="shared" ref="CB7:CB24" si="52">I7&amp;" - "&amp;BZ7&amp;" - "&amp;O7</f>
        <v xml:space="preserve">41275 - 0 - </v>
      </c>
      <c r="CC7" s="66" t="str">
        <f t="shared" ref="CC7:CC24" si="53">I7&amp;" - "&amp;BZ7&amp;" - "&amp;P7</f>
        <v xml:space="preserve">41275 - 0 - </v>
      </c>
      <c r="CD7" s="66" t="str">
        <f t="shared" ref="CD7:CD24" si="54">I7&amp;" - "&amp;BZ7&amp;" - "&amp;Q7</f>
        <v>41275 - 0 - NIGHT</v>
      </c>
      <c r="CE7" s="67">
        <f>VLOOKUP(E7,'Répartition salles'!$C:$R,16,FALSE)</f>
        <v>0</v>
      </c>
      <c r="CF7" s="66" t="str">
        <f t="shared" ref="CF7:CF24" si="55">I7&amp;" - "&amp;CE7&amp;" - "&amp;N7</f>
        <v xml:space="preserve">41275 - 0 - </v>
      </c>
      <c r="CG7" s="66" t="str">
        <f t="shared" ref="CG7:CG24" si="56">I7&amp;" - "&amp;CE7&amp;" - "&amp;O7</f>
        <v xml:space="preserve">41275 - 0 - </v>
      </c>
      <c r="CH7" s="66" t="str">
        <f t="shared" ref="CH7:CH24" si="57">I7&amp;" - "&amp;CE7&amp;" - "&amp;P7</f>
        <v xml:space="preserve">41275 - 0 - </v>
      </c>
      <c r="CI7" s="66" t="str">
        <f t="shared" ref="CI7:CI24" si="58">I7&amp;" - "&amp;CE7&amp;" - "&amp;Q7</f>
        <v>41275 - 0 - NIGHT</v>
      </c>
      <c r="CJ7" s="118" t="str">
        <f t="shared" ref="CJ7:CJ24" si="59">F7</f>
        <v>ACT</v>
      </c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  <c r="OJ7" s="11"/>
      <c r="OK7" s="11"/>
      <c r="OL7" s="11"/>
      <c r="OM7" s="11"/>
      <c r="ON7" s="11"/>
      <c r="OO7" s="11"/>
      <c r="OP7" s="11"/>
      <c r="OQ7" s="11"/>
      <c r="OR7" s="11"/>
      <c r="OS7" s="11"/>
      <c r="OT7" s="11"/>
      <c r="OU7" s="11"/>
      <c r="OV7" s="11"/>
      <c r="OW7" s="11"/>
      <c r="OX7" s="11"/>
      <c r="OY7" s="11"/>
      <c r="OZ7" s="11"/>
      <c r="PA7" s="11"/>
      <c r="PB7" s="11"/>
      <c r="PC7" s="11"/>
      <c r="PD7" s="11"/>
      <c r="PE7" s="11"/>
      <c r="PF7" s="11"/>
      <c r="PG7" s="11"/>
      <c r="PH7" s="11"/>
      <c r="PI7" s="11"/>
      <c r="PJ7" s="11"/>
      <c r="PK7" s="11"/>
      <c r="PL7" s="11"/>
      <c r="PM7" s="11"/>
      <c r="PN7" s="11"/>
      <c r="PO7" s="11"/>
      <c r="PP7" s="11"/>
      <c r="PQ7" s="11"/>
      <c r="PR7" s="11"/>
      <c r="PS7" s="11"/>
      <c r="PT7" s="11"/>
      <c r="PU7" s="11"/>
      <c r="PV7" s="11"/>
      <c r="PW7" s="11"/>
      <c r="PX7" s="11"/>
      <c r="PY7" s="11"/>
      <c r="PZ7" s="11"/>
      <c r="QA7" s="11"/>
      <c r="QB7" s="11"/>
      <c r="QC7" s="11"/>
      <c r="QD7" s="11"/>
      <c r="QE7" s="11"/>
      <c r="QF7" s="11"/>
      <c r="QG7" s="11"/>
      <c r="QH7" s="11"/>
      <c r="QI7" s="11"/>
      <c r="QJ7" s="11"/>
      <c r="QK7" s="11"/>
      <c r="QL7" s="11"/>
      <c r="QM7" s="11"/>
      <c r="QN7" s="11"/>
      <c r="QO7" s="11"/>
      <c r="QP7" s="11"/>
      <c r="QQ7" s="11"/>
      <c r="QR7" s="11"/>
      <c r="QS7" s="11"/>
      <c r="QT7" s="11"/>
      <c r="QU7" s="11"/>
      <c r="QV7" s="11"/>
      <c r="QW7" s="11"/>
      <c r="QX7" s="11"/>
      <c r="QY7" s="11"/>
      <c r="QZ7" s="11"/>
      <c r="RA7" s="11"/>
      <c r="RB7" s="11"/>
      <c r="RC7" s="11"/>
      <c r="RD7" s="11"/>
      <c r="RE7" s="11"/>
      <c r="RF7" s="11"/>
      <c r="RG7" s="11"/>
      <c r="RH7" s="11"/>
      <c r="RI7" s="11"/>
      <c r="RJ7" s="11"/>
      <c r="RK7" s="11"/>
      <c r="RL7" s="11"/>
      <c r="RM7" s="11"/>
      <c r="RN7" s="11"/>
      <c r="RO7" s="11"/>
      <c r="RP7" s="11"/>
      <c r="RQ7" s="11"/>
      <c r="RR7" s="11"/>
      <c r="RS7" s="11"/>
      <c r="RT7" s="11"/>
      <c r="RU7" s="11"/>
      <c r="RV7" s="11"/>
      <c r="RW7" s="11"/>
      <c r="RX7" s="11"/>
      <c r="RY7" s="11"/>
      <c r="RZ7" s="11"/>
      <c r="SA7" s="11"/>
      <c r="SB7" s="11"/>
      <c r="SC7" s="11"/>
      <c r="SD7" s="11"/>
      <c r="SE7" s="11"/>
      <c r="SF7" s="11"/>
      <c r="SG7" s="11"/>
      <c r="SH7" s="11"/>
      <c r="SI7" s="11"/>
      <c r="SJ7" s="11"/>
      <c r="SK7" s="11"/>
      <c r="SL7" s="11"/>
      <c r="SM7" s="11"/>
      <c r="SN7" s="11"/>
      <c r="SO7" s="11"/>
      <c r="SP7" s="11"/>
      <c r="SQ7" s="11"/>
      <c r="SR7" s="11"/>
      <c r="SS7" s="11"/>
      <c r="ST7" s="11"/>
      <c r="SU7" s="11"/>
      <c r="SV7" s="11"/>
      <c r="SW7" s="11"/>
      <c r="SX7" s="11"/>
      <c r="SY7" s="11"/>
      <c r="SZ7" s="11"/>
      <c r="TA7" s="11"/>
      <c r="TB7" s="11"/>
      <c r="TC7" s="11"/>
      <c r="TD7" s="11"/>
      <c r="TE7" s="11"/>
      <c r="TF7" s="11"/>
      <c r="TG7" s="11"/>
      <c r="TH7" s="11"/>
      <c r="TI7" s="11"/>
      <c r="TJ7" s="11"/>
      <c r="TK7" s="11"/>
      <c r="TL7" s="11"/>
      <c r="TM7" s="11"/>
      <c r="TN7" s="11"/>
      <c r="TO7" s="11"/>
      <c r="TP7" s="11"/>
      <c r="TQ7" s="11"/>
      <c r="TR7" s="11"/>
      <c r="TS7" s="11"/>
      <c r="TT7" s="11"/>
      <c r="TU7" s="11"/>
      <c r="TV7" s="11"/>
      <c r="TW7" s="11"/>
      <c r="TX7" s="11"/>
      <c r="TY7" s="11"/>
      <c r="TZ7" s="11"/>
      <c r="UA7" s="11"/>
      <c r="UB7" s="11"/>
      <c r="UC7" s="11"/>
      <c r="UD7" s="11"/>
      <c r="UE7" s="11"/>
      <c r="UF7" s="11"/>
      <c r="UG7" s="11"/>
      <c r="UH7" s="11"/>
      <c r="UI7" s="11"/>
      <c r="UJ7" s="11"/>
      <c r="UK7" s="11"/>
      <c r="UL7" s="11"/>
      <c r="UM7" s="11"/>
      <c r="UN7" s="11"/>
      <c r="UO7" s="11"/>
      <c r="UP7" s="11"/>
      <c r="UQ7" s="11"/>
      <c r="UR7" s="11"/>
      <c r="US7" s="11"/>
      <c r="UT7" s="11"/>
      <c r="UU7" s="11"/>
      <c r="UV7" s="11"/>
      <c r="UW7" s="11"/>
      <c r="UX7" s="11"/>
      <c r="UY7" s="11"/>
      <c r="UZ7" s="11"/>
      <c r="VA7" s="11"/>
      <c r="VB7" s="11"/>
      <c r="VC7" s="11"/>
      <c r="VD7" s="11"/>
      <c r="VE7" s="11"/>
      <c r="VF7" s="11"/>
      <c r="VG7" s="11"/>
      <c r="VH7" s="11"/>
      <c r="VI7" s="11"/>
      <c r="VJ7" s="11"/>
      <c r="VK7" s="11"/>
      <c r="VL7" s="11"/>
      <c r="VM7" s="11"/>
      <c r="VN7" s="11"/>
      <c r="VO7" s="11"/>
      <c r="VP7" s="11"/>
      <c r="VQ7" s="11"/>
      <c r="VR7" s="11"/>
      <c r="VS7" s="11"/>
      <c r="VT7" s="11"/>
      <c r="VU7" s="11"/>
      <c r="VV7" s="11"/>
      <c r="VW7" s="11"/>
      <c r="VX7" s="11"/>
      <c r="VY7" s="11"/>
      <c r="VZ7" s="11"/>
      <c r="WA7" s="11"/>
      <c r="WB7" s="11"/>
      <c r="WC7" s="11"/>
      <c r="WD7" s="11"/>
      <c r="WE7" s="11"/>
      <c r="WF7" s="11"/>
      <c r="WG7" s="11"/>
      <c r="WH7" s="11"/>
      <c r="WI7" s="11"/>
      <c r="WJ7" s="11"/>
      <c r="WK7" s="11"/>
      <c r="WL7" s="11"/>
      <c r="WM7" s="11"/>
      <c r="WN7" s="11"/>
      <c r="WO7" s="11"/>
      <c r="WP7" s="11"/>
      <c r="WQ7" s="11"/>
      <c r="WR7" s="11"/>
      <c r="WS7" s="11"/>
      <c r="WT7" s="11"/>
      <c r="WU7" s="11"/>
      <c r="WV7" s="11"/>
      <c r="WW7" s="11"/>
      <c r="WX7" s="11"/>
      <c r="WY7" s="11"/>
      <c r="WZ7" s="11"/>
      <c r="XA7" s="11"/>
      <c r="XB7" s="11"/>
      <c r="XC7" s="11"/>
      <c r="XD7" s="11"/>
      <c r="XE7" s="11"/>
      <c r="XF7" s="11"/>
      <c r="XG7" s="11"/>
      <c r="XH7" s="11"/>
      <c r="XI7" s="11"/>
      <c r="XJ7" s="11"/>
      <c r="XK7" s="11"/>
      <c r="XL7" s="11"/>
      <c r="XM7" s="11"/>
      <c r="XN7" s="11"/>
      <c r="XO7" s="11"/>
      <c r="XP7" s="11"/>
      <c r="XQ7" s="11"/>
      <c r="XR7" s="11"/>
      <c r="XS7" s="11"/>
      <c r="XT7" s="11"/>
      <c r="XU7" s="11"/>
      <c r="XV7" s="11"/>
      <c r="XW7" s="11"/>
      <c r="XX7" s="11"/>
      <c r="XY7" s="11"/>
      <c r="XZ7" s="11"/>
      <c r="YA7" s="11"/>
      <c r="YB7" s="11"/>
      <c r="YC7" s="11"/>
      <c r="YD7" s="11"/>
      <c r="YE7" s="11"/>
      <c r="YF7" s="11"/>
      <c r="YG7" s="11"/>
      <c r="YH7" s="11"/>
      <c r="YI7" s="11"/>
      <c r="YJ7" s="11"/>
      <c r="YK7" s="11"/>
      <c r="YL7" s="11"/>
      <c r="YM7" s="11"/>
      <c r="YN7" s="11"/>
      <c r="YO7" s="11"/>
      <c r="YP7" s="11"/>
      <c r="YQ7" s="11"/>
      <c r="YR7" s="11"/>
      <c r="YS7" s="11"/>
      <c r="YT7" s="11"/>
      <c r="YU7" s="11"/>
      <c r="YV7" s="11"/>
      <c r="YW7" s="11"/>
      <c r="YX7" s="11"/>
      <c r="YY7" s="11"/>
      <c r="YZ7" s="11"/>
      <c r="ZA7" s="11"/>
      <c r="ZB7" s="11"/>
      <c r="ZC7" s="11"/>
      <c r="ZD7" s="11"/>
      <c r="ZE7" s="11"/>
      <c r="ZF7" s="11"/>
      <c r="ZG7" s="11"/>
      <c r="ZH7" s="11"/>
      <c r="ZI7" s="11"/>
      <c r="ZJ7" s="11"/>
      <c r="ZK7" s="11"/>
      <c r="ZL7" s="11"/>
      <c r="ZM7" s="11"/>
      <c r="ZN7" s="11"/>
      <c r="ZO7" s="11"/>
      <c r="ZP7" s="11"/>
      <c r="ZQ7" s="11"/>
      <c r="ZR7" s="11"/>
      <c r="ZS7" s="11"/>
      <c r="ZT7" s="11"/>
      <c r="ZU7" s="11"/>
      <c r="ZV7" s="11"/>
      <c r="ZW7" s="11"/>
      <c r="ZX7" s="11"/>
      <c r="ZY7" s="11"/>
      <c r="ZZ7" s="11"/>
      <c r="AAA7" s="11"/>
      <c r="AAB7" s="11"/>
      <c r="AAC7" s="11"/>
      <c r="AAD7" s="11"/>
      <c r="AAE7" s="11"/>
      <c r="AAF7" s="11"/>
      <c r="AAG7" s="11"/>
      <c r="AAH7" s="11"/>
      <c r="AAI7" s="11"/>
      <c r="AAJ7" s="11"/>
      <c r="AAK7" s="11"/>
      <c r="AAL7" s="11"/>
      <c r="AAM7" s="11"/>
      <c r="AAN7" s="11"/>
      <c r="AAO7" s="11"/>
      <c r="AAP7" s="11"/>
      <c r="AAQ7" s="11"/>
      <c r="AAR7" s="11"/>
      <c r="AAS7" s="11"/>
      <c r="AAT7" s="11"/>
      <c r="AAU7" s="11"/>
      <c r="AAV7" s="11"/>
      <c r="AAW7" s="11"/>
      <c r="AAX7" s="11"/>
      <c r="AAY7" s="11"/>
      <c r="AAZ7" s="11"/>
      <c r="ABA7" s="11"/>
      <c r="ABB7" s="11"/>
      <c r="ABC7" s="11"/>
      <c r="ABD7" s="11"/>
      <c r="ABE7" s="11"/>
      <c r="ABF7" s="11"/>
      <c r="ABG7" s="11"/>
      <c r="ABH7" s="11"/>
      <c r="ABI7" s="11"/>
      <c r="ABJ7" s="11"/>
      <c r="ABK7" s="11"/>
      <c r="ABL7" s="11"/>
      <c r="ABM7" s="11"/>
      <c r="ABN7" s="11"/>
      <c r="ABO7" s="11"/>
      <c r="ABP7" s="11"/>
      <c r="ABQ7" s="11"/>
      <c r="ABR7" s="11"/>
      <c r="ABS7" s="11"/>
      <c r="ABT7" s="11"/>
      <c r="ABU7" s="11"/>
      <c r="ABV7" s="11"/>
      <c r="ABW7" s="11"/>
      <c r="ABX7" s="11"/>
      <c r="ABY7" s="11"/>
      <c r="ABZ7" s="11"/>
      <c r="ACA7" s="11"/>
      <c r="ACB7" s="11"/>
      <c r="ACC7" s="11"/>
      <c r="ACD7" s="11"/>
      <c r="ACE7" s="11"/>
      <c r="ACF7" s="11"/>
      <c r="ACG7" s="11"/>
      <c r="ACH7" s="11"/>
      <c r="ACI7" s="11"/>
      <c r="ACJ7" s="11"/>
      <c r="ACK7" s="11"/>
      <c r="ACL7" s="11"/>
      <c r="ACM7" s="11"/>
      <c r="ACN7" s="11"/>
      <c r="ACO7" s="11"/>
      <c r="ACP7" s="11"/>
      <c r="ACQ7" s="11"/>
      <c r="ACR7" s="11"/>
      <c r="ACS7" s="11"/>
      <c r="ACT7" s="11"/>
      <c r="ACU7" s="11"/>
      <c r="ACV7" s="11"/>
      <c r="ACW7" s="11"/>
      <c r="ACX7" s="11"/>
      <c r="ACY7" s="11"/>
      <c r="ACZ7" s="11"/>
      <c r="ADA7" s="11"/>
      <c r="ADB7" s="11"/>
      <c r="ADC7" s="11"/>
      <c r="ADD7" s="11"/>
      <c r="ADE7" s="11"/>
      <c r="ADF7" s="11"/>
      <c r="ADG7" s="11"/>
      <c r="ADH7" s="11"/>
      <c r="ADI7" s="11"/>
      <c r="ADJ7" s="11"/>
      <c r="ADK7" s="11"/>
      <c r="ADL7" s="11"/>
      <c r="ADM7" s="11"/>
      <c r="ADN7" s="11"/>
      <c r="ADO7" s="11"/>
      <c r="ADP7" s="11"/>
      <c r="ADQ7" s="11"/>
      <c r="ADR7" s="11"/>
      <c r="ADS7" s="11"/>
      <c r="ADT7" s="11"/>
      <c r="ADU7" s="11"/>
      <c r="ADV7" s="11"/>
      <c r="ADW7" s="11"/>
      <c r="ADX7" s="11"/>
      <c r="ADY7" s="11"/>
      <c r="ADZ7" s="11"/>
      <c r="AEA7" s="11"/>
      <c r="AEB7" s="11"/>
      <c r="AEC7" s="11"/>
      <c r="AED7" s="11"/>
      <c r="AEE7" s="11"/>
      <c r="AEF7" s="11"/>
      <c r="AEG7" s="11"/>
      <c r="AEH7" s="11"/>
      <c r="AEI7" s="11"/>
      <c r="AEJ7" s="11"/>
      <c r="AEK7" s="11"/>
      <c r="AEL7" s="11"/>
      <c r="AEM7" s="11"/>
      <c r="AEN7" s="11"/>
      <c r="AEO7" s="11"/>
      <c r="AEP7" s="11"/>
      <c r="AEQ7" s="11"/>
      <c r="AER7" s="11"/>
      <c r="AES7" s="11"/>
      <c r="AET7" s="11"/>
      <c r="AEU7" s="11"/>
      <c r="AEV7" s="11"/>
      <c r="AEW7" s="11"/>
      <c r="AEX7" s="11"/>
      <c r="AEY7" s="11"/>
      <c r="AEZ7" s="11"/>
      <c r="AFA7" s="11"/>
      <c r="AFB7" s="11"/>
      <c r="AFC7" s="11"/>
      <c r="AFD7" s="11"/>
      <c r="AFE7" s="11"/>
      <c r="AFF7" s="11"/>
      <c r="AFG7" s="11"/>
      <c r="AFH7" s="11"/>
      <c r="AFI7" s="11"/>
      <c r="AFJ7" s="11"/>
      <c r="AFK7" s="11"/>
      <c r="AFL7" s="11"/>
      <c r="AFM7" s="11"/>
      <c r="AFN7" s="11"/>
      <c r="AFO7" s="11"/>
      <c r="AFP7" s="11"/>
      <c r="AFQ7" s="11"/>
      <c r="AFR7" s="11"/>
      <c r="AFS7" s="11"/>
      <c r="AFT7" s="11"/>
      <c r="AFU7" s="11"/>
      <c r="AFV7" s="11"/>
      <c r="AFW7" s="11"/>
      <c r="AFX7" s="11"/>
      <c r="AFY7" s="11"/>
      <c r="AFZ7" s="11"/>
      <c r="AGA7" s="11"/>
      <c r="AGB7" s="11"/>
      <c r="AGC7" s="11"/>
      <c r="AGD7" s="11"/>
      <c r="AGE7" s="11"/>
      <c r="AGF7" s="11"/>
      <c r="AGG7" s="11"/>
      <c r="AGH7" s="11"/>
      <c r="AGI7" s="11"/>
      <c r="AGJ7" s="11"/>
      <c r="AGK7" s="11"/>
      <c r="AGL7" s="11"/>
      <c r="AGM7" s="11"/>
      <c r="AGN7" s="11"/>
      <c r="AGO7" s="11"/>
      <c r="AGP7" s="11"/>
      <c r="AGQ7" s="11"/>
      <c r="AGR7" s="11"/>
      <c r="AGS7" s="11"/>
      <c r="AGT7" s="11"/>
      <c r="AGU7" s="11"/>
      <c r="AGV7" s="11"/>
      <c r="AGW7" s="11"/>
      <c r="AGX7" s="11"/>
      <c r="AGY7" s="11"/>
      <c r="AGZ7" s="11"/>
      <c r="AHA7" s="11"/>
      <c r="AHB7" s="11"/>
      <c r="AHC7" s="11"/>
      <c r="AHD7" s="11"/>
      <c r="AHE7" s="11"/>
      <c r="AHF7" s="11"/>
      <c r="AHG7" s="11"/>
      <c r="AHH7" s="11"/>
      <c r="AHI7" s="11"/>
      <c r="AHJ7" s="11"/>
      <c r="AHK7" s="11"/>
      <c r="AHL7" s="11"/>
      <c r="AHM7" s="11"/>
      <c r="AHN7" s="11"/>
      <c r="AHO7" s="11"/>
      <c r="AHP7" s="11"/>
      <c r="AHQ7" s="11"/>
      <c r="AHR7" s="11"/>
      <c r="AHS7" s="11"/>
      <c r="AHT7" s="11"/>
      <c r="AHU7" s="11"/>
      <c r="AHV7" s="11"/>
      <c r="AHW7" s="11"/>
      <c r="AHX7" s="11"/>
      <c r="AHY7" s="11"/>
      <c r="AHZ7" s="11"/>
      <c r="AIA7" s="11"/>
      <c r="AIB7" s="11"/>
      <c r="AIC7" s="11"/>
      <c r="AID7" s="11"/>
      <c r="AIE7" s="11"/>
      <c r="AIF7" s="11"/>
      <c r="AIG7" s="11"/>
      <c r="AIH7" s="11"/>
      <c r="AII7" s="11"/>
      <c r="AIJ7" s="11"/>
      <c r="AIK7" s="11"/>
      <c r="AIL7" s="11"/>
      <c r="AIM7" s="11"/>
      <c r="AIN7" s="11"/>
      <c r="AIO7" s="11"/>
      <c r="AIP7" s="11"/>
      <c r="AIQ7" s="11"/>
      <c r="AIR7" s="11"/>
      <c r="AIS7" s="11"/>
      <c r="AIT7" s="11"/>
      <c r="AIU7" s="11"/>
      <c r="AIV7" s="11"/>
      <c r="AIW7" s="11"/>
      <c r="AIX7" s="11"/>
      <c r="AIY7" s="11"/>
      <c r="AIZ7" s="11"/>
      <c r="AJA7" s="11"/>
      <c r="AJB7" s="11"/>
      <c r="AJC7" s="11"/>
      <c r="AJD7" s="11"/>
      <c r="AJE7" s="11"/>
      <c r="AJF7" s="11"/>
      <c r="AJG7" s="11"/>
      <c r="AJH7" s="11"/>
      <c r="AJI7" s="11"/>
      <c r="AJJ7" s="11"/>
      <c r="AJK7" s="11"/>
      <c r="AJL7" s="11"/>
      <c r="AJM7" s="11"/>
      <c r="AJN7" s="11"/>
      <c r="AJO7" s="11"/>
      <c r="AJP7" s="11"/>
      <c r="AJQ7" s="11"/>
      <c r="AJR7" s="11"/>
      <c r="AJS7" s="11"/>
      <c r="AJT7" s="11"/>
      <c r="AJU7" s="11"/>
      <c r="AJV7" s="11"/>
      <c r="AJW7" s="11"/>
      <c r="AJX7" s="11"/>
      <c r="AJY7" s="11"/>
      <c r="AJZ7" s="11"/>
      <c r="AKA7" s="11"/>
      <c r="AKB7" s="11"/>
      <c r="AKC7" s="11"/>
      <c r="AKD7" s="11"/>
      <c r="AKE7" s="11"/>
      <c r="AKF7" s="11"/>
      <c r="AKG7" s="11"/>
      <c r="AKH7" s="11"/>
      <c r="AKI7" s="11"/>
      <c r="AKJ7" s="11"/>
      <c r="AKK7" s="11"/>
      <c r="AKL7" s="11"/>
      <c r="AKM7" s="11"/>
      <c r="AKN7" s="11"/>
      <c r="AKO7" s="11"/>
      <c r="AKP7" s="11"/>
      <c r="AKQ7" s="11"/>
      <c r="AKR7" s="11"/>
      <c r="AKS7" s="11"/>
      <c r="AKT7" s="11"/>
      <c r="AKU7" s="11"/>
      <c r="AKV7" s="11"/>
      <c r="AKW7" s="11"/>
      <c r="AKX7" s="11"/>
      <c r="AKY7" s="11"/>
      <c r="AKZ7" s="11"/>
      <c r="ALA7" s="11"/>
      <c r="ALB7" s="11"/>
      <c r="ALC7" s="11"/>
      <c r="ALD7" s="11"/>
      <c r="ALE7" s="11"/>
      <c r="ALF7" s="11"/>
      <c r="ALG7" s="11"/>
      <c r="ALH7" s="11"/>
      <c r="ALI7" s="11"/>
      <c r="ALJ7" s="11"/>
      <c r="ALK7" s="11"/>
      <c r="ALL7" s="11"/>
      <c r="ALM7" s="11"/>
      <c r="ALN7" s="11"/>
      <c r="ALO7" s="11"/>
      <c r="ALP7" s="11"/>
      <c r="ALQ7" s="11"/>
      <c r="ALR7" s="11"/>
      <c r="ALS7" s="11"/>
      <c r="ALT7" s="11"/>
      <c r="ALU7" s="11"/>
      <c r="ALV7" s="11"/>
      <c r="ALW7" s="11"/>
      <c r="ALX7" s="11"/>
      <c r="ALY7" s="11"/>
      <c r="ALZ7" s="11"/>
      <c r="AMA7" s="11"/>
      <c r="AMB7" s="11"/>
      <c r="AMC7" s="11"/>
      <c r="AMD7" s="11"/>
      <c r="AME7" s="11"/>
      <c r="AMF7" s="11"/>
      <c r="AMG7" s="11"/>
      <c r="AMH7" s="11"/>
      <c r="AMI7" s="11"/>
      <c r="AMJ7" s="11"/>
      <c r="AMK7" s="11"/>
      <c r="AML7" s="11"/>
      <c r="AMM7" s="11"/>
      <c r="AMN7" s="11"/>
      <c r="AMO7" s="11"/>
      <c r="AMP7" s="11"/>
      <c r="AMQ7" s="11"/>
      <c r="AMR7" s="11"/>
      <c r="AMS7" s="11"/>
      <c r="AMT7" s="11"/>
      <c r="AMU7" s="11"/>
    </row>
    <row r="8" spans="1:1035" s="12" customFormat="1" ht="12.75" customHeight="1" x14ac:dyDescent="0.2">
      <c r="A8" s="101">
        <v>2312262</v>
      </c>
      <c r="B8" s="101">
        <v>3396333</v>
      </c>
      <c r="C8" s="101" t="s">
        <v>97</v>
      </c>
      <c r="D8" s="102" t="s">
        <v>15</v>
      </c>
      <c r="E8" s="103" t="s">
        <v>115</v>
      </c>
      <c r="F8" s="104" t="s">
        <v>16</v>
      </c>
      <c r="G8" s="105">
        <v>0.29166666666666669</v>
      </c>
      <c r="H8" s="105">
        <v>0.95833333333333337</v>
      </c>
      <c r="I8" s="106">
        <v>41275</v>
      </c>
      <c r="J8" s="101" t="s">
        <v>8</v>
      </c>
      <c r="K8" s="101" t="s">
        <v>9</v>
      </c>
      <c r="L8" s="107" t="s">
        <v>611</v>
      </c>
      <c r="M8" s="11" t="str">
        <f t="shared" si="0"/>
        <v>AM;PM;EVENING</v>
      </c>
      <c r="N8" s="39" t="str">
        <f>IF($G8=P$4,"",IF(AND($G8&lt;$H8,P$3&lt;P$4,OR(AND($G8&gt;P$3,$G8&lt;=P$4),AND($H8&gt;P$3,$H8&lt;=P$4),AND($G8&lt;P$3,$H8&gt;P$4))),"AM",IF(AND($G8&lt;$H8,P$3&gt;P$4,OR(AND($G8&gt;P$3,$G8&lt;=P$4+1),AND($H8&gt;P$3,$H8&lt;=P$4+1),AND($G8&lt;P$3,$H8&gt;P$4+1))),"AM",IF(AND($G8&gt;$H8,P$3&lt;P$4,OR(AND($G8&gt;P$3,$G8&lt;=P$4),AND($H8+1&gt;P$3,$H8+1&lt;=P$4),AND($G8&lt;P$3,$H8+1&gt;P$4))),"AM",IF(AND($G8&gt;$H8,P$3&gt;P$4,OR(AND($G8&gt;P$3,$G8&lt;=P$4+1),AND($H8+1&gt;P$3,$H8+1&lt;=P$4+1),AND($G8&lt;P$3,$H8+1&gt;P$4+1))),"AM","")))))</f>
        <v>AM</v>
      </c>
      <c r="O8" s="39" t="str">
        <f>IF($G8=Q$4,"",IF(AND($G8&lt;$H8,Q$3&lt;Q$4,OR(AND($G8&gt;Q$3,$G8&lt;=Q$4),AND($H8&gt;Q$3,$H8&lt;=Q$4),AND($G8&lt;Q$3,$H8&gt;Q$4))),"PM",IF(AND($G8&lt;$H8,Q$3&gt;Q$4,OR(AND($G8&gt;Q$3,$G8&lt;=Q$4+1),AND($H8&gt;Q$3,$H8&lt;=Q$4+1),AND($G8&lt;Q$3,$H8&gt;Q$4+1))),"PM",IF(AND($G8&gt;$H8,Q$3&lt;Q$4,OR(AND($G8&gt;Q$3,$G8&lt;=Q$4),AND($H8+1&gt;Q$3,$H8+1&lt;=Q$4),AND($G8&lt;Q$3,$H8+1&gt;Q$4))),"PM",IF(AND($G8&gt;$H8,Q$3&gt;Q$4,OR(AND($G8&gt;Q$3,$G8&lt;=Q$4+1),AND($H8+1&gt;Q$3,$H8+1&lt;=Q$4+1),AND($G8&lt;Q$3,$H8+1&gt;Q$4+1))),"PM","")))))</f>
        <v>PM</v>
      </c>
      <c r="P8" s="39" t="str">
        <f>IF($G8=R$4,"",IF(AND($G8&lt;$H8,R$3&lt;R$4,OR(AND($G8&gt;R$3,$G8&lt;=R$4),AND($H8&gt;R$3,$H8&lt;=R$4),AND($G8&lt;R$3,$H8&gt;R$4))),"EVENING",IF(AND($G8&lt;$H8,R$3&gt;R$4,OR(AND($G8&gt;R$3,$G8&lt;=R$4+1),AND($H8&gt;R$3,$H8&lt;=R$4+1),AND($G8&lt;R$3,$H8&gt;R$4+1))),"EVENING",IF(AND($G8&gt;$H8,R$3&lt;R$4,OR(AND($G8&gt;R$3,$G8&lt;=R$4),AND($H8+1&gt;R$3,$H8+1&lt;=R$4),AND($G8&lt;R$3,$H8+1&gt;R$4))),"EVENING",IF(AND($G8&gt;$H8,R$3&gt;R$4,OR(AND($G8&gt;R$3,$G8&lt;=R$4+1),AND($H8+1&gt;R$3,$H8+1&lt;=R$4+1),AND($G8&lt;R$3,$H8+1&gt;R$4+1))),"EVENING","")))))</f>
        <v>EVENING</v>
      </c>
      <c r="Q8" s="39" t="str">
        <f>IF($G8=S$4,"",IF(AND($G8&lt;$H8,S$3&lt;S$4,OR(AND($G8&gt;S$3,$G8&lt;=S$4),AND($H8&gt;S$3,$H8&lt;=S$4),AND($G8&lt;S$3,$H8&gt;S$4))),"NIGHT",IF(AND($G8&lt;$H8,S$3&gt;S$4,OR(AND($G8&gt;S$3,$G8&lt;=S$4+1),AND($H8&gt;S$3,$H8&lt;=S$4+1),AND($G8&lt;S$3,$H8&gt;S$4+1))),"NIGHT",IF(AND($G8&gt;$H8,S$3&lt;S$4,OR(AND($G8&gt;S$3,$G8&lt;=S$4),AND($H8+1&gt;S$3,$H8+1&lt;=S$4),AND($G8&lt;S$3,$H8+1&gt;S$4))),"NIGHT",IF(AND($G8&gt;$H8,S$3&gt;S$4,OR(AND($G8&gt;S$3,$G8&lt;=S$4+1),AND($H8+1&gt;S$3,$H8+1&lt;=S$4+1),AND($G8&lt;S$3,$H8+1&gt;S$4+1))),"NIGHT","")))))</f>
        <v/>
      </c>
      <c r="R8" s="39" t="str">
        <f t="shared" si="1"/>
        <v>dimanche</v>
      </c>
      <c r="S8" s="39">
        <f t="shared" si="2"/>
        <v>1</v>
      </c>
      <c r="T8" s="39">
        <f t="shared" si="3"/>
        <v>1</v>
      </c>
      <c r="U8" s="39" t="str">
        <f t="shared" si="4"/>
        <v>weekend</v>
      </c>
      <c r="V8" s="40" t="str">
        <f t="shared" si="5"/>
        <v>weekend - Le Pont des Arts A (0)</v>
      </c>
      <c r="W8" s="40" t="str">
        <f t="shared" si="6"/>
        <v>1 - weekend - Le Pont des Arts A (0) - AM</v>
      </c>
      <c r="X8" s="40" t="str">
        <f t="shared" si="7"/>
        <v>1 - weekend - Le Pont des Arts A (0) - PM</v>
      </c>
      <c r="Y8" s="40" t="str">
        <f t="shared" si="8"/>
        <v>1 - weekend - Le Pont des Arts A (0) - EVENING</v>
      </c>
      <c r="Z8" s="40" t="str">
        <f t="shared" si="9"/>
        <v xml:space="preserve">1 - weekend - Le Pont des Arts A (0) - </v>
      </c>
      <c r="AA8" s="40" t="str">
        <f t="shared" si="10"/>
        <v>41275 - Le Pont des Arts A (0) - AM</v>
      </c>
      <c r="AB8" s="40" t="str">
        <f t="shared" si="11"/>
        <v>41275 - Le Pont des Arts A (0) - PM</v>
      </c>
      <c r="AC8" s="40" t="str">
        <f t="shared" si="12"/>
        <v>41275 - Le Pont des Arts A (0) - EVENING</v>
      </c>
      <c r="AD8" s="40" t="str">
        <f t="shared" si="13"/>
        <v xml:space="preserve">41275 - Le Pont des Arts A (0) - </v>
      </c>
      <c r="AE8" s="39" t="str">
        <f t="shared" si="14"/>
        <v>ACT</v>
      </c>
      <c r="AF8" s="11"/>
      <c r="AG8" s="67" t="str">
        <f>VLOOKUP(E8,'Répartition salles'!$C:$R,6,FALSE)</f>
        <v>Pont des Arts A</v>
      </c>
      <c r="AH8" s="66" t="str">
        <f t="shared" si="15"/>
        <v>41275 - Pont des Arts A - AM</v>
      </c>
      <c r="AI8" s="66" t="str">
        <f t="shared" si="16"/>
        <v>41275 - Pont des Arts A - PM</v>
      </c>
      <c r="AJ8" s="66" t="str">
        <f t="shared" si="17"/>
        <v>41275 - Pont des Arts A - EVENING</v>
      </c>
      <c r="AK8" s="66" t="str">
        <f t="shared" si="18"/>
        <v xml:space="preserve">41275 - Pont des Arts A - </v>
      </c>
      <c r="AL8" s="67">
        <f>VLOOKUP(E8,'Répartition salles'!$C:$R,7,FALSE)</f>
        <v>0</v>
      </c>
      <c r="AM8" s="66" t="str">
        <f t="shared" si="19"/>
        <v>41275 - 0 - AM</v>
      </c>
      <c r="AN8" s="66" t="str">
        <f t="shared" si="20"/>
        <v>41275 - 0 - PM</v>
      </c>
      <c r="AO8" s="66" t="str">
        <f t="shared" si="21"/>
        <v>41275 - 0 - EVENING</v>
      </c>
      <c r="AP8" s="66" t="str">
        <f t="shared" si="22"/>
        <v xml:space="preserve">41275 - 0 - </v>
      </c>
      <c r="AQ8" s="67">
        <f>VLOOKUP(E8,'Répartition salles'!$C:$R,8,FALSE)</f>
        <v>0</v>
      </c>
      <c r="AR8" s="66" t="str">
        <f t="shared" si="23"/>
        <v>41275 - 0 - AM</v>
      </c>
      <c r="AS8" s="66" t="str">
        <f t="shared" si="24"/>
        <v>41275 - 0 - PM</v>
      </c>
      <c r="AT8" s="66" t="str">
        <f t="shared" si="25"/>
        <v>41275 - 0 - EVENING</v>
      </c>
      <c r="AU8" s="66" t="str">
        <f t="shared" si="26"/>
        <v xml:space="preserve">41275 - 0 - </v>
      </c>
      <c r="AV8" s="67">
        <f>VLOOKUP(E8,'Répartition salles'!$C:$R,9,FALSE)</f>
        <v>0</v>
      </c>
      <c r="AW8" s="66" t="str">
        <f t="shared" si="27"/>
        <v>41275 - 0 - AM</v>
      </c>
      <c r="AX8" s="66" t="str">
        <f t="shared" si="28"/>
        <v>41275 - 0 - PM</v>
      </c>
      <c r="AY8" s="66" t="str">
        <f t="shared" si="29"/>
        <v>41275 - 0 - EVENING</v>
      </c>
      <c r="AZ8" s="66" t="str">
        <f t="shared" si="30"/>
        <v xml:space="preserve">41275 - 0 - </v>
      </c>
      <c r="BA8" s="67">
        <f>VLOOKUP(E8,'Répartition salles'!$C:$R,10,FALSE)</f>
        <v>0</v>
      </c>
      <c r="BB8" s="66" t="str">
        <f t="shared" si="31"/>
        <v>41275 - 0 - AM</v>
      </c>
      <c r="BC8" s="66" t="str">
        <f t="shared" si="32"/>
        <v>41275 - 0 - PM</v>
      </c>
      <c r="BD8" s="66" t="str">
        <f t="shared" si="33"/>
        <v>41275 - 0 - EVENING</v>
      </c>
      <c r="BE8" s="66" t="str">
        <f t="shared" si="34"/>
        <v xml:space="preserve">41275 - 0 - </v>
      </c>
      <c r="BF8" s="67">
        <f>VLOOKUP(E8,'Répartition salles'!$C:$R,11,FALSE)</f>
        <v>0</v>
      </c>
      <c r="BG8" s="66" t="str">
        <f t="shared" si="35"/>
        <v>41275 - 0 - AM</v>
      </c>
      <c r="BH8" s="66" t="str">
        <f t="shared" si="36"/>
        <v>41275 - 0 - PM</v>
      </c>
      <c r="BI8" s="66" t="str">
        <f t="shared" si="37"/>
        <v>41275 - 0 - EVENING</v>
      </c>
      <c r="BJ8" s="66" t="str">
        <f t="shared" si="38"/>
        <v xml:space="preserve">41275 - 0 - </v>
      </c>
      <c r="BK8" s="67">
        <f>VLOOKUP(E8,'Répartition salles'!$C:$R,12,FALSE)</f>
        <v>0</v>
      </c>
      <c r="BL8" s="66" t="str">
        <f t="shared" si="39"/>
        <v>41275 - 0 - AM</v>
      </c>
      <c r="BM8" s="66" t="str">
        <f t="shared" si="40"/>
        <v>41275 - 0 - PM</v>
      </c>
      <c r="BN8" s="66" t="str">
        <f t="shared" si="41"/>
        <v>41275 - 0 - EVENING</v>
      </c>
      <c r="BO8" s="66" t="str">
        <f t="shared" si="42"/>
        <v xml:space="preserve">41275 - 0 - </v>
      </c>
      <c r="BP8" s="67">
        <f>VLOOKUP(E8,'Répartition salles'!$C:$R,13,FALSE)</f>
        <v>0</v>
      </c>
      <c r="BQ8" s="66" t="str">
        <f t="shared" si="43"/>
        <v>41275 - 0 - AM</v>
      </c>
      <c r="BR8" s="66" t="str">
        <f t="shared" si="44"/>
        <v>41275 - 0 - PM</v>
      </c>
      <c r="BS8" s="66" t="str">
        <f t="shared" si="45"/>
        <v>41275 - 0 - EVENING</v>
      </c>
      <c r="BT8" s="66" t="str">
        <f t="shared" si="46"/>
        <v xml:space="preserve">41275 - 0 - </v>
      </c>
      <c r="BU8" s="67">
        <f>VLOOKUP(E8,'Répartition salles'!$C:$R,14,FALSE)</f>
        <v>0</v>
      </c>
      <c r="BV8" s="66" t="str">
        <f t="shared" si="47"/>
        <v>41275 - 0 - AM</v>
      </c>
      <c r="BW8" s="66" t="str">
        <f t="shared" si="48"/>
        <v>41275 - 0 - PM</v>
      </c>
      <c r="BX8" s="66" t="str">
        <f t="shared" si="49"/>
        <v>41275 - 0 - EVENING</v>
      </c>
      <c r="BY8" s="66" t="str">
        <f t="shared" si="50"/>
        <v xml:space="preserve">41275 - 0 - </v>
      </c>
      <c r="BZ8" s="67">
        <f>VLOOKUP(E8,'Répartition salles'!$C:$R,15,FALSE)</f>
        <v>0</v>
      </c>
      <c r="CA8" s="66" t="str">
        <f t="shared" si="51"/>
        <v>41275 - 0 - AM</v>
      </c>
      <c r="CB8" s="66" t="str">
        <f t="shared" si="52"/>
        <v>41275 - 0 - PM</v>
      </c>
      <c r="CC8" s="66" t="str">
        <f t="shared" si="53"/>
        <v>41275 - 0 - EVENING</v>
      </c>
      <c r="CD8" s="66" t="str">
        <f t="shared" si="54"/>
        <v xml:space="preserve">41275 - 0 - </v>
      </c>
      <c r="CE8" s="67">
        <f>VLOOKUP(E8,'Répartition salles'!$C:$R,16,FALSE)</f>
        <v>0</v>
      </c>
      <c r="CF8" s="66" t="str">
        <f t="shared" si="55"/>
        <v>41275 - 0 - AM</v>
      </c>
      <c r="CG8" s="66" t="str">
        <f t="shared" si="56"/>
        <v>41275 - 0 - PM</v>
      </c>
      <c r="CH8" s="66" t="str">
        <f t="shared" si="57"/>
        <v>41275 - 0 - EVENING</v>
      </c>
      <c r="CI8" s="66" t="str">
        <f t="shared" si="58"/>
        <v xml:space="preserve">41275 - 0 - </v>
      </c>
      <c r="CJ8" s="118" t="str">
        <f t="shared" si="59"/>
        <v>ACT</v>
      </c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  <c r="XS8" s="11"/>
      <c r="XT8" s="11"/>
      <c r="XU8" s="11"/>
      <c r="XV8" s="11"/>
      <c r="XW8" s="11"/>
      <c r="XX8" s="11"/>
      <c r="XY8" s="11"/>
      <c r="XZ8" s="11"/>
      <c r="YA8" s="11"/>
      <c r="YB8" s="11"/>
      <c r="YC8" s="11"/>
      <c r="YD8" s="11"/>
      <c r="YE8" s="11"/>
      <c r="YF8" s="11"/>
      <c r="YG8" s="11"/>
      <c r="YH8" s="11"/>
      <c r="YI8" s="11"/>
      <c r="YJ8" s="11"/>
      <c r="YK8" s="11"/>
      <c r="YL8" s="11"/>
      <c r="YM8" s="11"/>
      <c r="YN8" s="11"/>
      <c r="YO8" s="11"/>
      <c r="YP8" s="11"/>
      <c r="YQ8" s="11"/>
      <c r="YR8" s="11"/>
      <c r="YS8" s="11"/>
      <c r="YT8" s="11"/>
      <c r="YU8" s="11"/>
      <c r="YV8" s="11"/>
      <c r="YW8" s="11"/>
      <c r="YX8" s="11"/>
      <c r="YY8" s="11"/>
      <c r="YZ8" s="11"/>
      <c r="ZA8" s="11"/>
      <c r="ZB8" s="11"/>
      <c r="ZC8" s="11"/>
      <c r="ZD8" s="11"/>
      <c r="ZE8" s="11"/>
      <c r="ZF8" s="11"/>
      <c r="ZG8" s="11"/>
      <c r="ZH8" s="11"/>
      <c r="ZI8" s="11"/>
      <c r="ZJ8" s="11"/>
      <c r="ZK8" s="11"/>
      <c r="ZL8" s="11"/>
      <c r="ZM8" s="11"/>
      <c r="ZN8" s="11"/>
      <c r="ZO8" s="11"/>
      <c r="ZP8" s="11"/>
      <c r="ZQ8" s="11"/>
      <c r="ZR8" s="11"/>
      <c r="ZS8" s="11"/>
      <c r="ZT8" s="11"/>
      <c r="ZU8" s="11"/>
      <c r="ZV8" s="11"/>
      <c r="ZW8" s="11"/>
      <c r="ZX8" s="11"/>
      <c r="ZY8" s="11"/>
      <c r="ZZ8" s="11"/>
      <c r="AAA8" s="11"/>
      <c r="AAB8" s="11"/>
      <c r="AAC8" s="11"/>
      <c r="AAD8" s="11"/>
      <c r="AAE8" s="11"/>
      <c r="AAF8" s="11"/>
      <c r="AAG8" s="11"/>
      <c r="AAH8" s="11"/>
      <c r="AAI8" s="11"/>
      <c r="AAJ8" s="11"/>
      <c r="AAK8" s="11"/>
      <c r="AAL8" s="11"/>
      <c r="AAM8" s="11"/>
      <c r="AAN8" s="11"/>
      <c r="AAO8" s="11"/>
      <c r="AAP8" s="11"/>
      <c r="AAQ8" s="11"/>
      <c r="AAR8" s="11"/>
      <c r="AAS8" s="11"/>
      <c r="AAT8" s="11"/>
      <c r="AAU8" s="11"/>
      <c r="AAV8" s="11"/>
      <c r="AAW8" s="11"/>
      <c r="AAX8" s="11"/>
      <c r="AAY8" s="11"/>
      <c r="AAZ8" s="11"/>
      <c r="ABA8" s="11"/>
      <c r="ABB8" s="11"/>
      <c r="ABC8" s="11"/>
      <c r="ABD8" s="11"/>
      <c r="ABE8" s="11"/>
      <c r="ABF8" s="11"/>
      <c r="ABG8" s="11"/>
      <c r="ABH8" s="11"/>
      <c r="ABI8" s="11"/>
      <c r="ABJ8" s="11"/>
      <c r="ABK8" s="11"/>
      <c r="ABL8" s="11"/>
      <c r="ABM8" s="11"/>
      <c r="ABN8" s="11"/>
      <c r="ABO8" s="11"/>
      <c r="ABP8" s="11"/>
      <c r="ABQ8" s="11"/>
      <c r="ABR8" s="11"/>
      <c r="ABS8" s="11"/>
      <c r="ABT8" s="11"/>
      <c r="ABU8" s="11"/>
      <c r="ABV8" s="11"/>
      <c r="ABW8" s="11"/>
      <c r="ABX8" s="11"/>
      <c r="ABY8" s="11"/>
      <c r="ABZ8" s="11"/>
      <c r="ACA8" s="11"/>
      <c r="ACB8" s="11"/>
      <c r="ACC8" s="11"/>
      <c r="ACD8" s="11"/>
      <c r="ACE8" s="11"/>
      <c r="ACF8" s="11"/>
      <c r="ACG8" s="11"/>
      <c r="ACH8" s="11"/>
      <c r="ACI8" s="11"/>
      <c r="ACJ8" s="11"/>
      <c r="ACK8" s="11"/>
      <c r="ACL8" s="11"/>
      <c r="ACM8" s="11"/>
      <c r="ACN8" s="11"/>
      <c r="ACO8" s="11"/>
      <c r="ACP8" s="11"/>
      <c r="ACQ8" s="11"/>
      <c r="ACR8" s="11"/>
      <c r="ACS8" s="11"/>
      <c r="ACT8" s="11"/>
      <c r="ACU8" s="11"/>
      <c r="ACV8" s="11"/>
      <c r="ACW8" s="11"/>
      <c r="ACX8" s="11"/>
      <c r="ACY8" s="11"/>
      <c r="ACZ8" s="11"/>
      <c r="ADA8" s="11"/>
      <c r="ADB8" s="11"/>
      <c r="ADC8" s="11"/>
      <c r="ADD8" s="11"/>
      <c r="ADE8" s="11"/>
      <c r="ADF8" s="11"/>
      <c r="ADG8" s="11"/>
      <c r="ADH8" s="11"/>
      <c r="ADI8" s="11"/>
      <c r="ADJ8" s="11"/>
      <c r="ADK8" s="11"/>
      <c r="ADL8" s="11"/>
      <c r="ADM8" s="11"/>
      <c r="ADN8" s="11"/>
      <c r="ADO8" s="11"/>
      <c r="ADP8" s="11"/>
      <c r="ADQ8" s="11"/>
      <c r="ADR8" s="11"/>
      <c r="ADS8" s="11"/>
      <c r="ADT8" s="11"/>
      <c r="ADU8" s="11"/>
      <c r="ADV8" s="11"/>
      <c r="ADW8" s="11"/>
      <c r="ADX8" s="11"/>
      <c r="ADY8" s="11"/>
      <c r="ADZ8" s="11"/>
      <c r="AEA8" s="11"/>
      <c r="AEB8" s="11"/>
      <c r="AEC8" s="11"/>
      <c r="AED8" s="11"/>
      <c r="AEE8" s="11"/>
      <c r="AEF8" s="11"/>
      <c r="AEG8" s="11"/>
      <c r="AEH8" s="11"/>
      <c r="AEI8" s="11"/>
      <c r="AEJ8" s="11"/>
      <c r="AEK8" s="11"/>
      <c r="AEL8" s="11"/>
      <c r="AEM8" s="11"/>
      <c r="AEN8" s="11"/>
      <c r="AEO8" s="11"/>
      <c r="AEP8" s="11"/>
      <c r="AEQ8" s="11"/>
      <c r="AER8" s="11"/>
      <c r="AES8" s="11"/>
      <c r="AET8" s="11"/>
      <c r="AEU8" s="11"/>
      <c r="AEV8" s="11"/>
      <c r="AEW8" s="11"/>
      <c r="AEX8" s="11"/>
      <c r="AEY8" s="11"/>
      <c r="AEZ8" s="11"/>
      <c r="AFA8" s="11"/>
      <c r="AFB8" s="11"/>
      <c r="AFC8" s="11"/>
      <c r="AFD8" s="11"/>
      <c r="AFE8" s="11"/>
      <c r="AFF8" s="11"/>
      <c r="AFG8" s="11"/>
      <c r="AFH8" s="11"/>
      <c r="AFI8" s="11"/>
      <c r="AFJ8" s="11"/>
      <c r="AFK8" s="11"/>
      <c r="AFL8" s="11"/>
      <c r="AFM8" s="11"/>
      <c r="AFN8" s="11"/>
      <c r="AFO8" s="11"/>
      <c r="AFP8" s="11"/>
      <c r="AFQ8" s="11"/>
      <c r="AFR8" s="11"/>
      <c r="AFS8" s="11"/>
      <c r="AFT8" s="11"/>
      <c r="AFU8" s="11"/>
      <c r="AFV8" s="11"/>
      <c r="AFW8" s="11"/>
      <c r="AFX8" s="11"/>
      <c r="AFY8" s="11"/>
      <c r="AFZ8" s="11"/>
      <c r="AGA8" s="11"/>
      <c r="AGB8" s="11"/>
      <c r="AGC8" s="11"/>
      <c r="AGD8" s="11"/>
      <c r="AGE8" s="11"/>
      <c r="AGF8" s="11"/>
      <c r="AGG8" s="11"/>
      <c r="AGH8" s="11"/>
      <c r="AGI8" s="11"/>
      <c r="AGJ8" s="11"/>
      <c r="AGK8" s="11"/>
      <c r="AGL8" s="11"/>
      <c r="AGM8" s="11"/>
      <c r="AGN8" s="11"/>
      <c r="AGO8" s="11"/>
      <c r="AGP8" s="11"/>
      <c r="AGQ8" s="11"/>
      <c r="AGR8" s="11"/>
      <c r="AGS8" s="11"/>
      <c r="AGT8" s="11"/>
      <c r="AGU8" s="11"/>
      <c r="AGV8" s="11"/>
      <c r="AGW8" s="11"/>
      <c r="AGX8" s="11"/>
      <c r="AGY8" s="11"/>
      <c r="AGZ8" s="11"/>
      <c r="AHA8" s="11"/>
      <c r="AHB8" s="11"/>
      <c r="AHC8" s="11"/>
      <c r="AHD8" s="11"/>
      <c r="AHE8" s="11"/>
      <c r="AHF8" s="11"/>
      <c r="AHG8" s="11"/>
      <c r="AHH8" s="11"/>
      <c r="AHI8" s="11"/>
      <c r="AHJ8" s="11"/>
      <c r="AHK8" s="11"/>
      <c r="AHL8" s="11"/>
      <c r="AHM8" s="11"/>
      <c r="AHN8" s="11"/>
      <c r="AHO8" s="11"/>
      <c r="AHP8" s="11"/>
      <c r="AHQ8" s="11"/>
      <c r="AHR8" s="11"/>
      <c r="AHS8" s="11"/>
      <c r="AHT8" s="11"/>
      <c r="AHU8" s="11"/>
      <c r="AHV8" s="11"/>
      <c r="AHW8" s="11"/>
      <c r="AHX8" s="11"/>
      <c r="AHY8" s="11"/>
      <c r="AHZ8" s="11"/>
      <c r="AIA8" s="11"/>
      <c r="AIB8" s="11"/>
      <c r="AIC8" s="11"/>
      <c r="AID8" s="11"/>
      <c r="AIE8" s="11"/>
      <c r="AIF8" s="11"/>
      <c r="AIG8" s="11"/>
      <c r="AIH8" s="11"/>
      <c r="AII8" s="11"/>
      <c r="AIJ8" s="11"/>
      <c r="AIK8" s="11"/>
      <c r="AIL8" s="11"/>
      <c r="AIM8" s="11"/>
      <c r="AIN8" s="11"/>
      <c r="AIO8" s="11"/>
      <c r="AIP8" s="11"/>
      <c r="AIQ8" s="11"/>
      <c r="AIR8" s="11"/>
      <c r="AIS8" s="11"/>
      <c r="AIT8" s="11"/>
      <c r="AIU8" s="11"/>
      <c r="AIV8" s="11"/>
      <c r="AIW8" s="11"/>
      <c r="AIX8" s="11"/>
      <c r="AIY8" s="11"/>
      <c r="AIZ8" s="11"/>
      <c r="AJA8" s="11"/>
      <c r="AJB8" s="11"/>
      <c r="AJC8" s="11"/>
      <c r="AJD8" s="11"/>
      <c r="AJE8" s="11"/>
      <c r="AJF8" s="11"/>
      <c r="AJG8" s="11"/>
      <c r="AJH8" s="11"/>
      <c r="AJI8" s="11"/>
      <c r="AJJ8" s="11"/>
      <c r="AJK8" s="11"/>
      <c r="AJL8" s="11"/>
      <c r="AJM8" s="11"/>
      <c r="AJN8" s="11"/>
      <c r="AJO8" s="11"/>
      <c r="AJP8" s="11"/>
      <c r="AJQ8" s="11"/>
      <c r="AJR8" s="11"/>
      <c r="AJS8" s="11"/>
      <c r="AJT8" s="11"/>
      <c r="AJU8" s="11"/>
      <c r="AJV8" s="11"/>
      <c r="AJW8" s="11"/>
      <c r="AJX8" s="11"/>
      <c r="AJY8" s="11"/>
      <c r="AJZ8" s="11"/>
      <c r="AKA8" s="11"/>
      <c r="AKB8" s="11"/>
      <c r="AKC8" s="11"/>
      <c r="AKD8" s="11"/>
      <c r="AKE8" s="11"/>
      <c r="AKF8" s="11"/>
      <c r="AKG8" s="11"/>
      <c r="AKH8" s="11"/>
      <c r="AKI8" s="11"/>
      <c r="AKJ8" s="11"/>
      <c r="AKK8" s="11"/>
      <c r="AKL8" s="11"/>
      <c r="AKM8" s="11"/>
      <c r="AKN8" s="11"/>
      <c r="AKO8" s="11"/>
      <c r="AKP8" s="11"/>
      <c r="AKQ8" s="11"/>
      <c r="AKR8" s="11"/>
      <c r="AKS8" s="11"/>
      <c r="AKT8" s="11"/>
      <c r="AKU8" s="11"/>
      <c r="AKV8" s="11"/>
      <c r="AKW8" s="11"/>
      <c r="AKX8" s="11"/>
      <c r="AKY8" s="11"/>
      <c r="AKZ8" s="11"/>
      <c r="ALA8" s="11"/>
      <c r="ALB8" s="11"/>
      <c r="ALC8" s="11"/>
      <c r="ALD8" s="11"/>
      <c r="ALE8" s="11"/>
      <c r="ALF8" s="11"/>
      <c r="ALG8" s="11"/>
      <c r="ALH8" s="11"/>
      <c r="ALI8" s="11"/>
      <c r="ALJ8" s="11"/>
      <c r="ALK8" s="11"/>
      <c r="ALL8" s="11"/>
      <c r="ALM8" s="11"/>
      <c r="ALN8" s="11"/>
      <c r="ALO8" s="11"/>
      <c r="ALP8" s="11"/>
      <c r="ALQ8" s="11"/>
      <c r="ALR8" s="11"/>
      <c r="ALS8" s="11"/>
      <c r="ALT8" s="11"/>
      <c r="ALU8" s="11"/>
      <c r="ALV8" s="11"/>
      <c r="ALW8" s="11"/>
      <c r="ALX8" s="11"/>
      <c r="ALY8" s="11"/>
      <c r="ALZ8" s="11"/>
      <c r="AMA8" s="11"/>
      <c r="AMB8" s="11"/>
      <c r="AMC8" s="11"/>
      <c r="AMD8" s="11"/>
      <c r="AME8" s="11"/>
      <c r="AMF8" s="11"/>
      <c r="AMG8" s="11"/>
      <c r="AMH8" s="11"/>
      <c r="AMI8" s="11"/>
      <c r="AMJ8" s="11"/>
      <c r="AMK8" s="11"/>
      <c r="AML8" s="11"/>
      <c r="AMM8" s="11"/>
      <c r="AMN8" s="11"/>
      <c r="AMO8" s="11"/>
      <c r="AMP8" s="11"/>
      <c r="AMQ8" s="11"/>
      <c r="AMR8" s="11"/>
      <c r="AMS8" s="11"/>
      <c r="AMT8" s="11"/>
      <c r="AMU8" s="11"/>
    </row>
    <row r="9" spans="1:1035" ht="12.75" customHeight="1" x14ac:dyDescent="0.2">
      <c r="A9" s="108">
        <v>2312262</v>
      </c>
      <c r="B9" s="108">
        <v>3301861</v>
      </c>
      <c r="C9" s="108" t="s">
        <v>106</v>
      </c>
      <c r="D9" s="109" t="s">
        <v>120</v>
      </c>
      <c r="E9" s="103" t="s">
        <v>43</v>
      </c>
      <c r="F9" s="104" t="s">
        <v>16</v>
      </c>
      <c r="G9" s="105">
        <v>0.8125</v>
      </c>
      <c r="H9" s="105">
        <v>0.83333333333333337</v>
      </c>
      <c r="I9" s="106">
        <v>41276</v>
      </c>
      <c r="J9" s="108" t="s">
        <v>8</v>
      </c>
      <c r="K9" s="108" t="s">
        <v>9</v>
      </c>
      <c r="L9" s="110" t="s">
        <v>611</v>
      </c>
      <c r="M9" s="11" t="str">
        <f t="shared" si="0"/>
        <v>EVENING</v>
      </c>
      <c r="N9" s="39" t="str">
        <f>IF($G9=P$4,"",IF(AND($G9&lt;$H9,P$3&lt;P$4,OR(AND($G9&gt;P$3,$G9&lt;=P$4),AND($H9&gt;P$3,$H9&lt;=P$4),AND($G9&lt;P$3,$H9&gt;P$4))),"AM",IF(AND($G9&lt;$H9,P$3&gt;P$4,OR(AND($G9&gt;P$3,$G9&lt;=P$4+1),AND($H9&gt;P$3,$H9&lt;=P$4+1),AND($G9&lt;P$3,$H9&gt;P$4+1))),"AM",IF(AND($G9&gt;$H9,P$3&lt;P$4,OR(AND($G9&gt;P$3,$G9&lt;=P$4),AND($H9+1&gt;P$3,$H9+1&lt;=P$4),AND($G9&lt;P$3,$H9+1&gt;P$4))),"AM",IF(AND($G9&gt;$H9,P$3&gt;P$4,OR(AND($G9&gt;P$3,$G9&lt;=P$4+1),AND($H9+1&gt;P$3,$H9+1&lt;=P$4+1),AND($G9&lt;P$3,$H9+1&gt;P$4+1))),"AM","")))))</f>
        <v/>
      </c>
      <c r="O9" s="39" t="str">
        <f>IF($G9=Q$4,"",IF(AND($G9&lt;$H9,Q$3&lt;Q$4,OR(AND($G9&gt;Q$3,$G9&lt;=Q$4),AND($H9&gt;Q$3,$H9&lt;=Q$4),AND($G9&lt;Q$3,$H9&gt;Q$4))),"PM",IF(AND($G9&lt;$H9,Q$3&gt;Q$4,OR(AND($G9&gt;Q$3,$G9&lt;=Q$4+1),AND($H9&gt;Q$3,$H9&lt;=Q$4+1),AND($G9&lt;Q$3,$H9&gt;Q$4+1))),"PM",IF(AND($G9&gt;$H9,Q$3&lt;Q$4,OR(AND($G9&gt;Q$3,$G9&lt;=Q$4),AND($H9+1&gt;Q$3,$H9+1&lt;=Q$4),AND($G9&lt;Q$3,$H9+1&gt;Q$4))),"PM",IF(AND($G9&gt;$H9,Q$3&gt;Q$4,OR(AND($G9&gt;Q$3,$G9&lt;=Q$4+1),AND($H9+1&gt;Q$3,$H9+1&lt;=Q$4+1),AND($G9&lt;Q$3,$H9+1&gt;Q$4+1))),"PM","")))))</f>
        <v/>
      </c>
      <c r="P9" s="39" t="str">
        <f>IF($G9=R$4,"",IF(AND($G9&lt;$H9,R$3&lt;R$4,OR(AND($G9&gt;R$3,$G9&lt;=R$4),AND($H9&gt;R$3,$H9&lt;=R$4),AND($G9&lt;R$3,$H9&gt;R$4))),"EVENING",IF(AND($G9&lt;$H9,R$3&gt;R$4,OR(AND($G9&gt;R$3,$G9&lt;=R$4+1),AND($H9&gt;R$3,$H9&lt;=R$4+1),AND($G9&lt;R$3,$H9&gt;R$4+1))),"EVENING",IF(AND($G9&gt;$H9,R$3&lt;R$4,OR(AND($G9&gt;R$3,$G9&lt;=R$4),AND($H9+1&gt;R$3,$H9+1&lt;=R$4),AND($G9&lt;R$3,$H9+1&gt;R$4))),"EVENING",IF(AND($G9&gt;$H9,R$3&gt;R$4,OR(AND($G9&gt;R$3,$G9&lt;=R$4+1),AND($H9+1&gt;R$3,$H9+1&lt;=R$4+1),AND($G9&lt;R$3,$H9+1&gt;R$4+1))),"EVENING","")))))</f>
        <v>EVENING</v>
      </c>
      <c r="Q9" s="39" t="str">
        <f>IF($G9=S$4,"",IF(AND($G9&lt;$H9,S$3&lt;S$4,OR(AND($G9&gt;S$3,$G9&lt;=S$4),AND($H9&gt;S$3,$H9&lt;=S$4),AND($G9&lt;S$3,$H9&gt;S$4))),"NIGHT",IF(AND($G9&lt;$H9,S$3&gt;S$4,OR(AND($G9&gt;S$3,$G9&lt;=S$4+1),AND($H9&gt;S$3,$H9&lt;=S$4+1),AND($G9&lt;S$3,$H9&gt;S$4+1))),"NIGHT",IF(AND($G9&gt;$H9,S$3&lt;S$4,OR(AND($G9&gt;S$3,$G9&lt;=S$4),AND($H9+1&gt;S$3,$H9+1&lt;=S$4),AND($G9&lt;S$3,$H9+1&gt;S$4))),"NIGHT",IF(AND($G9&gt;$H9,S$3&gt;S$4,OR(AND($G9&gt;S$3,$G9&lt;=S$4+1),AND($H9+1&gt;S$3,$H9+1&lt;=S$4+1),AND($G9&lt;S$3,$H9+1&gt;S$4+1))),"NIGHT","")))))</f>
        <v/>
      </c>
      <c r="R9" s="39" t="str">
        <f t="shared" si="1"/>
        <v>lundi</v>
      </c>
      <c r="S9" s="39">
        <f t="shared" si="2"/>
        <v>2</v>
      </c>
      <c r="T9" s="39">
        <f t="shared" si="3"/>
        <v>1</v>
      </c>
      <c r="U9" s="39" t="str">
        <f t="shared" si="4"/>
        <v>week</v>
      </c>
      <c r="V9" s="40" t="str">
        <f t="shared" si="5"/>
        <v>week - Foyer La Seine (0)</v>
      </c>
      <c r="W9" s="40" t="str">
        <f t="shared" si="6"/>
        <v xml:space="preserve">1 - week - Foyer La Seine (0) - </v>
      </c>
      <c r="X9" s="40" t="str">
        <f t="shared" si="7"/>
        <v xml:space="preserve">1 - week - Foyer La Seine (0) - </v>
      </c>
      <c r="Y9" s="40" t="str">
        <f t="shared" si="8"/>
        <v>1 - week - Foyer La Seine (0) - EVENING</v>
      </c>
      <c r="Z9" s="40" t="str">
        <f t="shared" si="9"/>
        <v xml:space="preserve">1 - week - Foyer La Seine (0) - </v>
      </c>
      <c r="AA9" s="40" t="str">
        <f t="shared" si="10"/>
        <v xml:space="preserve">41276 - Foyer La Seine (0) - </v>
      </c>
      <c r="AB9" s="40" t="str">
        <f t="shared" si="11"/>
        <v xml:space="preserve">41276 - Foyer La Seine (0) - </v>
      </c>
      <c r="AC9" s="40" t="str">
        <f t="shared" si="12"/>
        <v>41276 - Foyer La Seine (0) - EVENING</v>
      </c>
      <c r="AD9" s="40" t="str">
        <f t="shared" si="13"/>
        <v xml:space="preserve">41276 - Foyer La Seine (0) - </v>
      </c>
      <c r="AE9" s="39" t="str">
        <f t="shared" si="14"/>
        <v>ACT</v>
      </c>
      <c r="AF9" s="11"/>
      <c r="AG9" s="67" t="str">
        <f>VLOOKUP(E9,'Répartition salles'!$C:$R,6,FALSE)</f>
        <v>Foyer Rives de Seine</v>
      </c>
      <c r="AH9" s="66" t="str">
        <f t="shared" si="15"/>
        <v xml:space="preserve">41276 - Foyer Rives de Seine - </v>
      </c>
      <c r="AI9" s="66" t="str">
        <f t="shared" si="16"/>
        <v xml:space="preserve">41276 - Foyer Rives de Seine - </v>
      </c>
      <c r="AJ9" s="66" t="str">
        <f t="shared" si="17"/>
        <v>41276 - Foyer Rives de Seine - EVENING</v>
      </c>
      <c r="AK9" s="66" t="str">
        <f t="shared" si="18"/>
        <v xml:space="preserve">41276 - Foyer Rives de Seine - </v>
      </c>
      <c r="AL9" s="67">
        <f>VLOOKUP(E9,'Répartition salles'!$C:$R,7,FALSE)</f>
        <v>0</v>
      </c>
      <c r="AM9" s="66" t="str">
        <f t="shared" si="19"/>
        <v xml:space="preserve">41276 - 0 - </v>
      </c>
      <c r="AN9" s="66" t="str">
        <f t="shared" si="20"/>
        <v xml:space="preserve">41276 - 0 - </v>
      </c>
      <c r="AO9" s="66" t="str">
        <f t="shared" si="21"/>
        <v>41276 - 0 - EVENING</v>
      </c>
      <c r="AP9" s="66" t="str">
        <f t="shared" si="22"/>
        <v xml:space="preserve">41276 - 0 - </v>
      </c>
      <c r="AQ9" s="67">
        <f>VLOOKUP(E9,'Répartition salles'!$C:$R,8,FALSE)</f>
        <v>0</v>
      </c>
      <c r="AR9" s="66" t="str">
        <f t="shared" si="23"/>
        <v xml:space="preserve">41276 - 0 - </v>
      </c>
      <c r="AS9" s="66" t="str">
        <f t="shared" si="24"/>
        <v xml:space="preserve">41276 - 0 - </v>
      </c>
      <c r="AT9" s="66" t="str">
        <f t="shared" si="25"/>
        <v>41276 - 0 - EVENING</v>
      </c>
      <c r="AU9" s="66" t="str">
        <f t="shared" si="26"/>
        <v xml:space="preserve">41276 - 0 - </v>
      </c>
      <c r="AV9" s="67">
        <f>VLOOKUP(E9,'Répartition salles'!$C:$R,9,FALSE)</f>
        <v>0</v>
      </c>
      <c r="AW9" s="66" t="str">
        <f t="shared" si="27"/>
        <v xml:space="preserve">41276 - 0 - </v>
      </c>
      <c r="AX9" s="66" t="str">
        <f t="shared" si="28"/>
        <v xml:space="preserve">41276 - 0 - </v>
      </c>
      <c r="AY9" s="66" t="str">
        <f t="shared" si="29"/>
        <v>41276 - 0 - EVENING</v>
      </c>
      <c r="AZ9" s="66" t="str">
        <f t="shared" si="30"/>
        <v xml:space="preserve">41276 - 0 - </v>
      </c>
      <c r="BA9" s="67">
        <f>VLOOKUP(E9,'Répartition salles'!$C:$R,10,FALSE)</f>
        <v>0</v>
      </c>
      <c r="BB9" s="66" t="str">
        <f t="shared" si="31"/>
        <v xml:space="preserve">41276 - 0 - </v>
      </c>
      <c r="BC9" s="66" t="str">
        <f t="shared" si="32"/>
        <v xml:space="preserve">41276 - 0 - </v>
      </c>
      <c r="BD9" s="66" t="str">
        <f t="shared" si="33"/>
        <v>41276 - 0 - EVENING</v>
      </c>
      <c r="BE9" s="66" t="str">
        <f t="shared" si="34"/>
        <v xml:space="preserve">41276 - 0 - </v>
      </c>
      <c r="BF9" s="67">
        <f>VLOOKUP(E9,'Répartition salles'!$C:$R,11,FALSE)</f>
        <v>0</v>
      </c>
      <c r="BG9" s="66" t="str">
        <f t="shared" si="35"/>
        <v xml:space="preserve">41276 - 0 - </v>
      </c>
      <c r="BH9" s="66" t="str">
        <f t="shared" si="36"/>
        <v xml:space="preserve">41276 - 0 - </v>
      </c>
      <c r="BI9" s="66" t="str">
        <f t="shared" si="37"/>
        <v>41276 - 0 - EVENING</v>
      </c>
      <c r="BJ9" s="66" t="str">
        <f t="shared" si="38"/>
        <v xml:space="preserve">41276 - 0 - </v>
      </c>
      <c r="BK9" s="67">
        <f>VLOOKUP(E9,'Répartition salles'!$C:$R,12,FALSE)</f>
        <v>0</v>
      </c>
      <c r="BL9" s="66" t="str">
        <f t="shared" si="39"/>
        <v xml:space="preserve">41276 - 0 - </v>
      </c>
      <c r="BM9" s="66" t="str">
        <f t="shared" si="40"/>
        <v xml:space="preserve">41276 - 0 - </v>
      </c>
      <c r="BN9" s="66" t="str">
        <f t="shared" si="41"/>
        <v>41276 - 0 - EVENING</v>
      </c>
      <c r="BO9" s="66" t="str">
        <f t="shared" si="42"/>
        <v xml:space="preserve">41276 - 0 - </v>
      </c>
      <c r="BP9" s="67">
        <f>VLOOKUP(E9,'Répartition salles'!$C:$R,13,FALSE)</f>
        <v>0</v>
      </c>
      <c r="BQ9" s="66" t="str">
        <f t="shared" si="43"/>
        <v xml:space="preserve">41276 - 0 - </v>
      </c>
      <c r="BR9" s="66" t="str">
        <f t="shared" si="44"/>
        <v xml:space="preserve">41276 - 0 - </v>
      </c>
      <c r="BS9" s="66" t="str">
        <f t="shared" si="45"/>
        <v>41276 - 0 - EVENING</v>
      </c>
      <c r="BT9" s="66" t="str">
        <f t="shared" si="46"/>
        <v xml:space="preserve">41276 - 0 - </v>
      </c>
      <c r="BU9" s="67">
        <f>VLOOKUP(E9,'Répartition salles'!$C:$R,14,FALSE)</f>
        <v>0</v>
      </c>
      <c r="BV9" s="66" t="str">
        <f t="shared" si="47"/>
        <v xml:space="preserve">41276 - 0 - </v>
      </c>
      <c r="BW9" s="66" t="str">
        <f t="shared" si="48"/>
        <v xml:space="preserve">41276 - 0 - </v>
      </c>
      <c r="BX9" s="66" t="str">
        <f t="shared" si="49"/>
        <v>41276 - 0 - EVENING</v>
      </c>
      <c r="BY9" s="66" t="str">
        <f t="shared" si="50"/>
        <v xml:space="preserve">41276 - 0 - </v>
      </c>
      <c r="BZ9" s="67">
        <f>VLOOKUP(E9,'Répartition salles'!$C:$R,15,FALSE)</f>
        <v>0</v>
      </c>
      <c r="CA9" s="66" t="str">
        <f t="shared" si="51"/>
        <v xml:space="preserve">41276 - 0 - </v>
      </c>
      <c r="CB9" s="66" t="str">
        <f t="shared" si="52"/>
        <v xml:space="preserve">41276 - 0 - </v>
      </c>
      <c r="CC9" s="66" t="str">
        <f t="shared" si="53"/>
        <v>41276 - 0 - EVENING</v>
      </c>
      <c r="CD9" s="66" t="str">
        <f t="shared" si="54"/>
        <v xml:space="preserve">41276 - 0 - </v>
      </c>
      <c r="CE9" s="67">
        <f>VLOOKUP(E9,'Répartition salles'!$C:$R,16,FALSE)</f>
        <v>0</v>
      </c>
      <c r="CF9" s="66" t="str">
        <f t="shared" si="55"/>
        <v xml:space="preserve">41276 - 0 - </v>
      </c>
      <c r="CG9" s="66" t="str">
        <f t="shared" si="56"/>
        <v xml:space="preserve">41276 - 0 - </v>
      </c>
      <c r="CH9" s="66" t="str">
        <f t="shared" si="57"/>
        <v>41276 - 0 - EVENING</v>
      </c>
      <c r="CI9" s="66" t="str">
        <f t="shared" si="58"/>
        <v xml:space="preserve">41276 - 0 - </v>
      </c>
      <c r="CJ9" s="118" t="str">
        <f t="shared" si="59"/>
        <v>ACT</v>
      </c>
    </row>
    <row r="10" spans="1:1035" ht="12.75" customHeight="1" x14ac:dyDescent="0.2">
      <c r="A10" s="108">
        <v>2312262</v>
      </c>
      <c r="B10" s="108">
        <v>3154677</v>
      </c>
      <c r="C10" s="108" t="s">
        <v>21</v>
      </c>
      <c r="D10" s="109" t="s">
        <v>612</v>
      </c>
      <c r="E10" s="103" t="s">
        <v>68</v>
      </c>
      <c r="F10" s="104" t="s">
        <v>16</v>
      </c>
      <c r="G10" s="105">
        <v>0.29166666666666669</v>
      </c>
      <c r="H10" s="105">
        <v>0.79166666666666663</v>
      </c>
      <c r="I10" s="106">
        <v>41276</v>
      </c>
      <c r="J10" s="108" t="s">
        <v>8</v>
      </c>
      <c r="K10" s="108" t="s">
        <v>9</v>
      </c>
      <c r="L10" s="110" t="s">
        <v>611</v>
      </c>
      <c r="M10" s="11" t="str">
        <f t="shared" si="0"/>
        <v>AM;PM</v>
      </c>
      <c r="N10" s="39" t="str">
        <f>IF($G10=P$4,"",IF(AND($G10&lt;$H10,P$3&lt;P$4,OR(AND($G10&gt;P$3,$G10&lt;=P$4),AND($H10&gt;P$3,$H10&lt;=P$4),AND($G10&lt;P$3,$H10&gt;P$4))),"AM",IF(AND($G10&lt;$H10,P$3&gt;P$4,OR(AND($G10&gt;P$3,$G10&lt;=P$4+1),AND($H10&gt;P$3,$H10&lt;=P$4+1),AND($G10&lt;P$3,$H10&gt;P$4+1))),"AM",IF(AND($G10&gt;$H10,P$3&lt;P$4,OR(AND($G10&gt;P$3,$G10&lt;=P$4),AND($H10+1&gt;P$3,$H10+1&lt;=P$4),AND($G10&lt;P$3,$H10+1&gt;P$4))),"AM",IF(AND($G10&gt;$H10,P$3&gt;P$4,OR(AND($G10&gt;P$3,$G10&lt;=P$4+1),AND($H10+1&gt;P$3,$H10+1&lt;=P$4+1),AND($G10&lt;P$3,$H10+1&gt;P$4+1))),"AM","")))))</f>
        <v>AM</v>
      </c>
      <c r="O10" s="39" t="str">
        <f>IF($G10=Q$4,"",IF(AND($G10&lt;$H10,Q$3&lt;Q$4,OR(AND($G10&gt;Q$3,$G10&lt;=Q$4),AND($H10&gt;Q$3,$H10&lt;=Q$4),AND($G10&lt;Q$3,$H10&gt;Q$4))),"PM",IF(AND($G10&lt;$H10,Q$3&gt;Q$4,OR(AND($G10&gt;Q$3,$G10&lt;=Q$4+1),AND($H10&gt;Q$3,$H10&lt;=Q$4+1),AND($G10&lt;Q$3,$H10&gt;Q$4+1))),"PM",IF(AND($G10&gt;$H10,Q$3&lt;Q$4,OR(AND($G10&gt;Q$3,$G10&lt;=Q$4),AND($H10+1&gt;Q$3,$H10+1&lt;=Q$4),AND($G10&lt;Q$3,$H10+1&gt;Q$4))),"PM",IF(AND($G10&gt;$H10,Q$3&gt;Q$4,OR(AND($G10&gt;Q$3,$G10&lt;=Q$4+1),AND($H10+1&gt;Q$3,$H10+1&lt;=Q$4+1),AND($G10&lt;Q$3,$H10+1&gt;Q$4+1))),"PM","")))))</f>
        <v>PM</v>
      </c>
      <c r="P10" s="39" t="str">
        <f>IF($G10=R$4,"",IF(AND($G10&lt;$H10,R$3&lt;R$4,OR(AND($G10&gt;R$3,$G10&lt;=R$4),AND($H10&gt;R$3,$H10&lt;=R$4),AND($G10&lt;R$3,$H10&gt;R$4))),"EVENING",IF(AND($G10&lt;$H10,R$3&gt;R$4,OR(AND($G10&gt;R$3,$G10&lt;=R$4+1),AND($H10&gt;R$3,$H10&lt;=R$4+1),AND($G10&lt;R$3,$H10&gt;R$4+1))),"EVENING",IF(AND($G10&gt;$H10,R$3&lt;R$4,OR(AND($G10&gt;R$3,$G10&lt;=R$4),AND($H10+1&gt;R$3,$H10+1&lt;=R$4),AND($G10&lt;R$3,$H10+1&gt;R$4))),"EVENING",IF(AND($G10&gt;$H10,R$3&gt;R$4,OR(AND($G10&gt;R$3,$G10&lt;=R$4+1),AND($H10+1&gt;R$3,$H10+1&lt;=R$4+1),AND($G10&lt;R$3,$H10+1&gt;R$4+1))),"EVENING","")))))</f>
        <v/>
      </c>
      <c r="Q10" s="39" t="str">
        <f>IF($G10=S$4,"",IF(AND($G10&lt;$H10,S$3&lt;S$4,OR(AND($G10&gt;S$3,$G10&lt;=S$4),AND($H10&gt;S$3,$H10&lt;=S$4),AND($G10&lt;S$3,$H10&gt;S$4))),"NIGHT",IF(AND($G10&lt;$H10,S$3&gt;S$4,OR(AND($G10&gt;S$3,$G10&lt;=S$4+1),AND($H10&gt;S$3,$H10&lt;=S$4+1),AND($G10&lt;S$3,$H10&gt;S$4+1))),"NIGHT",IF(AND($G10&gt;$H10,S$3&lt;S$4,OR(AND($G10&gt;S$3,$G10&lt;=S$4),AND($H10+1&gt;S$3,$H10+1&lt;=S$4),AND($G10&lt;S$3,$H10+1&gt;S$4))),"NIGHT",IF(AND($G10&gt;$H10,S$3&gt;S$4,OR(AND($G10&gt;S$3,$G10&lt;=S$4+1),AND($H10+1&gt;S$3,$H10+1&lt;=S$4+1),AND($G10&lt;S$3,$H10+1&gt;S$4+1))),"NIGHT","")))))</f>
        <v/>
      </c>
      <c r="R10" s="39" t="str">
        <f t="shared" si="1"/>
        <v>lundi</v>
      </c>
      <c r="S10" s="39">
        <f t="shared" si="2"/>
        <v>2</v>
      </c>
      <c r="T10" s="39">
        <f t="shared" si="3"/>
        <v>1</v>
      </c>
      <c r="U10" s="39" t="str">
        <f t="shared" si="4"/>
        <v>week</v>
      </c>
      <c r="V10" s="40" t="str">
        <f t="shared" si="5"/>
        <v>week - La Seine C (0)</v>
      </c>
      <c r="W10" s="40" t="str">
        <f t="shared" si="6"/>
        <v>1 - week - La Seine C (0) - AM</v>
      </c>
      <c r="X10" s="40" t="str">
        <f t="shared" si="7"/>
        <v>1 - week - La Seine C (0) - PM</v>
      </c>
      <c r="Y10" s="40" t="str">
        <f t="shared" si="8"/>
        <v xml:space="preserve">1 - week - La Seine C (0) - </v>
      </c>
      <c r="Z10" s="40" t="str">
        <f t="shared" si="9"/>
        <v xml:space="preserve">1 - week - La Seine C (0) - </v>
      </c>
      <c r="AA10" s="40" t="str">
        <f t="shared" si="10"/>
        <v>41276 - La Seine C (0) - AM</v>
      </c>
      <c r="AB10" s="40" t="str">
        <f t="shared" si="11"/>
        <v>41276 - La Seine C (0) - PM</v>
      </c>
      <c r="AC10" s="40" t="str">
        <f t="shared" si="12"/>
        <v xml:space="preserve">41276 - La Seine C (0) - </v>
      </c>
      <c r="AD10" s="40" t="str">
        <f t="shared" si="13"/>
        <v xml:space="preserve">41276 - La Seine C (0) - </v>
      </c>
      <c r="AE10" s="39" t="str">
        <f t="shared" si="14"/>
        <v>ACT</v>
      </c>
      <c r="AF10" s="11"/>
      <c r="AG10" s="67" t="str">
        <f>VLOOKUP(E10,'Répartition salles'!$C:$R,6,FALSE)</f>
        <v>Seine C</v>
      </c>
      <c r="AH10" s="66" t="str">
        <f t="shared" si="15"/>
        <v>41276 - Seine C - AM</v>
      </c>
      <c r="AI10" s="66" t="str">
        <f t="shared" si="16"/>
        <v>41276 - Seine C - PM</v>
      </c>
      <c r="AJ10" s="66" t="str">
        <f t="shared" si="17"/>
        <v xml:space="preserve">41276 - Seine C - </v>
      </c>
      <c r="AK10" s="66" t="str">
        <f t="shared" si="18"/>
        <v xml:space="preserve">41276 - Seine C - </v>
      </c>
      <c r="AL10" s="67">
        <f>VLOOKUP(E10,'Répartition salles'!$C:$R,7,FALSE)</f>
        <v>0</v>
      </c>
      <c r="AM10" s="66" t="str">
        <f t="shared" si="19"/>
        <v>41276 - 0 - AM</v>
      </c>
      <c r="AN10" s="66" t="str">
        <f t="shared" si="20"/>
        <v>41276 - 0 - PM</v>
      </c>
      <c r="AO10" s="66" t="str">
        <f t="shared" si="21"/>
        <v xml:space="preserve">41276 - 0 - </v>
      </c>
      <c r="AP10" s="66" t="str">
        <f t="shared" si="22"/>
        <v xml:space="preserve">41276 - 0 - </v>
      </c>
      <c r="AQ10" s="67">
        <f>VLOOKUP(E10,'Répartition salles'!$C:$R,8,FALSE)</f>
        <v>0</v>
      </c>
      <c r="AR10" s="66" t="str">
        <f t="shared" si="23"/>
        <v>41276 - 0 - AM</v>
      </c>
      <c r="AS10" s="66" t="str">
        <f t="shared" si="24"/>
        <v>41276 - 0 - PM</v>
      </c>
      <c r="AT10" s="66" t="str">
        <f t="shared" si="25"/>
        <v xml:space="preserve">41276 - 0 - </v>
      </c>
      <c r="AU10" s="66" t="str">
        <f t="shared" si="26"/>
        <v xml:space="preserve">41276 - 0 - </v>
      </c>
      <c r="AV10" s="67">
        <f>VLOOKUP(E10,'Répartition salles'!$C:$R,9,FALSE)</f>
        <v>0</v>
      </c>
      <c r="AW10" s="66" t="str">
        <f t="shared" si="27"/>
        <v>41276 - 0 - AM</v>
      </c>
      <c r="AX10" s="66" t="str">
        <f t="shared" si="28"/>
        <v>41276 - 0 - PM</v>
      </c>
      <c r="AY10" s="66" t="str">
        <f t="shared" si="29"/>
        <v xml:space="preserve">41276 - 0 - </v>
      </c>
      <c r="AZ10" s="66" t="str">
        <f t="shared" si="30"/>
        <v xml:space="preserve">41276 - 0 - </v>
      </c>
      <c r="BA10" s="67">
        <f>VLOOKUP(E10,'Répartition salles'!$C:$R,10,FALSE)</f>
        <v>0</v>
      </c>
      <c r="BB10" s="66" t="str">
        <f t="shared" si="31"/>
        <v>41276 - 0 - AM</v>
      </c>
      <c r="BC10" s="66" t="str">
        <f t="shared" si="32"/>
        <v>41276 - 0 - PM</v>
      </c>
      <c r="BD10" s="66" t="str">
        <f t="shared" si="33"/>
        <v xml:space="preserve">41276 - 0 - </v>
      </c>
      <c r="BE10" s="66" t="str">
        <f t="shared" si="34"/>
        <v xml:space="preserve">41276 - 0 - </v>
      </c>
      <c r="BF10" s="67">
        <f>VLOOKUP(E10,'Répartition salles'!$C:$R,11,FALSE)</f>
        <v>0</v>
      </c>
      <c r="BG10" s="66" t="str">
        <f t="shared" si="35"/>
        <v>41276 - 0 - AM</v>
      </c>
      <c r="BH10" s="66" t="str">
        <f t="shared" si="36"/>
        <v>41276 - 0 - PM</v>
      </c>
      <c r="BI10" s="66" t="str">
        <f t="shared" si="37"/>
        <v xml:space="preserve">41276 - 0 - </v>
      </c>
      <c r="BJ10" s="66" t="str">
        <f t="shared" si="38"/>
        <v xml:space="preserve">41276 - 0 - </v>
      </c>
      <c r="BK10" s="67">
        <f>VLOOKUP(E10,'Répartition salles'!$C:$R,12,FALSE)</f>
        <v>0</v>
      </c>
      <c r="BL10" s="66" t="str">
        <f t="shared" si="39"/>
        <v>41276 - 0 - AM</v>
      </c>
      <c r="BM10" s="66" t="str">
        <f t="shared" si="40"/>
        <v>41276 - 0 - PM</v>
      </c>
      <c r="BN10" s="66" t="str">
        <f t="shared" si="41"/>
        <v xml:space="preserve">41276 - 0 - </v>
      </c>
      <c r="BO10" s="66" t="str">
        <f t="shared" si="42"/>
        <v xml:space="preserve">41276 - 0 - </v>
      </c>
      <c r="BP10" s="67">
        <f>VLOOKUP(E10,'Répartition salles'!$C:$R,13,FALSE)</f>
        <v>0</v>
      </c>
      <c r="BQ10" s="66" t="str">
        <f t="shared" si="43"/>
        <v>41276 - 0 - AM</v>
      </c>
      <c r="BR10" s="66" t="str">
        <f t="shared" si="44"/>
        <v>41276 - 0 - PM</v>
      </c>
      <c r="BS10" s="66" t="str">
        <f t="shared" si="45"/>
        <v xml:space="preserve">41276 - 0 - </v>
      </c>
      <c r="BT10" s="66" t="str">
        <f t="shared" si="46"/>
        <v xml:space="preserve">41276 - 0 - </v>
      </c>
      <c r="BU10" s="67">
        <f>VLOOKUP(E10,'Répartition salles'!$C:$R,14,FALSE)</f>
        <v>0</v>
      </c>
      <c r="BV10" s="66" t="str">
        <f t="shared" si="47"/>
        <v>41276 - 0 - AM</v>
      </c>
      <c r="BW10" s="66" t="str">
        <f t="shared" si="48"/>
        <v>41276 - 0 - PM</v>
      </c>
      <c r="BX10" s="66" t="str">
        <f t="shared" si="49"/>
        <v xml:space="preserve">41276 - 0 - </v>
      </c>
      <c r="BY10" s="66" t="str">
        <f t="shared" si="50"/>
        <v xml:space="preserve">41276 - 0 - </v>
      </c>
      <c r="BZ10" s="67">
        <f>VLOOKUP(E10,'Répartition salles'!$C:$R,15,FALSE)</f>
        <v>0</v>
      </c>
      <c r="CA10" s="66" t="str">
        <f t="shared" si="51"/>
        <v>41276 - 0 - AM</v>
      </c>
      <c r="CB10" s="66" t="str">
        <f t="shared" si="52"/>
        <v>41276 - 0 - PM</v>
      </c>
      <c r="CC10" s="66" t="str">
        <f t="shared" si="53"/>
        <v xml:space="preserve">41276 - 0 - </v>
      </c>
      <c r="CD10" s="66" t="str">
        <f t="shared" si="54"/>
        <v xml:space="preserve">41276 - 0 - </v>
      </c>
      <c r="CE10" s="67">
        <f>VLOOKUP(E10,'Répartition salles'!$C:$R,16,FALSE)</f>
        <v>0</v>
      </c>
      <c r="CF10" s="66" t="str">
        <f t="shared" si="55"/>
        <v>41276 - 0 - AM</v>
      </c>
      <c r="CG10" s="66" t="str">
        <f t="shared" si="56"/>
        <v>41276 - 0 - PM</v>
      </c>
      <c r="CH10" s="66" t="str">
        <f t="shared" si="57"/>
        <v xml:space="preserve">41276 - 0 - </v>
      </c>
      <c r="CI10" s="66" t="str">
        <f t="shared" si="58"/>
        <v xml:space="preserve">41276 - 0 - </v>
      </c>
      <c r="CJ10" s="118" t="str">
        <f t="shared" si="59"/>
        <v>ACT</v>
      </c>
    </row>
    <row r="11" spans="1:1035" ht="12.75" customHeight="1" x14ac:dyDescent="0.2">
      <c r="A11" s="108">
        <v>2312262</v>
      </c>
      <c r="B11" s="108">
        <v>3154680</v>
      </c>
      <c r="C11" s="108" t="s">
        <v>23</v>
      </c>
      <c r="D11" s="109" t="s">
        <v>24</v>
      </c>
      <c r="E11" s="103" t="s">
        <v>52</v>
      </c>
      <c r="F11" s="104" t="s">
        <v>16</v>
      </c>
      <c r="G11" s="105">
        <v>0.29166666666666669</v>
      </c>
      <c r="H11" s="105">
        <v>0.95833333333333337</v>
      </c>
      <c r="I11" s="106">
        <v>41276</v>
      </c>
      <c r="J11" s="108" t="s">
        <v>8</v>
      </c>
      <c r="K11" s="108" t="s">
        <v>9</v>
      </c>
      <c r="L11" s="110" t="s">
        <v>611</v>
      </c>
      <c r="M11" s="11" t="str">
        <f t="shared" si="0"/>
        <v>AM;PM;EVENING</v>
      </c>
      <c r="N11" s="39" t="str">
        <f>IF($G11=P$4,"",IF(AND($G11&lt;$H11,P$3&lt;P$4,OR(AND($G11&gt;P$3,$G11&lt;=P$4),AND($H11&gt;P$3,$H11&lt;=P$4),AND($G11&lt;P$3,$H11&gt;P$4))),"AM",IF(AND($G11&lt;$H11,P$3&gt;P$4,OR(AND($G11&gt;P$3,$G11&lt;=P$4+1),AND($H11&gt;P$3,$H11&lt;=P$4+1),AND($G11&lt;P$3,$H11&gt;P$4+1))),"AM",IF(AND($G11&gt;$H11,P$3&lt;P$4,OR(AND($G11&gt;P$3,$G11&lt;=P$4),AND($H11+1&gt;P$3,$H11+1&lt;=P$4),AND($G11&lt;P$3,$H11+1&gt;P$4))),"AM",IF(AND($G11&gt;$H11,P$3&gt;P$4,OR(AND($G11&gt;P$3,$G11&lt;=P$4+1),AND($H11+1&gt;P$3,$H11+1&lt;=P$4+1),AND($G11&lt;P$3,$H11+1&gt;P$4+1))),"AM","")))))</f>
        <v>AM</v>
      </c>
      <c r="O11" s="39" t="str">
        <f>IF($G11=Q$4,"",IF(AND($G11&lt;$H11,Q$3&lt;Q$4,OR(AND($G11&gt;Q$3,$G11&lt;=Q$4),AND($H11&gt;Q$3,$H11&lt;=Q$4),AND($G11&lt;Q$3,$H11&gt;Q$4))),"PM",IF(AND($G11&lt;$H11,Q$3&gt;Q$4,OR(AND($G11&gt;Q$3,$G11&lt;=Q$4+1),AND($H11&gt;Q$3,$H11&lt;=Q$4+1),AND($G11&lt;Q$3,$H11&gt;Q$4+1))),"PM",IF(AND($G11&gt;$H11,Q$3&lt;Q$4,OR(AND($G11&gt;Q$3,$G11&lt;=Q$4),AND($H11+1&gt;Q$3,$H11+1&lt;=Q$4),AND($G11&lt;Q$3,$H11+1&gt;Q$4))),"PM",IF(AND($G11&gt;$H11,Q$3&gt;Q$4,OR(AND($G11&gt;Q$3,$G11&lt;=Q$4+1),AND($H11+1&gt;Q$3,$H11+1&lt;=Q$4+1),AND($G11&lt;Q$3,$H11+1&gt;Q$4+1))),"PM","")))))</f>
        <v>PM</v>
      </c>
      <c r="P11" s="39" t="str">
        <f>IF($G11=R$4,"",IF(AND($G11&lt;$H11,R$3&lt;R$4,OR(AND($G11&gt;R$3,$G11&lt;=R$4),AND($H11&gt;R$3,$H11&lt;=R$4),AND($G11&lt;R$3,$H11&gt;R$4))),"EVENING",IF(AND($G11&lt;$H11,R$3&gt;R$4,OR(AND($G11&gt;R$3,$G11&lt;=R$4+1),AND($H11&gt;R$3,$H11&lt;=R$4+1),AND($G11&lt;R$3,$H11&gt;R$4+1))),"EVENING",IF(AND($G11&gt;$H11,R$3&lt;R$4,OR(AND($G11&gt;R$3,$G11&lt;=R$4),AND($H11+1&gt;R$3,$H11+1&lt;=R$4),AND($G11&lt;R$3,$H11+1&gt;R$4))),"EVENING",IF(AND($G11&gt;$H11,R$3&gt;R$4,OR(AND($G11&gt;R$3,$G11&lt;=R$4+1),AND($H11+1&gt;R$3,$H11+1&lt;=R$4+1),AND($G11&lt;R$3,$H11+1&gt;R$4+1))),"EVENING","")))))</f>
        <v>EVENING</v>
      </c>
      <c r="Q11" s="39" t="str">
        <f>IF($G11=S$4,"",IF(AND($G11&lt;$H11,S$3&lt;S$4,OR(AND($G11&gt;S$3,$G11&lt;=S$4),AND($H11&gt;S$3,$H11&lt;=S$4),AND($G11&lt;S$3,$H11&gt;S$4))),"NIGHT",IF(AND($G11&lt;$H11,S$3&gt;S$4,OR(AND($G11&gt;S$3,$G11&lt;=S$4+1),AND($H11&gt;S$3,$H11&lt;=S$4+1),AND($G11&lt;S$3,$H11&gt;S$4+1))),"NIGHT",IF(AND($G11&gt;$H11,S$3&lt;S$4,OR(AND($G11&gt;S$3,$G11&lt;=S$4),AND($H11+1&gt;S$3,$H11+1&lt;=S$4),AND($G11&lt;S$3,$H11+1&gt;S$4))),"NIGHT",IF(AND($G11&gt;$H11,S$3&gt;S$4,OR(AND($G11&gt;S$3,$G11&lt;=S$4+1),AND($H11+1&gt;S$3,$H11+1&lt;=S$4+1),AND($G11&lt;S$3,$H11+1&gt;S$4+1))),"NIGHT","")))))</f>
        <v/>
      </c>
      <c r="R11" s="39" t="str">
        <f t="shared" si="1"/>
        <v>lundi</v>
      </c>
      <c r="S11" s="39">
        <f t="shared" si="2"/>
        <v>2</v>
      </c>
      <c r="T11" s="39">
        <f t="shared" si="3"/>
        <v>1</v>
      </c>
      <c r="U11" s="39" t="str">
        <f t="shared" si="4"/>
        <v>week</v>
      </c>
      <c r="V11" s="40" t="str">
        <f t="shared" si="5"/>
        <v>week - Le pont de Sully (0)</v>
      </c>
      <c r="W11" s="40" t="str">
        <f t="shared" si="6"/>
        <v>1 - week - Le pont de Sully (0) - AM</v>
      </c>
      <c r="X11" s="40" t="str">
        <f t="shared" si="7"/>
        <v>1 - week - Le pont de Sully (0) - PM</v>
      </c>
      <c r="Y11" s="40" t="str">
        <f t="shared" si="8"/>
        <v>1 - week - Le pont de Sully (0) - EVENING</v>
      </c>
      <c r="Z11" s="40" t="str">
        <f t="shared" si="9"/>
        <v xml:space="preserve">1 - week - Le pont de Sully (0) - </v>
      </c>
      <c r="AA11" s="40" t="str">
        <f t="shared" si="10"/>
        <v>41276 - Le pont de Sully (0) - AM</v>
      </c>
      <c r="AB11" s="40" t="str">
        <f t="shared" si="11"/>
        <v>41276 - Le pont de Sully (0) - PM</v>
      </c>
      <c r="AC11" s="40" t="str">
        <f t="shared" si="12"/>
        <v>41276 - Le pont de Sully (0) - EVENING</v>
      </c>
      <c r="AD11" s="40" t="str">
        <f t="shared" si="13"/>
        <v xml:space="preserve">41276 - Le pont de Sully (0) - </v>
      </c>
      <c r="AE11" s="39" t="str">
        <f t="shared" si="14"/>
        <v>ACT</v>
      </c>
      <c r="AF11" s="11"/>
      <c r="AG11" s="67" t="str">
        <f>VLOOKUP(E11,'Répartition salles'!$C:$R,6,FALSE)</f>
        <v>Pont de Sully A</v>
      </c>
      <c r="AH11" s="66" t="str">
        <f t="shared" si="15"/>
        <v>41276 - Pont de Sully A - AM</v>
      </c>
      <c r="AI11" s="66" t="str">
        <f t="shared" si="16"/>
        <v>41276 - Pont de Sully A - PM</v>
      </c>
      <c r="AJ11" s="66" t="str">
        <f t="shared" si="17"/>
        <v>41276 - Pont de Sully A - EVENING</v>
      </c>
      <c r="AK11" s="66" t="str">
        <f t="shared" si="18"/>
        <v xml:space="preserve">41276 - Pont de Sully A - </v>
      </c>
      <c r="AL11" s="67" t="str">
        <f>VLOOKUP(E11,'Répartition salles'!$C:$R,7,FALSE)</f>
        <v>Pont de Sully B</v>
      </c>
      <c r="AM11" s="66" t="str">
        <f t="shared" si="19"/>
        <v>41276 - Pont de Sully B - AM</v>
      </c>
      <c r="AN11" s="66" t="str">
        <f t="shared" si="20"/>
        <v>41276 - Pont de Sully B - PM</v>
      </c>
      <c r="AO11" s="66" t="str">
        <f t="shared" si="21"/>
        <v>41276 - Pont de Sully B - EVENING</v>
      </c>
      <c r="AP11" s="66" t="str">
        <f t="shared" si="22"/>
        <v xml:space="preserve">41276 - Pont de Sully B - </v>
      </c>
      <c r="AQ11" s="67">
        <f>VLOOKUP(E11,'Répartition salles'!$C:$R,8,FALSE)</f>
        <v>0</v>
      </c>
      <c r="AR11" s="66" t="str">
        <f t="shared" si="23"/>
        <v>41276 - 0 - AM</v>
      </c>
      <c r="AS11" s="66" t="str">
        <f t="shared" si="24"/>
        <v>41276 - 0 - PM</v>
      </c>
      <c r="AT11" s="66" t="str">
        <f t="shared" si="25"/>
        <v>41276 - 0 - EVENING</v>
      </c>
      <c r="AU11" s="66" t="str">
        <f t="shared" si="26"/>
        <v xml:space="preserve">41276 - 0 - </v>
      </c>
      <c r="AV11" s="67">
        <f>VLOOKUP(E11,'Répartition salles'!$C:$R,9,FALSE)</f>
        <v>0</v>
      </c>
      <c r="AW11" s="66" t="str">
        <f t="shared" si="27"/>
        <v>41276 - 0 - AM</v>
      </c>
      <c r="AX11" s="66" t="str">
        <f t="shared" si="28"/>
        <v>41276 - 0 - PM</v>
      </c>
      <c r="AY11" s="66" t="str">
        <f t="shared" si="29"/>
        <v>41276 - 0 - EVENING</v>
      </c>
      <c r="AZ11" s="66" t="str">
        <f t="shared" si="30"/>
        <v xml:space="preserve">41276 - 0 - </v>
      </c>
      <c r="BA11" s="67">
        <f>VLOOKUP(E11,'Répartition salles'!$C:$R,10,FALSE)</f>
        <v>0</v>
      </c>
      <c r="BB11" s="66" t="str">
        <f t="shared" si="31"/>
        <v>41276 - 0 - AM</v>
      </c>
      <c r="BC11" s="66" t="str">
        <f t="shared" si="32"/>
        <v>41276 - 0 - PM</v>
      </c>
      <c r="BD11" s="66" t="str">
        <f t="shared" si="33"/>
        <v>41276 - 0 - EVENING</v>
      </c>
      <c r="BE11" s="66" t="str">
        <f t="shared" si="34"/>
        <v xml:space="preserve">41276 - 0 - </v>
      </c>
      <c r="BF11" s="67">
        <f>VLOOKUP(E11,'Répartition salles'!$C:$R,11,FALSE)</f>
        <v>0</v>
      </c>
      <c r="BG11" s="66" t="str">
        <f t="shared" si="35"/>
        <v>41276 - 0 - AM</v>
      </c>
      <c r="BH11" s="66" t="str">
        <f t="shared" si="36"/>
        <v>41276 - 0 - PM</v>
      </c>
      <c r="BI11" s="66" t="str">
        <f t="shared" si="37"/>
        <v>41276 - 0 - EVENING</v>
      </c>
      <c r="BJ11" s="66" t="str">
        <f t="shared" si="38"/>
        <v xml:space="preserve">41276 - 0 - </v>
      </c>
      <c r="BK11" s="67">
        <f>VLOOKUP(E11,'Répartition salles'!$C:$R,12,FALSE)</f>
        <v>0</v>
      </c>
      <c r="BL11" s="66" t="str">
        <f t="shared" si="39"/>
        <v>41276 - 0 - AM</v>
      </c>
      <c r="BM11" s="66" t="str">
        <f t="shared" si="40"/>
        <v>41276 - 0 - PM</v>
      </c>
      <c r="BN11" s="66" t="str">
        <f t="shared" si="41"/>
        <v>41276 - 0 - EVENING</v>
      </c>
      <c r="BO11" s="66" t="str">
        <f t="shared" si="42"/>
        <v xml:space="preserve">41276 - 0 - </v>
      </c>
      <c r="BP11" s="67">
        <f>VLOOKUP(E11,'Répartition salles'!$C:$R,13,FALSE)</f>
        <v>0</v>
      </c>
      <c r="BQ11" s="66" t="str">
        <f t="shared" si="43"/>
        <v>41276 - 0 - AM</v>
      </c>
      <c r="BR11" s="66" t="str">
        <f t="shared" si="44"/>
        <v>41276 - 0 - PM</v>
      </c>
      <c r="BS11" s="66" t="str">
        <f t="shared" si="45"/>
        <v>41276 - 0 - EVENING</v>
      </c>
      <c r="BT11" s="66" t="str">
        <f t="shared" si="46"/>
        <v xml:space="preserve">41276 - 0 - </v>
      </c>
      <c r="BU11" s="67">
        <f>VLOOKUP(E11,'Répartition salles'!$C:$R,14,FALSE)</f>
        <v>0</v>
      </c>
      <c r="BV11" s="66" t="str">
        <f t="shared" si="47"/>
        <v>41276 - 0 - AM</v>
      </c>
      <c r="BW11" s="66" t="str">
        <f t="shared" si="48"/>
        <v>41276 - 0 - PM</v>
      </c>
      <c r="BX11" s="66" t="str">
        <f t="shared" si="49"/>
        <v>41276 - 0 - EVENING</v>
      </c>
      <c r="BY11" s="66" t="str">
        <f t="shared" si="50"/>
        <v xml:space="preserve">41276 - 0 - </v>
      </c>
      <c r="BZ11" s="67">
        <f>VLOOKUP(E11,'Répartition salles'!$C:$R,15,FALSE)</f>
        <v>0</v>
      </c>
      <c r="CA11" s="66" t="str">
        <f t="shared" si="51"/>
        <v>41276 - 0 - AM</v>
      </c>
      <c r="CB11" s="66" t="str">
        <f t="shared" si="52"/>
        <v>41276 - 0 - PM</v>
      </c>
      <c r="CC11" s="66" t="str">
        <f t="shared" si="53"/>
        <v>41276 - 0 - EVENING</v>
      </c>
      <c r="CD11" s="66" t="str">
        <f t="shared" si="54"/>
        <v xml:space="preserve">41276 - 0 - </v>
      </c>
      <c r="CE11" s="67">
        <f>VLOOKUP(E11,'Répartition salles'!$C:$R,16,FALSE)</f>
        <v>0</v>
      </c>
      <c r="CF11" s="66" t="str">
        <f t="shared" si="55"/>
        <v>41276 - 0 - AM</v>
      </c>
      <c r="CG11" s="66" t="str">
        <f t="shared" si="56"/>
        <v>41276 - 0 - PM</v>
      </c>
      <c r="CH11" s="66" t="str">
        <f t="shared" si="57"/>
        <v>41276 - 0 - EVENING</v>
      </c>
      <c r="CI11" s="66" t="str">
        <f t="shared" si="58"/>
        <v xml:space="preserve">41276 - 0 - </v>
      </c>
      <c r="CJ11" s="118" t="str">
        <f t="shared" si="59"/>
        <v>ACT</v>
      </c>
    </row>
    <row r="12" spans="1:1035" ht="12.75" customHeight="1" x14ac:dyDescent="0.2">
      <c r="A12" s="108">
        <v>2312262</v>
      </c>
      <c r="B12" s="108">
        <v>3396323</v>
      </c>
      <c r="C12" s="108" t="s">
        <v>31</v>
      </c>
      <c r="D12" s="109" t="s">
        <v>613</v>
      </c>
      <c r="E12" s="129" t="s">
        <v>76</v>
      </c>
      <c r="F12" s="104" t="s">
        <v>16</v>
      </c>
      <c r="G12" s="105">
        <v>0.375</v>
      </c>
      <c r="H12" s="105">
        <v>0.95833333333333337</v>
      </c>
      <c r="I12" s="106">
        <v>41276</v>
      </c>
      <c r="J12" s="108" t="s">
        <v>8</v>
      </c>
      <c r="K12" s="108" t="s">
        <v>9</v>
      </c>
      <c r="L12" s="110" t="s">
        <v>611</v>
      </c>
      <c r="M12" s="11" t="str">
        <f t="shared" si="0"/>
        <v>AM;PM;EVENING</v>
      </c>
      <c r="N12" s="39" t="str">
        <f>IF($G12=P$4,"",IF(AND($G12&lt;$H12,P$3&lt;P$4,OR(AND($G12&gt;P$3,$G12&lt;=P$4),AND($H12&gt;P$3,$H12&lt;=P$4),AND($G12&lt;P$3,$H12&gt;P$4))),"AM",IF(AND($G12&lt;$H12,P$3&gt;P$4,OR(AND($G12&gt;P$3,$G12&lt;=P$4+1),AND($H12&gt;P$3,$H12&lt;=P$4+1),AND($G12&lt;P$3,$H12&gt;P$4+1))),"AM",IF(AND($G12&gt;$H12,P$3&lt;P$4,OR(AND($G12&gt;P$3,$G12&lt;=P$4),AND($H12+1&gt;P$3,$H12+1&lt;=P$4),AND($G12&lt;P$3,$H12+1&gt;P$4))),"AM",IF(AND($G12&gt;$H12,P$3&gt;P$4,OR(AND($G12&gt;P$3,$G12&lt;=P$4+1),AND($H12+1&gt;P$3,$H12+1&lt;=P$4+1),AND($G12&lt;P$3,$H12+1&gt;P$4+1))),"AM","")))))</f>
        <v>AM</v>
      </c>
      <c r="O12" s="39" t="str">
        <f>IF($G12=Q$4,"",IF(AND($G12&lt;$H12,Q$3&lt;Q$4,OR(AND($G12&gt;Q$3,$G12&lt;=Q$4),AND($H12&gt;Q$3,$H12&lt;=Q$4),AND($G12&lt;Q$3,$H12&gt;Q$4))),"PM",IF(AND($G12&lt;$H12,Q$3&gt;Q$4,OR(AND($G12&gt;Q$3,$G12&lt;=Q$4+1),AND($H12&gt;Q$3,$H12&lt;=Q$4+1),AND($G12&lt;Q$3,$H12&gt;Q$4+1))),"PM",IF(AND($G12&gt;$H12,Q$3&lt;Q$4,OR(AND($G12&gt;Q$3,$G12&lt;=Q$4),AND($H12+1&gt;Q$3,$H12+1&lt;=Q$4),AND($G12&lt;Q$3,$H12+1&gt;Q$4))),"PM",IF(AND($G12&gt;$H12,Q$3&gt;Q$4,OR(AND($G12&gt;Q$3,$G12&lt;=Q$4+1),AND($H12+1&gt;Q$3,$H12+1&lt;=Q$4+1),AND($G12&lt;Q$3,$H12+1&gt;Q$4+1))),"PM","")))))</f>
        <v>PM</v>
      </c>
      <c r="P12" s="39" t="str">
        <f>IF($G12=R$4,"",IF(AND($G12&lt;$H12,R$3&lt;R$4,OR(AND($G12&gt;R$3,$G12&lt;=R$4),AND($H12&gt;R$3,$H12&lt;=R$4),AND($G12&lt;R$3,$H12&gt;R$4))),"EVENING",IF(AND($G12&lt;$H12,R$3&gt;R$4,OR(AND($G12&gt;R$3,$G12&lt;=R$4+1),AND($H12&gt;R$3,$H12&lt;=R$4+1),AND($G12&lt;R$3,$H12&gt;R$4+1))),"EVENING",IF(AND($G12&gt;$H12,R$3&lt;R$4,OR(AND($G12&gt;R$3,$G12&lt;=R$4),AND($H12+1&gt;R$3,$H12+1&lt;=R$4),AND($G12&lt;R$3,$H12+1&gt;R$4))),"EVENING",IF(AND($G12&gt;$H12,R$3&gt;R$4,OR(AND($G12&gt;R$3,$G12&lt;=R$4+1),AND($H12+1&gt;R$3,$H12+1&lt;=R$4+1),AND($G12&lt;R$3,$H12+1&gt;R$4+1))),"EVENING","")))))</f>
        <v>EVENING</v>
      </c>
      <c r="Q12" s="39" t="str">
        <f>IF($G12=S$4,"",IF(AND($G12&lt;$H12,S$3&lt;S$4,OR(AND($G12&gt;S$3,$G12&lt;=S$4),AND($H12&gt;S$3,$H12&lt;=S$4),AND($G12&lt;S$3,$H12&gt;S$4))),"NIGHT",IF(AND($G12&lt;$H12,S$3&gt;S$4,OR(AND($G12&gt;S$3,$G12&lt;=S$4+1),AND($H12&gt;S$3,$H12&lt;=S$4+1),AND($G12&lt;S$3,$H12&gt;S$4+1))),"NIGHT",IF(AND($G12&gt;$H12,S$3&lt;S$4,OR(AND($G12&gt;S$3,$G12&lt;=S$4),AND($H12+1&gt;S$3,$H12+1&lt;=S$4),AND($G12&lt;S$3,$H12+1&gt;S$4))),"NIGHT",IF(AND($G12&gt;$H12,S$3&gt;S$4,OR(AND($G12&gt;S$3,$G12&lt;=S$4+1),AND($H12+1&gt;S$3,$H12+1&lt;=S$4+1),AND($G12&lt;S$3,$H12+1&gt;S$4+1))),"NIGHT","")))))</f>
        <v/>
      </c>
      <c r="R12" s="39" t="str">
        <f t="shared" si="1"/>
        <v>lundi</v>
      </c>
      <c r="S12" s="39">
        <f t="shared" si="2"/>
        <v>2</v>
      </c>
      <c r="T12" s="39">
        <f t="shared" si="3"/>
        <v>1</v>
      </c>
      <c r="U12" s="39" t="str">
        <f t="shared" si="4"/>
        <v>week</v>
      </c>
      <c r="V12" s="40" t="str">
        <f t="shared" si="5"/>
        <v>week - La Seine A &amp; B (0)</v>
      </c>
      <c r="W12" s="40" t="str">
        <f t="shared" si="6"/>
        <v>1 - week - La Seine A &amp; B (0) - AM</v>
      </c>
      <c r="X12" s="40" t="str">
        <f t="shared" si="7"/>
        <v>1 - week - La Seine A &amp; B (0) - PM</v>
      </c>
      <c r="Y12" s="40" t="str">
        <f t="shared" si="8"/>
        <v>1 - week - La Seine A &amp; B (0) - EVENING</v>
      </c>
      <c r="Z12" s="40" t="str">
        <f t="shared" si="9"/>
        <v xml:space="preserve">1 - week - La Seine A &amp; B (0) - </v>
      </c>
      <c r="AA12" s="40" t="str">
        <f t="shared" si="10"/>
        <v>41276 - La Seine A &amp; B (0) - AM</v>
      </c>
      <c r="AB12" s="40" t="str">
        <f t="shared" si="11"/>
        <v>41276 - La Seine A &amp; B (0) - PM</v>
      </c>
      <c r="AC12" s="40" t="str">
        <f t="shared" si="12"/>
        <v>41276 - La Seine A &amp; B (0) - EVENING</v>
      </c>
      <c r="AD12" s="40" t="str">
        <f t="shared" si="13"/>
        <v xml:space="preserve">41276 - La Seine A &amp; B (0) - </v>
      </c>
      <c r="AE12" s="39" t="str">
        <f t="shared" si="14"/>
        <v>ACT</v>
      </c>
      <c r="AF12" s="11"/>
      <c r="AG12" s="67" t="str">
        <f>VLOOKUP(E12,'Répartition salles'!$C:$R,6,FALSE)</f>
        <v>Seine A</v>
      </c>
      <c r="AH12" s="66" t="str">
        <f t="shared" si="15"/>
        <v>41276 - Seine A - AM</v>
      </c>
      <c r="AI12" s="66" t="str">
        <f t="shared" si="16"/>
        <v>41276 - Seine A - PM</v>
      </c>
      <c r="AJ12" s="66" t="str">
        <f t="shared" si="17"/>
        <v>41276 - Seine A - EVENING</v>
      </c>
      <c r="AK12" s="66" t="str">
        <f t="shared" si="18"/>
        <v xml:space="preserve">41276 - Seine A - </v>
      </c>
      <c r="AL12" s="67" t="str">
        <f>VLOOKUP(E12,'Répartition salles'!$C:$R,7,FALSE)</f>
        <v>Seine B</v>
      </c>
      <c r="AM12" s="66" t="str">
        <f t="shared" si="19"/>
        <v>41276 - Seine B - AM</v>
      </c>
      <c r="AN12" s="66" t="str">
        <f t="shared" si="20"/>
        <v>41276 - Seine B - PM</v>
      </c>
      <c r="AO12" s="66" t="str">
        <f t="shared" si="21"/>
        <v>41276 - Seine B - EVENING</v>
      </c>
      <c r="AP12" s="66" t="str">
        <f t="shared" si="22"/>
        <v xml:space="preserve">41276 - Seine B - </v>
      </c>
      <c r="AQ12" s="67">
        <f>VLOOKUP(E12,'Répartition salles'!$C:$R,8,FALSE)</f>
        <v>0</v>
      </c>
      <c r="AR12" s="66" t="str">
        <f t="shared" si="23"/>
        <v>41276 - 0 - AM</v>
      </c>
      <c r="AS12" s="66" t="str">
        <f t="shared" si="24"/>
        <v>41276 - 0 - PM</v>
      </c>
      <c r="AT12" s="66" t="str">
        <f t="shared" si="25"/>
        <v>41276 - 0 - EVENING</v>
      </c>
      <c r="AU12" s="66" t="str">
        <f t="shared" si="26"/>
        <v xml:space="preserve">41276 - 0 - </v>
      </c>
      <c r="AV12" s="67">
        <f>VLOOKUP(E12,'Répartition salles'!$C:$R,9,FALSE)</f>
        <v>0</v>
      </c>
      <c r="AW12" s="66" t="str">
        <f t="shared" si="27"/>
        <v>41276 - 0 - AM</v>
      </c>
      <c r="AX12" s="66" t="str">
        <f t="shared" si="28"/>
        <v>41276 - 0 - PM</v>
      </c>
      <c r="AY12" s="66" t="str">
        <f t="shared" si="29"/>
        <v>41276 - 0 - EVENING</v>
      </c>
      <c r="AZ12" s="66" t="str">
        <f t="shared" si="30"/>
        <v xml:space="preserve">41276 - 0 - </v>
      </c>
      <c r="BA12" s="67">
        <f>VLOOKUP(E12,'Répartition salles'!$C:$R,10,FALSE)</f>
        <v>0</v>
      </c>
      <c r="BB12" s="66" t="str">
        <f t="shared" si="31"/>
        <v>41276 - 0 - AM</v>
      </c>
      <c r="BC12" s="66" t="str">
        <f t="shared" si="32"/>
        <v>41276 - 0 - PM</v>
      </c>
      <c r="BD12" s="66" t="str">
        <f t="shared" si="33"/>
        <v>41276 - 0 - EVENING</v>
      </c>
      <c r="BE12" s="66" t="str">
        <f t="shared" si="34"/>
        <v xml:space="preserve">41276 - 0 - </v>
      </c>
      <c r="BF12" s="67">
        <f>VLOOKUP(E12,'Répartition salles'!$C:$R,11,FALSE)</f>
        <v>0</v>
      </c>
      <c r="BG12" s="66" t="str">
        <f t="shared" si="35"/>
        <v>41276 - 0 - AM</v>
      </c>
      <c r="BH12" s="66" t="str">
        <f t="shared" si="36"/>
        <v>41276 - 0 - PM</v>
      </c>
      <c r="BI12" s="66" t="str">
        <f t="shared" si="37"/>
        <v>41276 - 0 - EVENING</v>
      </c>
      <c r="BJ12" s="66" t="str">
        <f t="shared" si="38"/>
        <v xml:space="preserve">41276 - 0 - </v>
      </c>
      <c r="BK12" s="67">
        <f>VLOOKUP(E12,'Répartition salles'!$C:$R,12,FALSE)</f>
        <v>0</v>
      </c>
      <c r="BL12" s="66" t="str">
        <f t="shared" si="39"/>
        <v>41276 - 0 - AM</v>
      </c>
      <c r="BM12" s="66" t="str">
        <f t="shared" si="40"/>
        <v>41276 - 0 - PM</v>
      </c>
      <c r="BN12" s="66" t="str">
        <f t="shared" si="41"/>
        <v>41276 - 0 - EVENING</v>
      </c>
      <c r="BO12" s="66" t="str">
        <f t="shared" si="42"/>
        <v xml:space="preserve">41276 - 0 - </v>
      </c>
      <c r="BP12" s="67">
        <f>VLOOKUP(E12,'Répartition salles'!$C:$R,13,FALSE)</f>
        <v>0</v>
      </c>
      <c r="BQ12" s="66" t="str">
        <f t="shared" si="43"/>
        <v>41276 - 0 - AM</v>
      </c>
      <c r="BR12" s="66" t="str">
        <f t="shared" si="44"/>
        <v>41276 - 0 - PM</v>
      </c>
      <c r="BS12" s="66" t="str">
        <f t="shared" si="45"/>
        <v>41276 - 0 - EVENING</v>
      </c>
      <c r="BT12" s="66" t="str">
        <f t="shared" si="46"/>
        <v xml:space="preserve">41276 - 0 - </v>
      </c>
      <c r="BU12" s="67">
        <f>VLOOKUP(E12,'Répartition salles'!$C:$R,14,FALSE)</f>
        <v>0</v>
      </c>
      <c r="BV12" s="66" t="str">
        <f t="shared" si="47"/>
        <v>41276 - 0 - AM</v>
      </c>
      <c r="BW12" s="66" t="str">
        <f t="shared" si="48"/>
        <v>41276 - 0 - PM</v>
      </c>
      <c r="BX12" s="66" t="str">
        <f t="shared" si="49"/>
        <v>41276 - 0 - EVENING</v>
      </c>
      <c r="BY12" s="66" t="str">
        <f t="shared" si="50"/>
        <v xml:space="preserve">41276 - 0 - </v>
      </c>
      <c r="BZ12" s="67">
        <f>VLOOKUP(E12,'Répartition salles'!$C:$R,15,FALSE)</f>
        <v>0</v>
      </c>
      <c r="CA12" s="66" t="str">
        <f t="shared" si="51"/>
        <v>41276 - 0 - AM</v>
      </c>
      <c r="CB12" s="66" t="str">
        <f t="shared" si="52"/>
        <v>41276 - 0 - PM</v>
      </c>
      <c r="CC12" s="66" t="str">
        <f t="shared" si="53"/>
        <v>41276 - 0 - EVENING</v>
      </c>
      <c r="CD12" s="66" t="str">
        <f t="shared" si="54"/>
        <v xml:space="preserve">41276 - 0 - </v>
      </c>
      <c r="CE12" s="67">
        <f>VLOOKUP(E12,'Répartition salles'!$C:$R,16,FALSE)</f>
        <v>0</v>
      </c>
      <c r="CF12" s="66" t="str">
        <f t="shared" si="55"/>
        <v>41276 - 0 - AM</v>
      </c>
      <c r="CG12" s="66" t="str">
        <f t="shared" si="56"/>
        <v>41276 - 0 - PM</v>
      </c>
      <c r="CH12" s="66" t="str">
        <f t="shared" si="57"/>
        <v>41276 - 0 - EVENING</v>
      </c>
      <c r="CI12" s="66" t="str">
        <f t="shared" si="58"/>
        <v xml:space="preserve">41276 - 0 - </v>
      </c>
      <c r="CJ12" s="118" t="str">
        <f t="shared" si="59"/>
        <v>ACT</v>
      </c>
    </row>
    <row r="13" spans="1:1035" ht="12.75" customHeight="1" x14ac:dyDescent="0.2">
      <c r="A13" s="108">
        <v>2312262</v>
      </c>
      <c r="B13" s="108">
        <v>3396329</v>
      </c>
      <c r="C13" s="108" t="s">
        <v>97</v>
      </c>
      <c r="D13" s="109" t="s">
        <v>614</v>
      </c>
      <c r="E13" s="103" t="s">
        <v>115</v>
      </c>
      <c r="F13" s="104" t="s">
        <v>16</v>
      </c>
      <c r="G13" s="105">
        <v>0.29166666666666669</v>
      </c>
      <c r="H13" s="105">
        <v>0.95833333333333337</v>
      </c>
      <c r="I13" s="106">
        <v>41276</v>
      </c>
      <c r="J13" s="108" t="s">
        <v>8</v>
      </c>
      <c r="K13" s="108" t="s">
        <v>9</v>
      </c>
      <c r="L13" s="110" t="s">
        <v>611</v>
      </c>
      <c r="M13" s="11" t="str">
        <f t="shared" si="0"/>
        <v>AM;PM;EVENING</v>
      </c>
      <c r="N13" s="39" t="str">
        <f>IF($G13=P$4,"",IF(AND($G13&lt;$H13,P$3&lt;P$4,OR(AND($G13&gt;P$3,$G13&lt;=P$4),AND($H13&gt;P$3,$H13&lt;=P$4),AND($G13&lt;P$3,$H13&gt;P$4))),"AM",IF(AND($G13&lt;$H13,P$3&gt;P$4,OR(AND($G13&gt;P$3,$G13&lt;=P$4+1),AND($H13&gt;P$3,$H13&lt;=P$4+1),AND($G13&lt;P$3,$H13&gt;P$4+1))),"AM",IF(AND($G13&gt;$H13,P$3&lt;P$4,OR(AND($G13&gt;P$3,$G13&lt;=P$4),AND($H13+1&gt;P$3,$H13+1&lt;=P$4),AND($G13&lt;P$3,$H13+1&gt;P$4))),"AM",IF(AND($G13&gt;$H13,P$3&gt;P$4,OR(AND($G13&gt;P$3,$G13&lt;=P$4+1),AND($H13+1&gt;P$3,$H13+1&lt;=P$4+1),AND($G13&lt;P$3,$H13+1&gt;P$4+1))),"AM","")))))</f>
        <v>AM</v>
      </c>
      <c r="O13" s="39" t="str">
        <f>IF($G13=Q$4,"",IF(AND($G13&lt;$H13,Q$3&lt;Q$4,OR(AND($G13&gt;Q$3,$G13&lt;=Q$4),AND($H13&gt;Q$3,$H13&lt;=Q$4),AND($G13&lt;Q$3,$H13&gt;Q$4))),"PM",IF(AND($G13&lt;$H13,Q$3&gt;Q$4,OR(AND($G13&gt;Q$3,$G13&lt;=Q$4+1),AND($H13&gt;Q$3,$H13&lt;=Q$4+1),AND($G13&lt;Q$3,$H13&gt;Q$4+1))),"PM",IF(AND($G13&gt;$H13,Q$3&lt;Q$4,OR(AND($G13&gt;Q$3,$G13&lt;=Q$4),AND($H13+1&gt;Q$3,$H13+1&lt;=Q$4),AND($G13&lt;Q$3,$H13+1&gt;Q$4))),"PM",IF(AND($G13&gt;$H13,Q$3&gt;Q$4,OR(AND($G13&gt;Q$3,$G13&lt;=Q$4+1),AND($H13+1&gt;Q$3,$H13+1&lt;=Q$4+1),AND($G13&lt;Q$3,$H13+1&gt;Q$4+1))),"PM","")))))</f>
        <v>PM</v>
      </c>
      <c r="P13" s="39" t="str">
        <f>IF($G13=R$4,"",IF(AND($G13&lt;$H13,R$3&lt;R$4,OR(AND($G13&gt;R$3,$G13&lt;=R$4),AND($H13&gt;R$3,$H13&lt;=R$4),AND($G13&lt;R$3,$H13&gt;R$4))),"EVENING",IF(AND($G13&lt;$H13,R$3&gt;R$4,OR(AND($G13&gt;R$3,$G13&lt;=R$4+1),AND($H13&gt;R$3,$H13&lt;=R$4+1),AND($G13&lt;R$3,$H13&gt;R$4+1))),"EVENING",IF(AND($G13&gt;$H13,R$3&lt;R$4,OR(AND($G13&gt;R$3,$G13&lt;=R$4),AND($H13+1&gt;R$3,$H13+1&lt;=R$4),AND($G13&lt;R$3,$H13+1&gt;R$4))),"EVENING",IF(AND($G13&gt;$H13,R$3&gt;R$4,OR(AND($G13&gt;R$3,$G13&lt;=R$4+1),AND($H13+1&gt;R$3,$H13+1&lt;=R$4+1),AND($G13&lt;R$3,$H13+1&gt;R$4+1))),"EVENING","")))))</f>
        <v>EVENING</v>
      </c>
      <c r="Q13" s="39" t="str">
        <f>IF($G13=S$4,"",IF(AND($G13&lt;$H13,S$3&lt;S$4,OR(AND($G13&gt;S$3,$G13&lt;=S$4),AND($H13&gt;S$3,$H13&lt;=S$4),AND($G13&lt;S$3,$H13&gt;S$4))),"NIGHT",IF(AND($G13&lt;$H13,S$3&gt;S$4,OR(AND($G13&gt;S$3,$G13&lt;=S$4+1),AND($H13&gt;S$3,$H13&lt;=S$4+1),AND($G13&lt;S$3,$H13&gt;S$4+1))),"NIGHT",IF(AND($G13&gt;$H13,S$3&lt;S$4,OR(AND($G13&gt;S$3,$G13&lt;=S$4),AND($H13+1&gt;S$3,$H13+1&lt;=S$4),AND($G13&lt;S$3,$H13+1&gt;S$4))),"NIGHT",IF(AND($G13&gt;$H13,S$3&gt;S$4,OR(AND($G13&gt;S$3,$G13&lt;=S$4+1),AND($H13+1&gt;S$3,$H13+1&lt;=S$4+1),AND($G13&lt;S$3,$H13+1&gt;S$4+1))),"NIGHT","")))))</f>
        <v/>
      </c>
      <c r="R13" s="39" t="str">
        <f t="shared" si="1"/>
        <v>lundi</v>
      </c>
      <c r="S13" s="39">
        <f t="shared" si="2"/>
        <v>2</v>
      </c>
      <c r="T13" s="39">
        <f t="shared" si="3"/>
        <v>1</v>
      </c>
      <c r="U13" s="39" t="str">
        <f t="shared" si="4"/>
        <v>week</v>
      </c>
      <c r="V13" s="40" t="str">
        <f t="shared" si="5"/>
        <v>week - Le Pont des Arts A (0)</v>
      </c>
      <c r="W13" s="40" t="str">
        <f t="shared" si="6"/>
        <v>1 - week - Le Pont des Arts A (0) - AM</v>
      </c>
      <c r="X13" s="40" t="str">
        <f t="shared" si="7"/>
        <v>1 - week - Le Pont des Arts A (0) - PM</v>
      </c>
      <c r="Y13" s="40" t="str">
        <f t="shared" si="8"/>
        <v>1 - week - Le Pont des Arts A (0) - EVENING</v>
      </c>
      <c r="Z13" s="40" t="str">
        <f t="shared" si="9"/>
        <v xml:space="preserve">1 - week - Le Pont des Arts A (0) - </v>
      </c>
      <c r="AA13" s="40" t="str">
        <f t="shared" si="10"/>
        <v>41276 - Le Pont des Arts A (0) - AM</v>
      </c>
      <c r="AB13" s="40" t="str">
        <f t="shared" si="11"/>
        <v>41276 - Le Pont des Arts A (0) - PM</v>
      </c>
      <c r="AC13" s="40" t="str">
        <f t="shared" si="12"/>
        <v>41276 - Le Pont des Arts A (0) - EVENING</v>
      </c>
      <c r="AD13" s="40" t="str">
        <f t="shared" si="13"/>
        <v xml:space="preserve">41276 - Le Pont des Arts A (0) - </v>
      </c>
      <c r="AE13" s="39" t="str">
        <f t="shared" si="14"/>
        <v>ACT</v>
      </c>
      <c r="AF13" s="11"/>
      <c r="AG13" s="67" t="str">
        <f>VLOOKUP(E13,'Répartition salles'!$C:$R,6,FALSE)</f>
        <v>Pont des Arts A</v>
      </c>
      <c r="AH13" s="66" t="str">
        <f t="shared" si="15"/>
        <v>41276 - Pont des Arts A - AM</v>
      </c>
      <c r="AI13" s="66" t="str">
        <f t="shared" si="16"/>
        <v>41276 - Pont des Arts A - PM</v>
      </c>
      <c r="AJ13" s="66" t="str">
        <f t="shared" si="17"/>
        <v>41276 - Pont des Arts A - EVENING</v>
      </c>
      <c r="AK13" s="66" t="str">
        <f t="shared" si="18"/>
        <v xml:space="preserve">41276 - Pont des Arts A - </v>
      </c>
      <c r="AL13" s="67">
        <f>VLOOKUP(E13,'Répartition salles'!$C:$R,7,FALSE)</f>
        <v>0</v>
      </c>
      <c r="AM13" s="66" t="str">
        <f t="shared" si="19"/>
        <v>41276 - 0 - AM</v>
      </c>
      <c r="AN13" s="66" t="str">
        <f t="shared" si="20"/>
        <v>41276 - 0 - PM</v>
      </c>
      <c r="AO13" s="66" t="str">
        <f t="shared" si="21"/>
        <v>41276 - 0 - EVENING</v>
      </c>
      <c r="AP13" s="66" t="str">
        <f t="shared" si="22"/>
        <v xml:space="preserve">41276 - 0 - </v>
      </c>
      <c r="AQ13" s="67">
        <f>VLOOKUP(E13,'Répartition salles'!$C:$R,8,FALSE)</f>
        <v>0</v>
      </c>
      <c r="AR13" s="66" t="str">
        <f t="shared" si="23"/>
        <v>41276 - 0 - AM</v>
      </c>
      <c r="AS13" s="66" t="str">
        <f t="shared" si="24"/>
        <v>41276 - 0 - PM</v>
      </c>
      <c r="AT13" s="66" t="str">
        <f t="shared" si="25"/>
        <v>41276 - 0 - EVENING</v>
      </c>
      <c r="AU13" s="66" t="str">
        <f t="shared" si="26"/>
        <v xml:space="preserve">41276 - 0 - </v>
      </c>
      <c r="AV13" s="67">
        <f>VLOOKUP(E13,'Répartition salles'!$C:$R,9,FALSE)</f>
        <v>0</v>
      </c>
      <c r="AW13" s="66" t="str">
        <f t="shared" si="27"/>
        <v>41276 - 0 - AM</v>
      </c>
      <c r="AX13" s="66" t="str">
        <f t="shared" si="28"/>
        <v>41276 - 0 - PM</v>
      </c>
      <c r="AY13" s="66" t="str">
        <f t="shared" si="29"/>
        <v>41276 - 0 - EVENING</v>
      </c>
      <c r="AZ13" s="66" t="str">
        <f t="shared" si="30"/>
        <v xml:space="preserve">41276 - 0 - </v>
      </c>
      <c r="BA13" s="67">
        <f>VLOOKUP(E13,'Répartition salles'!$C:$R,10,FALSE)</f>
        <v>0</v>
      </c>
      <c r="BB13" s="66" t="str">
        <f t="shared" si="31"/>
        <v>41276 - 0 - AM</v>
      </c>
      <c r="BC13" s="66" t="str">
        <f t="shared" si="32"/>
        <v>41276 - 0 - PM</v>
      </c>
      <c r="BD13" s="66" t="str">
        <f t="shared" si="33"/>
        <v>41276 - 0 - EVENING</v>
      </c>
      <c r="BE13" s="66" t="str">
        <f t="shared" si="34"/>
        <v xml:space="preserve">41276 - 0 - </v>
      </c>
      <c r="BF13" s="67">
        <f>VLOOKUP(E13,'Répartition salles'!$C:$R,11,FALSE)</f>
        <v>0</v>
      </c>
      <c r="BG13" s="66" t="str">
        <f t="shared" si="35"/>
        <v>41276 - 0 - AM</v>
      </c>
      <c r="BH13" s="66" t="str">
        <f t="shared" si="36"/>
        <v>41276 - 0 - PM</v>
      </c>
      <c r="BI13" s="66" t="str">
        <f t="shared" si="37"/>
        <v>41276 - 0 - EVENING</v>
      </c>
      <c r="BJ13" s="66" t="str">
        <f t="shared" si="38"/>
        <v xml:space="preserve">41276 - 0 - </v>
      </c>
      <c r="BK13" s="67">
        <f>VLOOKUP(E13,'Répartition salles'!$C:$R,12,FALSE)</f>
        <v>0</v>
      </c>
      <c r="BL13" s="66" t="str">
        <f t="shared" si="39"/>
        <v>41276 - 0 - AM</v>
      </c>
      <c r="BM13" s="66" t="str">
        <f t="shared" si="40"/>
        <v>41276 - 0 - PM</v>
      </c>
      <c r="BN13" s="66" t="str">
        <f t="shared" si="41"/>
        <v>41276 - 0 - EVENING</v>
      </c>
      <c r="BO13" s="66" t="str">
        <f t="shared" si="42"/>
        <v xml:space="preserve">41276 - 0 - </v>
      </c>
      <c r="BP13" s="67">
        <f>VLOOKUP(E13,'Répartition salles'!$C:$R,13,FALSE)</f>
        <v>0</v>
      </c>
      <c r="BQ13" s="66" t="str">
        <f t="shared" si="43"/>
        <v>41276 - 0 - AM</v>
      </c>
      <c r="BR13" s="66" t="str">
        <f t="shared" si="44"/>
        <v>41276 - 0 - PM</v>
      </c>
      <c r="BS13" s="66" t="str">
        <f t="shared" si="45"/>
        <v>41276 - 0 - EVENING</v>
      </c>
      <c r="BT13" s="66" t="str">
        <f t="shared" si="46"/>
        <v xml:space="preserve">41276 - 0 - </v>
      </c>
      <c r="BU13" s="67">
        <f>VLOOKUP(E13,'Répartition salles'!$C:$R,14,FALSE)</f>
        <v>0</v>
      </c>
      <c r="BV13" s="66" t="str">
        <f t="shared" si="47"/>
        <v>41276 - 0 - AM</v>
      </c>
      <c r="BW13" s="66" t="str">
        <f t="shared" si="48"/>
        <v>41276 - 0 - PM</v>
      </c>
      <c r="BX13" s="66" t="str">
        <f t="shared" si="49"/>
        <v>41276 - 0 - EVENING</v>
      </c>
      <c r="BY13" s="66" t="str">
        <f t="shared" si="50"/>
        <v xml:space="preserve">41276 - 0 - </v>
      </c>
      <c r="BZ13" s="67">
        <f>VLOOKUP(E13,'Répartition salles'!$C:$R,15,FALSE)</f>
        <v>0</v>
      </c>
      <c r="CA13" s="66" t="str">
        <f t="shared" si="51"/>
        <v>41276 - 0 - AM</v>
      </c>
      <c r="CB13" s="66" t="str">
        <f t="shared" si="52"/>
        <v>41276 - 0 - PM</v>
      </c>
      <c r="CC13" s="66" t="str">
        <f t="shared" si="53"/>
        <v>41276 - 0 - EVENING</v>
      </c>
      <c r="CD13" s="66" t="str">
        <f t="shared" si="54"/>
        <v xml:space="preserve">41276 - 0 - </v>
      </c>
      <c r="CE13" s="67">
        <f>VLOOKUP(E13,'Répartition salles'!$C:$R,16,FALSE)</f>
        <v>0</v>
      </c>
      <c r="CF13" s="66" t="str">
        <f t="shared" si="55"/>
        <v>41276 - 0 - AM</v>
      </c>
      <c r="CG13" s="66" t="str">
        <f t="shared" si="56"/>
        <v>41276 - 0 - PM</v>
      </c>
      <c r="CH13" s="66" t="str">
        <f t="shared" si="57"/>
        <v>41276 - 0 - EVENING</v>
      </c>
      <c r="CI13" s="66" t="str">
        <f t="shared" si="58"/>
        <v xml:space="preserve">41276 - 0 - </v>
      </c>
      <c r="CJ13" s="118" t="str">
        <f t="shared" si="59"/>
        <v>ACT</v>
      </c>
    </row>
    <row r="14" spans="1:1035" ht="12.75" customHeight="1" x14ac:dyDescent="0.2">
      <c r="A14" s="108">
        <v>2312262</v>
      </c>
      <c r="B14" s="108">
        <v>3301810</v>
      </c>
      <c r="C14" s="108" t="s">
        <v>25</v>
      </c>
      <c r="D14" s="109" t="s">
        <v>615</v>
      </c>
      <c r="E14" s="103" t="s">
        <v>69</v>
      </c>
      <c r="F14" s="104" t="s">
        <v>16</v>
      </c>
      <c r="G14" s="105">
        <v>0.4375</v>
      </c>
      <c r="H14" s="105">
        <v>0.54166666666666663</v>
      </c>
      <c r="I14" s="106">
        <v>41277</v>
      </c>
      <c r="J14" s="108" t="s">
        <v>8</v>
      </c>
      <c r="K14" s="108" t="s">
        <v>9</v>
      </c>
      <c r="L14" s="110" t="s">
        <v>611</v>
      </c>
      <c r="M14" s="11" t="str">
        <f t="shared" si="0"/>
        <v>AM</v>
      </c>
      <c r="N14" s="39" t="str">
        <f>IF($G14=P$4,"",IF(AND($G14&lt;$H14,P$3&lt;P$4,OR(AND($G14&gt;P$3,$G14&lt;=P$4),AND($H14&gt;P$3,$H14&lt;=P$4),AND($G14&lt;P$3,$H14&gt;P$4))),"AM",IF(AND($G14&lt;$H14,P$3&gt;P$4,OR(AND($G14&gt;P$3,$G14&lt;=P$4+1),AND($H14&gt;P$3,$H14&lt;=P$4+1),AND($G14&lt;P$3,$H14&gt;P$4+1))),"AM",IF(AND($G14&gt;$H14,P$3&lt;P$4,OR(AND($G14&gt;P$3,$G14&lt;=P$4),AND($H14+1&gt;P$3,$H14+1&lt;=P$4),AND($G14&lt;P$3,$H14+1&gt;P$4))),"AM",IF(AND($G14&gt;$H14,P$3&gt;P$4,OR(AND($G14&gt;P$3,$G14&lt;=P$4+1),AND($H14+1&gt;P$3,$H14+1&lt;=P$4+1),AND($G14&lt;P$3,$H14+1&gt;P$4+1))),"AM","")))))</f>
        <v>AM</v>
      </c>
      <c r="O14" s="39" t="str">
        <f>IF($G14=Q$4,"",IF(AND($G14&lt;$H14,Q$3&lt;Q$4,OR(AND($G14&gt;Q$3,$G14&lt;=Q$4),AND($H14&gt;Q$3,$H14&lt;=Q$4),AND($G14&lt;Q$3,$H14&gt;Q$4))),"PM",IF(AND($G14&lt;$H14,Q$3&gt;Q$4,OR(AND($G14&gt;Q$3,$G14&lt;=Q$4+1),AND($H14&gt;Q$3,$H14&lt;=Q$4+1),AND($G14&lt;Q$3,$H14&gt;Q$4+1))),"PM",IF(AND($G14&gt;$H14,Q$3&lt;Q$4,OR(AND($G14&gt;Q$3,$G14&lt;=Q$4),AND($H14+1&gt;Q$3,$H14+1&lt;=Q$4),AND($G14&lt;Q$3,$H14+1&gt;Q$4))),"PM",IF(AND($G14&gt;$H14,Q$3&gt;Q$4,OR(AND($G14&gt;Q$3,$G14&lt;=Q$4+1),AND($H14+1&gt;Q$3,$H14+1&lt;=Q$4+1),AND($G14&lt;Q$3,$H14+1&gt;Q$4+1))),"PM","")))))</f>
        <v/>
      </c>
      <c r="P14" s="39" t="str">
        <f>IF($G14=R$4,"",IF(AND($G14&lt;$H14,R$3&lt;R$4,OR(AND($G14&gt;R$3,$G14&lt;=R$4),AND($H14&gt;R$3,$H14&lt;=R$4),AND($G14&lt;R$3,$H14&gt;R$4))),"EVENING",IF(AND($G14&lt;$H14,R$3&gt;R$4,OR(AND($G14&gt;R$3,$G14&lt;=R$4+1),AND($H14&gt;R$3,$H14&lt;=R$4+1),AND($G14&lt;R$3,$H14&gt;R$4+1))),"EVENING",IF(AND($G14&gt;$H14,R$3&lt;R$4,OR(AND($G14&gt;R$3,$G14&lt;=R$4),AND($H14+1&gt;R$3,$H14+1&lt;=R$4),AND($G14&lt;R$3,$H14+1&gt;R$4))),"EVENING",IF(AND($G14&gt;$H14,R$3&gt;R$4,OR(AND($G14&gt;R$3,$G14&lt;=R$4+1),AND($H14+1&gt;R$3,$H14+1&lt;=R$4+1),AND($G14&lt;R$3,$H14+1&gt;R$4+1))),"EVENING","")))))</f>
        <v/>
      </c>
      <c r="Q14" s="39" t="str">
        <f>IF($G14=S$4,"",IF(AND($G14&lt;$H14,S$3&lt;S$4,OR(AND($G14&gt;S$3,$G14&lt;=S$4),AND($H14&gt;S$3,$H14&lt;=S$4),AND($G14&lt;S$3,$H14&gt;S$4))),"NIGHT",IF(AND($G14&lt;$H14,S$3&gt;S$4,OR(AND($G14&gt;S$3,$G14&lt;=S$4+1),AND($H14&gt;S$3,$H14&lt;=S$4+1),AND($G14&lt;S$3,$H14&gt;S$4+1))),"NIGHT",IF(AND($G14&gt;$H14,S$3&lt;S$4,OR(AND($G14&gt;S$3,$G14&lt;=S$4),AND($H14+1&gt;S$3,$H14+1&lt;=S$4),AND($G14&lt;S$3,$H14+1&gt;S$4))),"NIGHT",IF(AND($G14&gt;$H14,S$3&gt;S$4,OR(AND($G14&gt;S$3,$G14&lt;=S$4+1),AND($H14+1&gt;S$3,$H14+1&lt;=S$4+1),AND($G14&lt;S$3,$H14+1&gt;S$4+1))),"NIGHT","")))))</f>
        <v/>
      </c>
      <c r="R14" s="39" t="str">
        <f t="shared" si="1"/>
        <v>mardi</v>
      </c>
      <c r="S14" s="39">
        <f t="shared" si="2"/>
        <v>3</v>
      </c>
      <c r="T14" s="39">
        <f t="shared" si="3"/>
        <v>1</v>
      </c>
      <c r="U14" s="39" t="str">
        <f t="shared" si="4"/>
        <v>week</v>
      </c>
      <c r="V14" s="40" t="str">
        <f t="shared" si="5"/>
        <v>week - Le Pont des Arts C (0)</v>
      </c>
      <c r="W14" s="40" t="str">
        <f t="shared" si="6"/>
        <v>1 - week - Le Pont des Arts C (0) - AM</v>
      </c>
      <c r="X14" s="40" t="str">
        <f t="shared" si="7"/>
        <v xml:space="preserve">1 - week - Le Pont des Arts C (0) - </v>
      </c>
      <c r="Y14" s="40" t="str">
        <f t="shared" si="8"/>
        <v xml:space="preserve">1 - week - Le Pont des Arts C (0) - </v>
      </c>
      <c r="Z14" s="40" t="str">
        <f t="shared" si="9"/>
        <v xml:space="preserve">1 - week - Le Pont des Arts C (0) - </v>
      </c>
      <c r="AA14" s="40" t="str">
        <f t="shared" si="10"/>
        <v>41277 - Le Pont des Arts C (0) - AM</v>
      </c>
      <c r="AB14" s="40" t="str">
        <f t="shared" si="11"/>
        <v xml:space="preserve">41277 - Le Pont des Arts C (0) - </v>
      </c>
      <c r="AC14" s="40" t="str">
        <f t="shared" si="12"/>
        <v xml:space="preserve">41277 - Le Pont des Arts C (0) - </v>
      </c>
      <c r="AD14" s="40" t="str">
        <f t="shared" si="13"/>
        <v xml:space="preserve">41277 - Le Pont des Arts C (0) - </v>
      </c>
      <c r="AE14" s="39" t="str">
        <f t="shared" si="14"/>
        <v>ACT</v>
      </c>
      <c r="AF14" s="11"/>
      <c r="AG14" s="67" t="str">
        <f>VLOOKUP(E14,'Répartition salles'!$C:$R,6,FALSE)</f>
        <v>Pont des Arts C</v>
      </c>
      <c r="AH14" s="66" t="str">
        <f t="shared" si="15"/>
        <v>41277 - Pont des Arts C - AM</v>
      </c>
      <c r="AI14" s="66" t="str">
        <f t="shared" si="16"/>
        <v xml:space="preserve">41277 - Pont des Arts C - </v>
      </c>
      <c r="AJ14" s="66" t="str">
        <f t="shared" si="17"/>
        <v xml:space="preserve">41277 - Pont des Arts C - </v>
      </c>
      <c r="AK14" s="66" t="str">
        <f t="shared" si="18"/>
        <v xml:space="preserve">41277 - Pont des Arts C - </v>
      </c>
      <c r="AL14" s="67">
        <f>VLOOKUP(E14,'Répartition salles'!$C:$R,7,FALSE)</f>
        <v>0</v>
      </c>
      <c r="AM14" s="66" t="str">
        <f t="shared" si="19"/>
        <v>41277 - 0 - AM</v>
      </c>
      <c r="AN14" s="66" t="str">
        <f t="shared" si="20"/>
        <v xml:space="preserve">41277 - 0 - </v>
      </c>
      <c r="AO14" s="66" t="str">
        <f t="shared" si="21"/>
        <v xml:space="preserve">41277 - 0 - </v>
      </c>
      <c r="AP14" s="66" t="str">
        <f t="shared" si="22"/>
        <v xml:space="preserve">41277 - 0 - </v>
      </c>
      <c r="AQ14" s="67">
        <f>VLOOKUP(E14,'Répartition salles'!$C:$R,8,FALSE)</f>
        <v>0</v>
      </c>
      <c r="AR14" s="66" t="str">
        <f t="shared" si="23"/>
        <v>41277 - 0 - AM</v>
      </c>
      <c r="AS14" s="66" t="str">
        <f t="shared" si="24"/>
        <v xml:space="preserve">41277 - 0 - </v>
      </c>
      <c r="AT14" s="66" t="str">
        <f t="shared" si="25"/>
        <v xml:space="preserve">41277 - 0 - </v>
      </c>
      <c r="AU14" s="66" t="str">
        <f t="shared" si="26"/>
        <v xml:space="preserve">41277 - 0 - </v>
      </c>
      <c r="AV14" s="67">
        <f>VLOOKUP(E14,'Répartition salles'!$C:$R,9,FALSE)</f>
        <v>0</v>
      </c>
      <c r="AW14" s="66" t="str">
        <f t="shared" si="27"/>
        <v>41277 - 0 - AM</v>
      </c>
      <c r="AX14" s="66" t="str">
        <f t="shared" si="28"/>
        <v xml:space="preserve">41277 - 0 - </v>
      </c>
      <c r="AY14" s="66" t="str">
        <f t="shared" si="29"/>
        <v xml:space="preserve">41277 - 0 - </v>
      </c>
      <c r="AZ14" s="66" t="str">
        <f t="shared" si="30"/>
        <v xml:space="preserve">41277 - 0 - </v>
      </c>
      <c r="BA14" s="67">
        <f>VLOOKUP(E14,'Répartition salles'!$C:$R,10,FALSE)</f>
        <v>0</v>
      </c>
      <c r="BB14" s="66" t="str">
        <f t="shared" si="31"/>
        <v>41277 - 0 - AM</v>
      </c>
      <c r="BC14" s="66" t="str">
        <f t="shared" si="32"/>
        <v xml:space="preserve">41277 - 0 - </v>
      </c>
      <c r="BD14" s="66" t="str">
        <f t="shared" si="33"/>
        <v xml:space="preserve">41277 - 0 - </v>
      </c>
      <c r="BE14" s="66" t="str">
        <f t="shared" si="34"/>
        <v xml:space="preserve">41277 - 0 - </v>
      </c>
      <c r="BF14" s="67">
        <f>VLOOKUP(E14,'Répartition salles'!$C:$R,11,FALSE)</f>
        <v>0</v>
      </c>
      <c r="BG14" s="66" t="str">
        <f t="shared" si="35"/>
        <v>41277 - 0 - AM</v>
      </c>
      <c r="BH14" s="66" t="str">
        <f t="shared" si="36"/>
        <v xml:space="preserve">41277 - 0 - </v>
      </c>
      <c r="BI14" s="66" t="str">
        <f t="shared" si="37"/>
        <v xml:space="preserve">41277 - 0 - </v>
      </c>
      <c r="BJ14" s="66" t="str">
        <f t="shared" si="38"/>
        <v xml:space="preserve">41277 - 0 - </v>
      </c>
      <c r="BK14" s="67">
        <f>VLOOKUP(E14,'Répartition salles'!$C:$R,12,FALSE)</f>
        <v>0</v>
      </c>
      <c r="BL14" s="66" t="str">
        <f t="shared" si="39"/>
        <v>41277 - 0 - AM</v>
      </c>
      <c r="BM14" s="66" t="str">
        <f t="shared" si="40"/>
        <v xml:space="preserve">41277 - 0 - </v>
      </c>
      <c r="BN14" s="66" t="str">
        <f t="shared" si="41"/>
        <v xml:space="preserve">41277 - 0 - </v>
      </c>
      <c r="BO14" s="66" t="str">
        <f t="shared" si="42"/>
        <v xml:space="preserve">41277 - 0 - </v>
      </c>
      <c r="BP14" s="67">
        <f>VLOOKUP(E14,'Répartition salles'!$C:$R,13,FALSE)</f>
        <v>0</v>
      </c>
      <c r="BQ14" s="66" t="str">
        <f t="shared" si="43"/>
        <v>41277 - 0 - AM</v>
      </c>
      <c r="BR14" s="66" t="str">
        <f t="shared" si="44"/>
        <v xml:space="preserve">41277 - 0 - </v>
      </c>
      <c r="BS14" s="66" t="str">
        <f t="shared" si="45"/>
        <v xml:space="preserve">41277 - 0 - </v>
      </c>
      <c r="BT14" s="66" t="str">
        <f t="shared" si="46"/>
        <v xml:space="preserve">41277 - 0 - </v>
      </c>
      <c r="BU14" s="67">
        <f>VLOOKUP(E14,'Répartition salles'!$C:$R,14,FALSE)</f>
        <v>0</v>
      </c>
      <c r="BV14" s="66" t="str">
        <f t="shared" si="47"/>
        <v>41277 - 0 - AM</v>
      </c>
      <c r="BW14" s="66" t="str">
        <f t="shared" si="48"/>
        <v xml:space="preserve">41277 - 0 - </v>
      </c>
      <c r="BX14" s="66" t="str">
        <f t="shared" si="49"/>
        <v xml:space="preserve">41277 - 0 - </v>
      </c>
      <c r="BY14" s="66" t="str">
        <f t="shared" si="50"/>
        <v xml:space="preserve">41277 - 0 - </v>
      </c>
      <c r="BZ14" s="67">
        <f>VLOOKUP(E14,'Répartition salles'!$C:$R,15,FALSE)</f>
        <v>0</v>
      </c>
      <c r="CA14" s="66" t="str">
        <f t="shared" si="51"/>
        <v>41277 - 0 - AM</v>
      </c>
      <c r="CB14" s="66" t="str">
        <f t="shared" si="52"/>
        <v xml:space="preserve">41277 - 0 - </v>
      </c>
      <c r="CC14" s="66" t="str">
        <f t="shared" si="53"/>
        <v xml:space="preserve">41277 - 0 - </v>
      </c>
      <c r="CD14" s="66" t="str">
        <f t="shared" si="54"/>
        <v xml:space="preserve">41277 - 0 - </v>
      </c>
      <c r="CE14" s="67">
        <f>VLOOKUP(E14,'Répartition salles'!$C:$R,16,FALSE)</f>
        <v>0</v>
      </c>
      <c r="CF14" s="66" t="str">
        <f t="shared" si="55"/>
        <v>41277 - 0 - AM</v>
      </c>
      <c r="CG14" s="66" t="str">
        <f t="shared" si="56"/>
        <v xml:space="preserve">41277 - 0 - </v>
      </c>
      <c r="CH14" s="66" t="str">
        <f t="shared" si="57"/>
        <v xml:space="preserve">41277 - 0 - </v>
      </c>
      <c r="CI14" s="66" t="str">
        <f t="shared" si="58"/>
        <v xml:space="preserve">41277 - 0 - </v>
      </c>
      <c r="CJ14" s="118" t="str">
        <f t="shared" si="59"/>
        <v>ACT</v>
      </c>
    </row>
    <row r="15" spans="1:1035" ht="12.75" customHeight="1" x14ac:dyDescent="0.2">
      <c r="A15" s="108">
        <v>2312262</v>
      </c>
      <c r="B15" s="108">
        <v>3154686</v>
      </c>
      <c r="C15" s="108" t="s">
        <v>25</v>
      </c>
      <c r="D15" s="109" t="s">
        <v>616</v>
      </c>
      <c r="E15" s="103" t="s">
        <v>77</v>
      </c>
      <c r="F15" s="104" t="s">
        <v>16</v>
      </c>
      <c r="G15" s="105">
        <v>0.4375</v>
      </c>
      <c r="H15" s="105">
        <v>0.54166666666666663</v>
      </c>
      <c r="I15" s="106">
        <v>41277</v>
      </c>
      <c r="J15" s="108" t="s">
        <v>8</v>
      </c>
      <c r="K15" s="108" t="s">
        <v>9</v>
      </c>
      <c r="L15" s="110" t="s">
        <v>611</v>
      </c>
      <c r="M15" s="11" t="str">
        <f t="shared" si="0"/>
        <v>AM</v>
      </c>
      <c r="N15" s="39" t="str">
        <f>IF($G15=P$4,"",IF(AND($G15&lt;$H15,P$3&lt;P$4,OR(AND($G15&gt;P$3,$G15&lt;=P$4),AND($H15&gt;P$3,$H15&lt;=P$4),AND($G15&lt;P$3,$H15&gt;P$4))),"AM",IF(AND($G15&lt;$H15,P$3&gt;P$4,OR(AND($G15&gt;P$3,$G15&lt;=P$4+1),AND($H15&gt;P$3,$H15&lt;=P$4+1),AND($G15&lt;P$3,$H15&gt;P$4+1))),"AM",IF(AND($G15&gt;$H15,P$3&lt;P$4,OR(AND($G15&gt;P$3,$G15&lt;=P$4),AND($H15+1&gt;P$3,$H15+1&lt;=P$4),AND($G15&lt;P$3,$H15+1&gt;P$4))),"AM",IF(AND($G15&gt;$H15,P$3&gt;P$4,OR(AND($G15&gt;P$3,$G15&lt;=P$4+1),AND($H15+1&gt;P$3,$H15+1&lt;=P$4+1),AND($G15&lt;P$3,$H15+1&gt;P$4+1))),"AM","")))))</f>
        <v>AM</v>
      </c>
      <c r="O15" s="39" t="str">
        <f>IF($G15=Q$4,"",IF(AND($G15&lt;$H15,Q$3&lt;Q$4,OR(AND($G15&gt;Q$3,$G15&lt;=Q$4),AND($H15&gt;Q$3,$H15&lt;=Q$4),AND($G15&lt;Q$3,$H15&gt;Q$4))),"PM",IF(AND($G15&lt;$H15,Q$3&gt;Q$4,OR(AND($G15&gt;Q$3,$G15&lt;=Q$4+1),AND($H15&gt;Q$3,$H15&lt;=Q$4+1),AND($G15&lt;Q$3,$H15&gt;Q$4+1))),"PM",IF(AND($G15&gt;$H15,Q$3&lt;Q$4,OR(AND($G15&gt;Q$3,$G15&lt;=Q$4),AND($H15+1&gt;Q$3,$H15+1&lt;=Q$4),AND($G15&lt;Q$3,$H15+1&gt;Q$4))),"PM",IF(AND($G15&gt;$H15,Q$3&gt;Q$4,OR(AND($G15&gt;Q$3,$G15&lt;=Q$4+1),AND($H15+1&gt;Q$3,$H15+1&lt;=Q$4+1),AND($G15&lt;Q$3,$H15+1&gt;Q$4+1))),"PM","")))))</f>
        <v/>
      </c>
      <c r="P15" s="39" t="str">
        <f>IF($G15=R$4,"",IF(AND($G15&lt;$H15,R$3&lt;R$4,OR(AND($G15&gt;R$3,$G15&lt;=R$4),AND($H15&gt;R$3,$H15&lt;=R$4),AND($G15&lt;R$3,$H15&gt;R$4))),"EVENING",IF(AND($G15&lt;$H15,R$3&gt;R$4,OR(AND($G15&gt;R$3,$G15&lt;=R$4+1),AND($H15&gt;R$3,$H15&lt;=R$4+1),AND($G15&lt;R$3,$H15&gt;R$4+1))),"EVENING",IF(AND($G15&gt;$H15,R$3&lt;R$4,OR(AND($G15&gt;R$3,$G15&lt;=R$4),AND($H15+1&gt;R$3,$H15+1&lt;=R$4),AND($G15&lt;R$3,$H15+1&gt;R$4))),"EVENING",IF(AND($G15&gt;$H15,R$3&gt;R$4,OR(AND($G15&gt;R$3,$G15&lt;=R$4+1),AND($H15+1&gt;R$3,$H15+1&lt;=R$4+1),AND($G15&lt;R$3,$H15+1&gt;R$4+1))),"EVENING","")))))</f>
        <v/>
      </c>
      <c r="Q15" s="39" t="str">
        <f>IF($G15=S$4,"",IF(AND($G15&lt;$H15,S$3&lt;S$4,OR(AND($G15&gt;S$3,$G15&lt;=S$4),AND($H15&gt;S$3,$H15&lt;=S$4),AND($G15&lt;S$3,$H15&gt;S$4))),"NIGHT",IF(AND($G15&lt;$H15,S$3&gt;S$4,OR(AND($G15&gt;S$3,$G15&lt;=S$4+1),AND($H15&gt;S$3,$H15&lt;=S$4+1),AND($G15&lt;S$3,$H15&gt;S$4+1))),"NIGHT",IF(AND($G15&gt;$H15,S$3&lt;S$4,OR(AND($G15&gt;S$3,$G15&lt;=S$4),AND($H15+1&gt;S$3,$H15+1&lt;=S$4),AND($G15&lt;S$3,$H15+1&gt;S$4))),"NIGHT",IF(AND($G15&gt;$H15,S$3&gt;S$4,OR(AND($G15&gt;S$3,$G15&lt;=S$4+1),AND($H15+1&gt;S$3,$H15+1&lt;=S$4+1),AND($G15&lt;S$3,$H15+1&gt;S$4+1))),"NIGHT","")))))</f>
        <v/>
      </c>
      <c r="R15" s="39" t="str">
        <f t="shared" si="1"/>
        <v>mardi</v>
      </c>
      <c r="S15" s="39">
        <f t="shared" si="2"/>
        <v>3</v>
      </c>
      <c r="T15" s="39">
        <f t="shared" si="3"/>
        <v>1</v>
      </c>
      <c r="U15" s="39" t="str">
        <f t="shared" si="4"/>
        <v>week</v>
      </c>
      <c r="V15" s="40" t="str">
        <f t="shared" si="5"/>
        <v>week - Le Pont des Arts B (0)</v>
      </c>
      <c r="W15" s="40" t="str">
        <f t="shared" si="6"/>
        <v>1 - week - Le Pont des Arts B (0) - AM</v>
      </c>
      <c r="X15" s="40" t="str">
        <f t="shared" si="7"/>
        <v xml:space="preserve">1 - week - Le Pont des Arts B (0) - </v>
      </c>
      <c r="Y15" s="40" t="str">
        <f t="shared" si="8"/>
        <v xml:space="preserve">1 - week - Le Pont des Arts B (0) - </v>
      </c>
      <c r="Z15" s="40" t="str">
        <f t="shared" si="9"/>
        <v xml:space="preserve">1 - week - Le Pont des Arts B (0) - </v>
      </c>
      <c r="AA15" s="40" t="str">
        <f t="shared" si="10"/>
        <v>41277 - Le Pont des Arts B (0) - AM</v>
      </c>
      <c r="AB15" s="40" t="str">
        <f t="shared" si="11"/>
        <v xml:space="preserve">41277 - Le Pont des Arts B (0) - </v>
      </c>
      <c r="AC15" s="40" t="str">
        <f t="shared" si="12"/>
        <v xml:space="preserve">41277 - Le Pont des Arts B (0) - </v>
      </c>
      <c r="AD15" s="40" t="str">
        <f t="shared" si="13"/>
        <v xml:space="preserve">41277 - Le Pont des Arts B (0) - </v>
      </c>
      <c r="AE15" s="39" t="str">
        <f t="shared" si="14"/>
        <v>ACT</v>
      </c>
      <c r="AF15" s="11"/>
      <c r="AG15" s="67" t="str">
        <f>VLOOKUP(E15,'Répartition salles'!$C:$R,6,FALSE)</f>
        <v>Pont des Arts B</v>
      </c>
      <c r="AH15" s="66" t="str">
        <f t="shared" si="15"/>
        <v>41277 - Pont des Arts B - AM</v>
      </c>
      <c r="AI15" s="66" t="str">
        <f t="shared" si="16"/>
        <v xml:space="preserve">41277 - Pont des Arts B - </v>
      </c>
      <c r="AJ15" s="66" t="str">
        <f t="shared" si="17"/>
        <v xml:space="preserve">41277 - Pont des Arts B - </v>
      </c>
      <c r="AK15" s="66" t="str">
        <f t="shared" si="18"/>
        <v xml:space="preserve">41277 - Pont des Arts B - </v>
      </c>
      <c r="AL15" s="67">
        <f>VLOOKUP(E15,'Répartition salles'!$C:$R,7,FALSE)</f>
        <v>0</v>
      </c>
      <c r="AM15" s="66" t="str">
        <f t="shared" si="19"/>
        <v>41277 - 0 - AM</v>
      </c>
      <c r="AN15" s="66" t="str">
        <f t="shared" si="20"/>
        <v xml:space="preserve">41277 - 0 - </v>
      </c>
      <c r="AO15" s="66" t="str">
        <f t="shared" si="21"/>
        <v xml:space="preserve">41277 - 0 - </v>
      </c>
      <c r="AP15" s="66" t="str">
        <f t="shared" si="22"/>
        <v xml:space="preserve">41277 - 0 - </v>
      </c>
      <c r="AQ15" s="67">
        <f>VLOOKUP(E15,'Répartition salles'!$C:$R,8,FALSE)</f>
        <v>0</v>
      </c>
      <c r="AR15" s="66" t="str">
        <f t="shared" si="23"/>
        <v>41277 - 0 - AM</v>
      </c>
      <c r="AS15" s="66" t="str">
        <f t="shared" si="24"/>
        <v xml:space="preserve">41277 - 0 - </v>
      </c>
      <c r="AT15" s="66" t="str">
        <f t="shared" si="25"/>
        <v xml:space="preserve">41277 - 0 - </v>
      </c>
      <c r="AU15" s="66" t="str">
        <f t="shared" si="26"/>
        <v xml:space="preserve">41277 - 0 - </v>
      </c>
      <c r="AV15" s="67">
        <f>VLOOKUP(E15,'Répartition salles'!$C:$R,9,FALSE)</f>
        <v>0</v>
      </c>
      <c r="AW15" s="66" t="str">
        <f t="shared" si="27"/>
        <v>41277 - 0 - AM</v>
      </c>
      <c r="AX15" s="66" t="str">
        <f t="shared" si="28"/>
        <v xml:space="preserve">41277 - 0 - </v>
      </c>
      <c r="AY15" s="66" t="str">
        <f t="shared" si="29"/>
        <v xml:space="preserve">41277 - 0 - </v>
      </c>
      <c r="AZ15" s="66" t="str">
        <f t="shared" si="30"/>
        <v xml:space="preserve">41277 - 0 - </v>
      </c>
      <c r="BA15" s="67">
        <f>VLOOKUP(E15,'Répartition salles'!$C:$R,10,FALSE)</f>
        <v>0</v>
      </c>
      <c r="BB15" s="66" t="str">
        <f t="shared" si="31"/>
        <v>41277 - 0 - AM</v>
      </c>
      <c r="BC15" s="66" t="str">
        <f t="shared" si="32"/>
        <v xml:space="preserve">41277 - 0 - </v>
      </c>
      <c r="BD15" s="66" t="str">
        <f t="shared" si="33"/>
        <v xml:space="preserve">41277 - 0 - </v>
      </c>
      <c r="BE15" s="66" t="str">
        <f t="shared" si="34"/>
        <v xml:space="preserve">41277 - 0 - </v>
      </c>
      <c r="BF15" s="67">
        <f>VLOOKUP(E15,'Répartition salles'!$C:$R,11,FALSE)</f>
        <v>0</v>
      </c>
      <c r="BG15" s="66" t="str">
        <f t="shared" si="35"/>
        <v>41277 - 0 - AM</v>
      </c>
      <c r="BH15" s="66" t="str">
        <f t="shared" si="36"/>
        <v xml:space="preserve">41277 - 0 - </v>
      </c>
      <c r="BI15" s="66" t="str">
        <f t="shared" si="37"/>
        <v xml:space="preserve">41277 - 0 - </v>
      </c>
      <c r="BJ15" s="66" t="str">
        <f t="shared" si="38"/>
        <v xml:space="preserve">41277 - 0 - </v>
      </c>
      <c r="BK15" s="67">
        <f>VLOOKUP(E15,'Répartition salles'!$C:$R,12,FALSE)</f>
        <v>0</v>
      </c>
      <c r="BL15" s="66" t="str">
        <f t="shared" si="39"/>
        <v>41277 - 0 - AM</v>
      </c>
      <c r="BM15" s="66" t="str">
        <f t="shared" si="40"/>
        <v xml:space="preserve">41277 - 0 - </v>
      </c>
      <c r="BN15" s="66" t="str">
        <f t="shared" si="41"/>
        <v xml:space="preserve">41277 - 0 - </v>
      </c>
      <c r="BO15" s="66" t="str">
        <f t="shared" si="42"/>
        <v xml:space="preserve">41277 - 0 - </v>
      </c>
      <c r="BP15" s="67">
        <f>VLOOKUP(E15,'Répartition salles'!$C:$R,13,FALSE)</f>
        <v>0</v>
      </c>
      <c r="BQ15" s="66" t="str">
        <f t="shared" si="43"/>
        <v>41277 - 0 - AM</v>
      </c>
      <c r="BR15" s="66" t="str">
        <f t="shared" si="44"/>
        <v xml:space="preserve">41277 - 0 - </v>
      </c>
      <c r="BS15" s="66" t="str">
        <f t="shared" si="45"/>
        <v xml:space="preserve">41277 - 0 - </v>
      </c>
      <c r="BT15" s="66" t="str">
        <f t="shared" si="46"/>
        <v xml:space="preserve">41277 - 0 - </v>
      </c>
      <c r="BU15" s="67">
        <f>VLOOKUP(E15,'Répartition salles'!$C:$R,14,FALSE)</f>
        <v>0</v>
      </c>
      <c r="BV15" s="66" t="str">
        <f t="shared" si="47"/>
        <v>41277 - 0 - AM</v>
      </c>
      <c r="BW15" s="66" t="str">
        <f t="shared" si="48"/>
        <v xml:space="preserve">41277 - 0 - </v>
      </c>
      <c r="BX15" s="66" t="str">
        <f t="shared" si="49"/>
        <v xml:space="preserve">41277 - 0 - </v>
      </c>
      <c r="BY15" s="66" t="str">
        <f t="shared" si="50"/>
        <v xml:space="preserve">41277 - 0 - </v>
      </c>
      <c r="BZ15" s="67">
        <f>VLOOKUP(E15,'Répartition salles'!$C:$R,15,FALSE)</f>
        <v>0</v>
      </c>
      <c r="CA15" s="66" t="str">
        <f t="shared" si="51"/>
        <v>41277 - 0 - AM</v>
      </c>
      <c r="CB15" s="66" t="str">
        <f t="shared" si="52"/>
        <v xml:space="preserve">41277 - 0 - </v>
      </c>
      <c r="CC15" s="66" t="str">
        <f t="shared" si="53"/>
        <v xml:space="preserve">41277 - 0 - </v>
      </c>
      <c r="CD15" s="66" t="str">
        <f t="shared" si="54"/>
        <v xml:space="preserve">41277 - 0 - </v>
      </c>
      <c r="CE15" s="67">
        <f>VLOOKUP(E15,'Répartition salles'!$C:$R,16,FALSE)</f>
        <v>0</v>
      </c>
      <c r="CF15" s="66" t="str">
        <f t="shared" si="55"/>
        <v>41277 - 0 - AM</v>
      </c>
      <c r="CG15" s="66" t="str">
        <f t="shared" si="56"/>
        <v xml:space="preserve">41277 - 0 - </v>
      </c>
      <c r="CH15" s="66" t="str">
        <f t="shared" si="57"/>
        <v xml:space="preserve">41277 - 0 - </v>
      </c>
      <c r="CI15" s="66" t="str">
        <f t="shared" si="58"/>
        <v xml:space="preserve">41277 - 0 - </v>
      </c>
      <c r="CJ15" s="118" t="str">
        <f t="shared" si="59"/>
        <v>ACT</v>
      </c>
    </row>
    <row r="16" spans="1:1035" ht="12.75" customHeight="1" x14ac:dyDescent="0.2">
      <c r="A16" s="108">
        <v>2312262</v>
      </c>
      <c r="B16" s="108">
        <v>3154456</v>
      </c>
      <c r="C16" s="108" t="s">
        <v>21</v>
      </c>
      <c r="D16" s="109" t="s">
        <v>617</v>
      </c>
      <c r="E16" s="103" t="s">
        <v>68</v>
      </c>
      <c r="F16" s="104" t="s">
        <v>16</v>
      </c>
      <c r="G16" s="105">
        <v>0.33333333333333331</v>
      </c>
      <c r="H16" s="105">
        <v>0.54166666666666663</v>
      </c>
      <c r="I16" s="106">
        <v>41277</v>
      </c>
      <c r="J16" s="108" t="s">
        <v>8</v>
      </c>
      <c r="K16" s="108" t="s">
        <v>9</v>
      </c>
      <c r="L16" s="110" t="s">
        <v>611</v>
      </c>
      <c r="M16" s="11" t="str">
        <f t="shared" si="0"/>
        <v>AM</v>
      </c>
      <c r="N16" s="39" t="str">
        <f>IF($G16=P$4,"",IF(AND($G16&lt;$H16,P$3&lt;P$4,OR(AND($G16&gt;P$3,$G16&lt;=P$4),AND($H16&gt;P$3,$H16&lt;=P$4),AND($G16&lt;P$3,$H16&gt;P$4))),"AM",IF(AND($G16&lt;$H16,P$3&gt;P$4,OR(AND($G16&gt;P$3,$G16&lt;=P$4+1),AND($H16&gt;P$3,$H16&lt;=P$4+1),AND($G16&lt;P$3,$H16&gt;P$4+1))),"AM",IF(AND($G16&gt;$H16,P$3&lt;P$4,OR(AND($G16&gt;P$3,$G16&lt;=P$4),AND($H16+1&gt;P$3,$H16+1&lt;=P$4),AND($G16&lt;P$3,$H16+1&gt;P$4))),"AM",IF(AND($G16&gt;$H16,P$3&gt;P$4,OR(AND($G16&gt;P$3,$G16&lt;=P$4+1),AND($H16+1&gt;P$3,$H16+1&lt;=P$4+1),AND($G16&lt;P$3,$H16+1&gt;P$4+1))),"AM","")))))</f>
        <v>AM</v>
      </c>
      <c r="O16" s="39" t="str">
        <f>IF($G16=Q$4,"",IF(AND($G16&lt;$H16,Q$3&lt;Q$4,OR(AND($G16&gt;Q$3,$G16&lt;=Q$4),AND($H16&gt;Q$3,$H16&lt;=Q$4),AND($G16&lt;Q$3,$H16&gt;Q$4))),"PM",IF(AND($G16&lt;$H16,Q$3&gt;Q$4,OR(AND($G16&gt;Q$3,$G16&lt;=Q$4+1),AND($H16&gt;Q$3,$H16&lt;=Q$4+1),AND($G16&lt;Q$3,$H16&gt;Q$4+1))),"PM",IF(AND($G16&gt;$H16,Q$3&lt;Q$4,OR(AND($G16&gt;Q$3,$G16&lt;=Q$4),AND($H16+1&gt;Q$3,$H16+1&lt;=Q$4),AND($G16&lt;Q$3,$H16+1&gt;Q$4))),"PM",IF(AND($G16&gt;$H16,Q$3&gt;Q$4,OR(AND($G16&gt;Q$3,$G16&lt;=Q$4+1),AND($H16+1&gt;Q$3,$H16+1&lt;=Q$4+1),AND($G16&lt;Q$3,$H16+1&gt;Q$4+1))),"PM","")))))</f>
        <v/>
      </c>
      <c r="P16" s="39" t="str">
        <f>IF($G16=R$4,"",IF(AND($G16&lt;$H16,R$3&lt;R$4,OR(AND($G16&gt;R$3,$G16&lt;=R$4),AND($H16&gt;R$3,$H16&lt;=R$4),AND($G16&lt;R$3,$H16&gt;R$4))),"EVENING",IF(AND($G16&lt;$H16,R$3&gt;R$4,OR(AND($G16&gt;R$3,$G16&lt;=R$4+1),AND($H16&gt;R$3,$H16&lt;=R$4+1),AND($G16&lt;R$3,$H16&gt;R$4+1))),"EVENING",IF(AND($G16&gt;$H16,R$3&lt;R$4,OR(AND($G16&gt;R$3,$G16&lt;=R$4),AND($H16+1&gt;R$3,$H16+1&lt;=R$4),AND($G16&lt;R$3,$H16+1&gt;R$4))),"EVENING",IF(AND($G16&gt;$H16,R$3&gt;R$4,OR(AND($G16&gt;R$3,$G16&lt;=R$4+1),AND($H16+1&gt;R$3,$H16+1&lt;=R$4+1),AND($G16&lt;R$3,$H16+1&gt;R$4+1))),"EVENING","")))))</f>
        <v/>
      </c>
      <c r="Q16" s="39" t="str">
        <f>IF($G16=S$4,"",IF(AND($G16&lt;$H16,S$3&lt;S$4,OR(AND($G16&gt;S$3,$G16&lt;=S$4),AND($H16&gt;S$3,$H16&lt;=S$4),AND($G16&lt;S$3,$H16&gt;S$4))),"NIGHT",IF(AND($G16&lt;$H16,S$3&gt;S$4,OR(AND($G16&gt;S$3,$G16&lt;=S$4+1),AND($H16&gt;S$3,$H16&lt;=S$4+1),AND($G16&lt;S$3,$H16&gt;S$4+1))),"NIGHT",IF(AND($G16&gt;$H16,S$3&lt;S$4,OR(AND($G16&gt;S$3,$G16&lt;=S$4),AND($H16+1&gt;S$3,$H16+1&lt;=S$4),AND($G16&lt;S$3,$H16+1&gt;S$4))),"NIGHT",IF(AND($G16&gt;$H16,S$3&gt;S$4,OR(AND($G16&gt;S$3,$G16&lt;=S$4+1),AND($H16+1&gt;S$3,$H16+1&lt;=S$4+1),AND($G16&lt;S$3,$H16+1&gt;S$4+1))),"NIGHT","")))))</f>
        <v/>
      </c>
      <c r="R16" s="39" t="str">
        <f t="shared" si="1"/>
        <v>mardi</v>
      </c>
      <c r="S16" s="39">
        <f t="shared" si="2"/>
        <v>3</v>
      </c>
      <c r="T16" s="39">
        <f t="shared" si="3"/>
        <v>1</v>
      </c>
      <c r="U16" s="39" t="str">
        <f t="shared" si="4"/>
        <v>week</v>
      </c>
      <c r="V16" s="40" t="str">
        <f t="shared" si="5"/>
        <v>week - La Seine C (0)</v>
      </c>
      <c r="W16" s="40" t="str">
        <f t="shared" si="6"/>
        <v>1 - week - La Seine C (0) - AM</v>
      </c>
      <c r="X16" s="40" t="str">
        <f t="shared" si="7"/>
        <v xml:space="preserve">1 - week - La Seine C (0) - </v>
      </c>
      <c r="Y16" s="40" t="str">
        <f t="shared" si="8"/>
        <v xml:space="preserve">1 - week - La Seine C (0) - </v>
      </c>
      <c r="Z16" s="40" t="str">
        <f t="shared" si="9"/>
        <v xml:space="preserve">1 - week - La Seine C (0) - </v>
      </c>
      <c r="AA16" s="40" t="str">
        <f t="shared" si="10"/>
        <v>41277 - La Seine C (0) - AM</v>
      </c>
      <c r="AB16" s="40" t="str">
        <f t="shared" si="11"/>
        <v xml:space="preserve">41277 - La Seine C (0) - </v>
      </c>
      <c r="AC16" s="40" t="str">
        <f t="shared" si="12"/>
        <v xml:space="preserve">41277 - La Seine C (0) - </v>
      </c>
      <c r="AD16" s="40" t="str">
        <f t="shared" si="13"/>
        <v xml:space="preserve">41277 - La Seine C (0) - </v>
      </c>
      <c r="AE16" s="39" t="str">
        <f t="shared" si="14"/>
        <v>ACT</v>
      </c>
      <c r="AF16" s="11"/>
      <c r="AG16" s="67" t="str">
        <f>VLOOKUP(E16,'Répartition salles'!$C:$R,6,FALSE)</f>
        <v>Seine C</v>
      </c>
      <c r="AH16" s="66" t="str">
        <f t="shared" si="15"/>
        <v>41277 - Seine C - AM</v>
      </c>
      <c r="AI16" s="66" t="str">
        <f t="shared" si="16"/>
        <v xml:space="preserve">41277 - Seine C - </v>
      </c>
      <c r="AJ16" s="66" t="str">
        <f t="shared" si="17"/>
        <v xml:space="preserve">41277 - Seine C - </v>
      </c>
      <c r="AK16" s="66" t="str">
        <f t="shared" si="18"/>
        <v xml:space="preserve">41277 - Seine C - </v>
      </c>
      <c r="AL16" s="67">
        <f>VLOOKUP(E16,'Répartition salles'!$C:$R,7,FALSE)</f>
        <v>0</v>
      </c>
      <c r="AM16" s="66" t="str">
        <f t="shared" si="19"/>
        <v>41277 - 0 - AM</v>
      </c>
      <c r="AN16" s="66" t="str">
        <f t="shared" si="20"/>
        <v xml:space="preserve">41277 - 0 - </v>
      </c>
      <c r="AO16" s="66" t="str">
        <f t="shared" si="21"/>
        <v xml:space="preserve">41277 - 0 - </v>
      </c>
      <c r="AP16" s="66" t="str">
        <f t="shared" si="22"/>
        <v xml:space="preserve">41277 - 0 - </v>
      </c>
      <c r="AQ16" s="67">
        <f>VLOOKUP(E16,'Répartition salles'!$C:$R,8,FALSE)</f>
        <v>0</v>
      </c>
      <c r="AR16" s="66" t="str">
        <f t="shared" si="23"/>
        <v>41277 - 0 - AM</v>
      </c>
      <c r="AS16" s="66" t="str">
        <f t="shared" si="24"/>
        <v xml:space="preserve">41277 - 0 - </v>
      </c>
      <c r="AT16" s="66" t="str">
        <f t="shared" si="25"/>
        <v xml:space="preserve">41277 - 0 - </v>
      </c>
      <c r="AU16" s="66" t="str">
        <f t="shared" si="26"/>
        <v xml:space="preserve">41277 - 0 - </v>
      </c>
      <c r="AV16" s="67">
        <f>VLOOKUP(E16,'Répartition salles'!$C:$R,9,FALSE)</f>
        <v>0</v>
      </c>
      <c r="AW16" s="66" t="str">
        <f t="shared" si="27"/>
        <v>41277 - 0 - AM</v>
      </c>
      <c r="AX16" s="66" t="str">
        <f t="shared" si="28"/>
        <v xml:space="preserve">41277 - 0 - </v>
      </c>
      <c r="AY16" s="66" t="str">
        <f t="shared" si="29"/>
        <v xml:space="preserve">41277 - 0 - </v>
      </c>
      <c r="AZ16" s="66" t="str">
        <f t="shared" si="30"/>
        <v xml:space="preserve">41277 - 0 - </v>
      </c>
      <c r="BA16" s="67">
        <f>VLOOKUP(E16,'Répartition salles'!$C:$R,10,FALSE)</f>
        <v>0</v>
      </c>
      <c r="BB16" s="66" t="str">
        <f t="shared" si="31"/>
        <v>41277 - 0 - AM</v>
      </c>
      <c r="BC16" s="66" t="str">
        <f t="shared" si="32"/>
        <v xml:space="preserve">41277 - 0 - </v>
      </c>
      <c r="BD16" s="66" t="str">
        <f t="shared" si="33"/>
        <v xml:space="preserve">41277 - 0 - </v>
      </c>
      <c r="BE16" s="66" t="str">
        <f t="shared" si="34"/>
        <v xml:space="preserve">41277 - 0 - </v>
      </c>
      <c r="BF16" s="67">
        <f>VLOOKUP(E16,'Répartition salles'!$C:$R,11,FALSE)</f>
        <v>0</v>
      </c>
      <c r="BG16" s="66" t="str">
        <f t="shared" si="35"/>
        <v>41277 - 0 - AM</v>
      </c>
      <c r="BH16" s="66" t="str">
        <f t="shared" si="36"/>
        <v xml:space="preserve">41277 - 0 - </v>
      </c>
      <c r="BI16" s="66" t="str">
        <f t="shared" si="37"/>
        <v xml:space="preserve">41277 - 0 - </v>
      </c>
      <c r="BJ16" s="66" t="str">
        <f t="shared" si="38"/>
        <v xml:space="preserve">41277 - 0 - </v>
      </c>
      <c r="BK16" s="67">
        <f>VLOOKUP(E16,'Répartition salles'!$C:$R,12,FALSE)</f>
        <v>0</v>
      </c>
      <c r="BL16" s="66" t="str">
        <f t="shared" si="39"/>
        <v>41277 - 0 - AM</v>
      </c>
      <c r="BM16" s="66" t="str">
        <f t="shared" si="40"/>
        <v xml:space="preserve">41277 - 0 - </v>
      </c>
      <c r="BN16" s="66" t="str">
        <f t="shared" si="41"/>
        <v xml:space="preserve">41277 - 0 - </v>
      </c>
      <c r="BO16" s="66" t="str">
        <f t="shared" si="42"/>
        <v xml:space="preserve">41277 - 0 - </v>
      </c>
      <c r="BP16" s="67">
        <f>VLOOKUP(E16,'Répartition salles'!$C:$R,13,FALSE)</f>
        <v>0</v>
      </c>
      <c r="BQ16" s="66" t="str">
        <f t="shared" si="43"/>
        <v>41277 - 0 - AM</v>
      </c>
      <c r="BR16" s="66" t="str">
        <f t="shared" si="44"/>
        <v xml:space="preserve">41277 - 0 - </v>
      </c>
      <c r="BS16" s="66" t="str">
        <f t="shared" si="45"/>
        <v xml:space="preserve">41277 - 0 - </v>
      </c>
      <c r="BT16" s="66" t="str">
        <f t="shared" si="46"/>
        <v xml:space="preserve">41277 - 0 - </v>
      </c>
      <c r="BU16" s="67">
        <f>VLOOKUP(E16,'Répartition salles'!$C:$R,14,FALSE)</f>
        <v>0</v>
      </c>
      <c r="BV16" s="66" t="str">
        <f t="shared" si="47"/>
        <v>41277 - 0 - AM</v>
      </c>
      <c r="BW16" s="66" t="str">
        <f t="shared" si="48"/>
        <v xml:space="preserve">41277 - 0 - </v>
      </c>
      <c r="BX16" s="66" t="str">
        <f t="shared" si="49"/>
        <v xml:space="preserve">41277 - 0 - </v>
      </c>
      <c r="BY16" s="66" t="str">
        <f t="shared" si="50"/>
        <v xml:space="preserve">41277 - 0 - </v>
      </c>
      <c r="BZ16" s="67">
        <f>VLOOKUP(E16,'Répartition salles'!$C:$R,15,FALSE)</f>
        <v>0</v>
      </c>
      <c r="CA16" s="66" t="str">
        <f t="shared" si="51"/>
        <v>41277 - 0 - AM</v>
      </c>
      <c r="CB16" s="66" t="str">
        <f t="shared" si="52"/>
        <v xml:space="preserve">41277 - 0 - </v>
      </c>
      <c r="CC16" s="66" t="str">
        <f t="shared" si="53"/>
        <v xml:space="preserve">41277 - 0 - </v>
      </c>
      <c r="CD16" s="66" t="str">
        <f t="shared" si="54"/>
        <v xml:space="preserve">41277 - 0 - </v>
      </c>
      <c r="CE16" s="67">
        <f>VLOOKUP(E16,'Répartition salles'!$C:$R,16,FALSE)</f>
        <v>0</v>
      </c>
      <c r="CF16" s="66" t="str">
        <f t="shared" si="55"/>
        <v>41277 - 0 - AM</v>
      </c>
      <c r="CG16" s="66" t="str">
        <f t="shared" si="56"/>
        <v xml:space="preserve">41277 - 0 - </v>
      </c>
      <c r="CH16" s="66" t="str">
        <f t="shared" si="57"/>
        <v xml:space="preserve">41277 - 0 - </v>
      </c>
      <c r="CI16" s="66" t="str">
        <f t="shared" si="58"/>
        <v xml:space="preserve">41277 - 0 - </v>
      </c>
      <c r="CJ16" s="118" t="str">
        <f t="shared" si="59"/>
        <v>ACT</v>
      </c>
    </row>
    <row r="17" spans="1:88" ht="12.75" customHeight="1" x14ac:dyDescent="0.2">
      <c r="A17" s="108">
        <v>2312262</v>
      </c>
      <c r="B17" s="108">
        <v>3154460</v>
      </c>
      <c r="C17" s="108" t="s">
        <v>21</v>
      </c>
      <c r="D17" s="109" t="s">
        <v>618</v>
      </c>
      <c r="E17" s="129" t="s">
        <v>76</v>
      </c>
      <c r="F17" s="104" t="s">
        <v>16</v>
      </c>
      <c r="G17" s="105">
        <v>0.375</v>
      </c>
      <c r="H17" s="105">
        <v>0.79166666666666663</v>
      </c>
      <c r="I17" s="106">
        <v>41277</v>
      </c>
      <c r="J17" s="108" t="s">
        <v>8</v>
      </c>
      <c r="K17" s="108" t="s">
        <v>9</v>
      </c>
      <c r="L17" s="110" t="s">
        <v>611</v>
      </c>
      <c r="M17" s="11" t="str">
        <f t="shared" si="0"/>
        <v>AM;PM</v>
      </c>
      <c r="N17" s="39" t="str">
        <f>IF($G17=P$4,"",IF(AND($G17&lt;$H17,P$3&lt;P$4,OR(AND($G17&gt;P$3,$G17&lt;=P$4),AND($H17&gt;P$3,$H17&lt;=P$4),AND($G17&lt;P$3,$H17&gt;P$4))),"AM",IF(AND($G17&lt;$H17,P$3&gt;P$4,OR(AND($G17&gt;P$3,$G17&lt;=P$4+1),AND($H17&gt;P$3,$H17&lt;=P$4+1),AND($G17&lt;P$3,$H17&gt;P$4+1))),"AM",IF(AND($G17&gt;$H17,P$3&lt;P$4,OR(AND($G17&gt;P$3,$G17&lt;=P$4),AND($H17+1&gt;P$3,$H17+1&lt;=P$4),AND($G17&lt;P$3,$H17+1&gt;P$4))),"AM",IF(AND($G17&gt;$H17,P$3&gt;P$4,OR(AND($G17&gt;P$3,$G17&lt;=P$4+1),AND($H17+1&gt;P$3,$H17+1&lt;=P$4+1),AND($G17&lt;P$3,$H17+1&gt;P$4+1))),"AM","")))))</f>
        <v>AM</v>
      </c>
      <c r="O17" s="39" t="str">
        <f>IF($G17=Q$4,"",IF(AND($G17&lt;$H17,Q$3&lt;Q$4,OR(AND($G17&gt;Q$3,$G17&lt;=Q$4),AND($H17&gt;Q$3,$H17&lt;=Q$4),AND($G17&lt;Q$3,$H17&gt;Q$4))),"PM",IF(AND($G17&lt;$H17,Q$3&gt;Q$4,OR(AND($G17&gt;Q$3,$G17&lt;=Q$4+1),AND($H17&gt;Q$3,$H17&lt;=Q$4+1),AND($G17&lt;Q$3,$H17&gt;Q$4+1))),"PM",IF(AND($G17&gt;$H17,Q$3&lt;Q$4,OR(AND($G17&gt;Q$3,$G17&lt;=Q$4),AND($H17+1&gt;Q$3,$H17+1&lt;=Q$4),AND($G17&lt;Q$3,$H17+1&gt;Q$4))),"PM",IF(AND($G17&gt;$H17,Q$3&gt;Q$4,OR(AND($G17&gt;Q$3,$G17&lt;=Q$4+1),AND($H17+1&gt;Q$3,$H17+1&lt;=Q$4+1),AND($G17&lt;Q$3,$H17+1&gt;Q$4+1))),"PM","")))))</f>
        <v>PM</v>
      </c>
      <c r="P17" s="39" t="str">
        <f>IF($G17=R$4,"",IF(AND($G17&lt;$H17,R$3&lt;R$4,OR(AND($G17&gt;R$3,$G17&lt;=R$4),AND($H17&gt;R$3,$H17&lt;=R$4),AND($G17&lt;R$3,$H17&gt;R$4))),"EVENING",IF(AND($G17&lt;$H17,R$3&gt;R$4,OR(AND($G17&gt;R$3,$G17&lt;=R$4+1),AND($H17&gt;R$3,$H17&lt;=R$4+1),AND($G17&lt;R$3,$H17&gt;R$4+1))),"EVENING",IF(AND($G17&gt;$H17,R$3&lt;R$4,OR(AND($G17&gt;R$3,$G17&lt;=R$4),AND($H17+1&gt;R$3,$H17+1&lt;=R$4),AND($G17&lt;R$3,$H17+1&gt;R$4))),"EVENING",IF(AND($G17&gt;$H17,R$3&gt;R$4,OR(AND($G17&gt;R$3,$G17&lt;=R$4+1),AND($H17+1&gt;R$3,$H17+1&lt;=R$4+1),AND($G17&lt;R$3,$H17+1&gt;R$4+1))),"EVENING","")))))</f>
        <v/>
      </c>
      <c r="Q17" s="39" t="str">
        <f>IF($G17=S$4,"",IF(AND($G17&lt;$H17,S$3&lt;S$4,OR(AND($G17&gt;S$3,$G17&lt;=S$4),AND($H17&gt;S$3,$H17&lt;=S$4),AND($G17&lt;S$3,$H17&gt;S$4))),"NIGHT",IF(AND($G17&lt;$H17,S$3&gt;S$4,OR(AND($G17&gt;S$3,$G17&lt;=S$4+1),AND($H17&gt;S$3,$H17&lt;=S$4+1),AND($G17&lt;S$3,$H17&gt;S$4+1))),"NIGHT",IF(AND($G17&gt;$H17,S$3&lt;S$4,OR(AND($G17&gt;S$3,$G17&lt;=S$4),AND($H17+1&gt;S$3,$H17+1&lt;=S$4),AND($G17&lt;S$3,$H17+1&gt;S$4))),"NIGHT",IF(AND($G17&gt;$H17,S$3&gt;S$4,OR(AND($G17&gt;S$3,$G17&lt;=S$4+1),AND($H17+1&gt;S$3,$H17+1&lt;=S$4+1),AND($G17&lt;S$3,$H17+1&gt;S$4+1))),"NIGHT","")))))</f>
        <v/>
      </c>
      <c r="R17" s="39" t="str">
        <f t="shared" si="1"/>
        <v>mardi</v>
      </c>
      <c r="S17" s="39">
        <f t="shared" si="2"/>
        <v>3</v>
      </c>
      <c r="T17" s="39">
        <f t="shared" si="3"/>
        <v>1</v>
      </c>
      <c r="U17" s="39" t="str">
        <f t="shared" si="4"/>
        <v>week</v>
      </c>
      <c r="V17" s="40" t="str">
        <f t="shared" si="5"/>
        <v>week - La Seine A &amp; B (0)</v>
      </c>
      <c r="W17" s="40" t="str">
        <f t="shared" si="6"/>
        <v>1 - week - La Seine A &amp; B (0) - AM</v>
      </c>
      <c r="X17" s="40" t="str">
        <f t="shared" si="7"/>
        <v>1 - week - La Seine A &amp; B (0) - PM</v>
      </c>
      <c r="Y17" s="40" t="str">
        <f t="shared" si="8"/>
        <v xml:space="preserve">1 - week - La Seine A &amp; B (0) - </v>
      </c>
      <c r="Z17" s="40" t="str">
        <f t="shared" si="9"/>
        <v xml:space="preserve">1 - week - La Seine A &amp; B (0) - </v>
      </c>
      <c r="AA17" s="40" t="str">
        <f t="shared" si="10"/>
        <v>41277 - La Seine A &amp; B (0) - AM</v>
      </c>
      <c r="AB17" s="40" t="str">
        <f t="shared" si="11"/>
        <v>41277 - La Seine A &amp; B (0) - PM</v>
      </c>
      <c r="AC17" s="40" t="str">
        <f t="shared" si="12"/>
        <v xml:space="preserve">41277 - La Seine A &amp; B (0) - </v>
      </c>
      <c r="AD17" s="40" t="str">
        <f t="shared" si="13"/>
        <v xml:space="preserve">41277 - La Seine A &amp; B (0) - </v>
      </c>
      <c r="AE17" s="39" t="str">
        <f t="shared" si="14"/>
        <v>ACT</v>
      </c>
      <c r="AF17" s="11"/>
      <c r="AG17" s="67" t="str">
        <f>VLOOKUP(E17,'Répartition salles'!$C:$R,6,FALSE)</f>
        <v>Seine A</v>
      </c>
      <c r="AH17" s="66" t="str">
        <f t="shared" si="15"/>
        <v>41277 - Seine A - AM</v>
      </c>
      <c r="AI17" s="66" t="str">
        <f t="shared" si="16"/>
        <v>41277 - Seine A - PM</v>
      </c>
      <c r="AJ17" s="66" t="str">
        <f t="shared" si="17"/>
        <v xml:space="preserve">41277 - Seine A - </v>
      </c>
      <c r="AK17" s="66" t="str">
        <f t="shared" si="18"/>
        <v xml:space="preserve">41277 - Seine A - </v>
      </c>
      <c r="AL17" s="67" t="str">
        <f>VLOOKUP(E17,'Répartition salles'!$C:$R,7,FALSE)</f>
        <v>Seine B</v>
      </c>
      <c r="AM17" s="66" t="str">
        <f t="shared" si="19"/>
        <v>41277 - Seine B - AM</v>
      </c>
      <c r="AN17" s="66" t="str">
        <f t="shared" si="20"/>
        <v>41277 - Seine B - PM</v>
      </c>
      <c r="AO17" s="66" t="str">
        <f t="shared" si="21"/>
        <v xml:space="preserve">41277 - Seine B - </v>
      </c>
      <c r="AP17" s="66" t="str">
        <f t="shared" si="22"/>
        <v xml:space="preserve">41277 - Seine B - </v>
      </c>
      <c r="AQ17" s="67">
        <f>VLOOKUP(E17,'Répartition salles'!$C:$R,8,FALSE)</f>
        <v>0</v>
      </c>
      <c r="AR17" s="66" t="str">
        <f t="shared" si="23"/>
        <v>41277 - 0 - AM</v>
      </c>
      <c r="AS17" s="66" t="str">
        <f t="shared" si="24"/>
        <v>41277 - 0 - PM</v>
      </c>
      <c r="AT17" s="66" t="str">
        <f t="shared" si="25"/>
        <v xml:space="preserve">41277 - 0 - </v>
      </c>
      <c r="AU17" s="66" t="str">
        <f t="shared" si="26"/>
        <v xml:space="preserve">41277 - 0 - </v>
      </c>
      <c r="AV17" s="67">
        <f>VLOOKUP(E17,'Répartition salles'!$C:$R,9,FALSE)</f>
        <v>0</v>
      </c>
      <c r="AW17" s="66" t="str">
        <f t="shared" si="27"/>
        <v>41277 - 0 - AM</v>
      </c>
      <c r="AX17" s="66" t="str">
        <f t="shared" si="28"/>
        <v>41277 - 0 - PM</v>
      </c>
      <c r="AY17" s="66" t="str">
        <f t="shared" si="29"/>
        <v xml:space="preserve">41277 - 0 - </v>
      </c>
      <c r="AZ17" s="66" t="str">
        <f t="shared" si="30"/>
        <v xml:space="preserve">41277 - 0 - </v>
      </c>
      <c r="BA17" s="67">
        <f>VLOOKUP(E17,'Répartition salles'!$C:$R,10,FALSE)</f>
        <v>0</v>
      </c>
      <c r="BB17" s="66" t="str">
        <f t="shared" si="31"/>
        <v>41277 - 0 - AM</v>
      </c>
      <c r="BC17" s="66" t="str">
        <f t="shared" si="32"/>
        <v>41277 - 0 - PM</v>
      </c>
      <c r="BD17" s="66" t="str">
        <f t="shared" si="33"/>
        <v xml:space="preserve">41277 - 0 - </v>
      </c>
      <c r="BE17" s="66" t="str">
        <f t="shared" si="34"/>
        <v xml:space="preserve">41277 - 0 - </v>
      </c>
      <c r="BF17" s="67">
        <f>VLOOKUP(E17,'Répartition salles'!$C:$R,11,FALSE)</f>
        <v>0</v>
      </c>
      <c r="BG17" s="66" t="str">
        <f t="shared" si="35"/>
        <v>41277 - 0 - AM</v>
      </c>
      <c r="BH17" s="66" t="str">
        <f t="shared" si="36"/>
        <v>41277 - 0 - PM</v>
      </c>
      <c r="BI17" s="66" t="str">
        <f t="shared" si="37"/>
        <v xml:space="preserve">41277 - 0 - </v>
      </c>
      <c r="BJ17" s="66" t="str">
        <f t="shared" si="38"/>
        <v xml:space="preserve">41277 - 0 - </v>
      </c>
      <c r="BK17" s="67">
        <f>VLOOKUP(E17,'Répartition salles'!$C:$R,12,FALSE)</f>
        <v>0</v>
      </c>
      <c r="BL17" s="66" t="str">
        <f t="shared" si="39"/>
        <v>41277 - 0 - AM</v>
      </c>
      <c r="BM17" s="66" t="str">
        <f t="shared" si="40"/>
        <v>41277 - 0 - PM</v>
      </c>
      <c r="BN17" s="66" t="str">
        <f t="shared" si="41"/>
        <v xml:space="preserve">41277 - 0 - </v>
      </c>
      <c r="BO17" s="66" t="str">
        <f t="shared" si="42"/>
        <v xml:space="preserve">41277 - 0 - </v>
      </c>
      <c r="BP17" s="67">
        <f>VLOOKUP(E17,'Répartition salles'!$C:$R,13,FALSE)</f>
        <v>0</v>
      </c>
      <c r="BQ17" s="66" t="str">
        <f t="shared" si="43"/>
        <v>41277 - 0 - AM</v>
      </c>
      <c r="BR17" s="66" t="str">
        <f t="shared" si="44"/>
        <v>41277 - 0 - PM</v>
      </c>
      <c r="BS17" s="66" t="str">
        <f t="shared" si="45"/>
        <v xml:space="preserve">41277 - 0 - </v>
      </c>
      <c r="BT17" s="66" t="str">
        <f t="shared" si="46"/>
        <v xml:space="preserve">41277 - 0 - </v>
      </c>
      <c r="BU17" s="67">
        <f>VLOOKUP(E17,'Répartition salles'!$C:$R,14,FALSE)</f>
        <v>0</v>
      </c>
      <c r="BV17" s="66" t="str">
        <f t="shared" si="47"/>
        <v>41277 - 0 - AM</v>
      </c>
      <c r="BW17" s="66" t="str">
        <f t="shared" si="48"/>
        <v>41277 - 0 - PM</v>
      </c>
      <c r="BX17" s="66" t="str">
        <f t="shared" si="49"/>
        <v xml:space="preserve">41277 - 0 - </v>
      </c>
      <c r="BY17" s="66" t="str">
        <f t="shared" si="50"/>
        <v xml:space="preserve">41277 - 0 - </v>
      </c>
      <c r="BZ17" s="67">
        <f>VLOOKUP(E17,'Répartition salles'!$C:$R,15,FALSE)</f>
        <v>0</v>
      </c>
      <c r="CA17" s="66" t="str">
        <f t="shared" si="51"/>
        <v>41277 - 0 - AM</v>
      </c>
      <c r="CB17" s="66" t="str">
        <f t="shared" si="52"/>
        <v>41277 - 0 - PM</v>
      </c>
      <c r="CC17" s="66" t="str">
        <f t="shared" si="53"/>
        <v xml:space="preserve">41277 - 0 - </v>
      </c>
      <c r="CD17" s="66" t="str">
        <f t="shared" si="54"/>
        <v xml:space="preserve">41277 - 0 - </v>
      </c>
      <c r="CE17" s="67">
        <f>VLOOKUP(E17,'Répartition salles'!$C:$R,16,FALSE)</f>
        <v>0</v>
      </c>
      <c r="CF17" s="66" t="str">
        <f t="shared" si="55"/>
        <v>41277 - 0 - AM</v>
      </c>
      <c r="CG17" s="66" t="str">
        <f t="shared" si="56"/>
        <v>41277 - 0 - PM</v>
      </c>
      <c r="CH17" s="66" t="str">
        <f t="shared" si="57"/>
        <v xml:space="preserve">41277 - 0 - </v>
      </c>
      <c r="CI17" s="66" t="str">
        <f t="shared" si="58"/>
        <v xml:space="preserve">41277 - 0 - </v>
      </c>
      <c r="CJ17" s="118" t="str">
        <f t="shared" si="59"/>
        <v>ACT</v>
      </c>
    </row>
    <row r="18" spans="1:88" ht="12.75" customHeight="1" x14ac:dyDescent="0.2">
      <c r="A18" s="108">
        <v>2312262</v>
      </c>
      <c r="B18" s="108">
        <v>3301792</v>
      </c>
      <c r="C18" s="108" t="s">
        <v>23</v>
      </c>
      <c r="D18" s="109" t="s">
        <v>24</v>
      </c>
      <c r="E18" s="103" t="s">
        <v>52</v>
      </c>
      <c r="F18" s="104" t="s">
        <v>16</v>
      </c>
      <c r="G18" s="105">
        <v>0.29166666666666669</v>
      </c>
      <c r="H18" s="105">
        <v>0.95833333333333337</v>
      </c>
      <c r="I18" s="106">
        <v>41277</v>
      </c>
      <c r="J18" s="108" t="s">
        <v>8</v>
      </c>
      <c r="K18" s="108" t="s">
        <v>9</v>
      </c>
      <c r="L18" s="110" t="s">
        <v>611</v>
      </c>
      <c r="M18" s="11" t="str">
        <f t="shared" si="0"/>
        <v>AM;PM;EVENING</v>
      </c>
      <c r="N18" s="39" t="str">
        <f>IF($G18=P$4,"",IF(AND($G18&lt;$H18,P$3&lt;P$4,OR(AND($G18&gt;P$3,$G18&lt;=P$4),AND($H18&gt;P$3,$H18&lt;=P$4),AND($G18&lt;P$3,$H18&gt;P$4))),"AM",IF(AND($G18&lt;$H18,P$3&gt;P$4,OR(AND($G18&gt;P$3,$G18&lt;=P$4+1),AND($H18&gt;P$3,$H18&lt;=P$4+1),AND($G18&lt;P$3,$H18&gt;P$4+1))),"AM",IF(AND($G18&gt;$H18,P$3&lt;P$4,OR(AND($G18&gt;P$3,$G18&lt;=P$4),AND($H18+1&gt;P$3,$H18+1&lt;=P$4),AND($G18&lt;P$3,$H18+1&gt;P$4))),"AM",IF(AND($G18&gt;$H18,P$3&gt;P$4,OR(AND($G18&gt;P$3,$G18&lt;=P$4+1),AND($H18+1&gt;P$3,$H18+1&lt;=P$4+1),AND($G18&lt;P$3,$H18+1&gt;P$4+1))),"AM","")))))</f>
        <v>AM</v>
      </c>
      <c r="O18" s="39" t="str">
        <f>IF($G18=Q$4,"",IF(AND($G18&lt;$H18,Q$3&lt;Q$4,OR(AND($G18&gt;Q$3,$G18&lt;=Q$4),AND($H18&gt;Q$3,$H18&lt;=Q$4),AND($G18&lt;Q$3,$H18&gt;Q$4))),"PM",IF(AND($G18&lt;$H18,Q$3&gt;Q$4,OR(AND($G18&gt;Q$3,$G18&lt;=Q$4+1),AND($H18&gt;Q$3,$H18&lt;=Q$4+1),AND($G18&lt;Q$3,$H18&gt;Q$4+1))),"PM",IF(AND($G18&gt;$H18,Q$3&lt;Q$4,OR(AND($G18&gt;Q$3,$G18&lt;=Q$4),AND($H18+1&gt;Q$3,$H18+1&lt;=Q$4),AND($G18&lt;Q$3,$H18+1&gt;Q$4))),"PM",IF(AND($G18&gt;$H18,Q$3&gt;Q$4,OR(AND($G18&gt;Q$3,$G18&lt;=Q$4+1),AND($H18+1&gt;Q$3,$H18+1&lt;=Q$4+1),AND($G18&lt;Q$3,$H18+1&gt;Q$4+1))),"PM","")))))</f>
        <v>PM</v>
      </c>
      <c r="P18" s="39" t="str">
        <f>IF($G18=R$4,"",IF(AND($G18&lt;$H18,R$3&lt;R$4,OR(AND($G18&gt;R$3,$G18&lt;=R$4),AND($H18&gt;R$3,$H18&lt;=R$4),AND($G18&lt;R$3,$H18&gt;R$4))),"EVENING",IF(AND($G18&lt;$H18,R$3&gt;R$4,OR(AND($G18&gt;R$3,$G18&lt;=R$4+1),AND($H18&gt;R$3,$H18&lt;=R$4+1),AND($G18&lt;R$3,$H18&gt;R$4+1))),"EVENING",IF(AND($G18&gt;$H18,R$3&lt;R$4,OR(AND($G18&gt;R$3,$G18&lt;=R$4),AND($H18+1&gt;R$3,$H18+1&lt;=R$4),AND($G18&lt;R$3,$H18+1&gt;R$4))),"EVENING",IF(AND($G18&gt;$H18,R$3&gt;R$4,OR(AND($G18&gt;R$3,$G18&lt;=R$4+1),AND($H18+1&gt;R$3,$H18+1&lt;=R$4+1),AND($G18&lt;R$3,$H18+1&gt;R$4+1))),"EVENING","")))))</f>
        <v>EVENING</v>
      </c>
      <c r="Q18" s="39" t="str">
        <f>IF($G18=S$4,"",IF(AND($G18&lt;$H18,S$3&lt;S$4,OR(AND($G18&gt;S$3,$G18&lt;=S$4),AND($H18&gt;S$3,$H18&lt;=S$4),AND($G18&lt;S$3,$H18&gt;S$4))),"NIGHT",IF(AND($G18&lt;$H18,S$3&gt;S$4,OR(AND($G18&gt;S$3,$G18&lt;=S$4+1),AND($H18&gt;S$3,$H18&lt;=S$4+1),AND($G18&lt;S$3,$H18&gt;S$4+1))),"NIGHT",IF(AND($G18&gt;$H18,S$3&lt;S$4,OR(AND($G18&gt;S$3,$G18&lt;=S$4),AND($H18+1&gt;S$3,$H18+1&lt;=S$4),AND($G18&lt;S$3,$H18+1&gt;S$4))),"NIGHT",IF(AND($G18&gt;$H18,S$3&gt;S$4,OR(AND($G18&gt;S$3,$G18&lt;=S$4+1),AND($H18+1&gt;S$3,$H18+1&lt;=S$4+1),AND($G18&lt;S$3,$H18+1&gt;S$4+1))),"NIGHT","")))))</f>
        <v/>
      </c>
      <c r="R18" s="39" t="str">
        <f t="shared" si="1"/>
        <v>mardi</v>
      </c>
      <c r="S18" s="39">
        <f t="shared" si="2"/>
        <v>3</v>
      </c>
      <c r="T18" s="39">
        <f t="shared" si="3"/>
        <v>1</v>
      </c>
      <c r="U18" s="39" t="str">
        <f t="shared" si="4"/>
        <v>week</v>
      </c>
      <c r="V18" s="40" t="str">
        <f t="shared" si="5"/>
        <v>week - Le pont de Sully (0)</v>
      </c>
      <c r="W18" s="40" t="str">
        <f t="shared" si="6"/>
        <v>1 - week - Le pont de Sully (0) - AM</v>
      </c>
      <c r="X18" s="40" t="str">
        <f t="shared" si="7"/>
        <v>1 - week - Le pont de Sully (0) - PM</v>
      </c>
      <c r="Y18" s="40" t="str">
        <f t="shared" si="8"/>
        <v>1 - week - Le pont de Sully (0) - EVENING</v>
      </c>
      <c r="Z18" s="40" t="str">
        <f t="shared" si="9"/>
        <v xml:space="preserve">1 - week - Le pont de Sully (0) - </v>
      </c>
      <c r="AA18" s="40" t="str">
        <f t="shared" si="10"/>
        <v>41277 - Le pont de Sully (0) - AM</v>
      </c>
      <c r="AB18" s="40" t="str">
        <f t="shared" si="11"/>
        <v>41277 - Le pont de Sully (0) - PM</v>
      </c>
      <c r="AC18" s="40" t="str">
        <f t="shared" si="12"/>
        <v>41277 - Le pont de Sully (0) - EVENING</v>
      </c>
      <c r="AD18" s="40" t="str">
        <f t="shared" si="13"/>
        <v xml:space="preserve">41277 - Le pont de Sully (0) - </v>
      </c>
      <c r="AE18" s="39" t="str">
        <f t="shared" si="14"/>
        <v>ACT</v>
      </c>
      <c r="AF18" s="11"/>
      <c r="AG18" s="67" t="str">
        <f>VLOOKUP(E18,'Répartition salles'!$C:$R,6,FALSE)</f>
        <v>Pont de Sully A</v>
      </c>
      <c r="AH18" s="66" t="str">
        <f t="shared" si="15"/>
        <v>41277 - Pont de Sully A - AM</v>
      </c>
      <c r="AI18" s="66" t="str">
        <f t="shared" si="16"/>
        <v>41277 - Pont de Sully A - PM</v>
      </c>
      <c r="AJ18" s="66" t="str">
        <f t="shared" si="17"/>
        <v>41277 - Pont de Sully A - EVENING</v>
      </c>
      <c r="AK18" s="66" t="str">
        <f t="shared" si="18"/>
        <v xml:space="preserve">41277 - Pont de Sully A - </v>
      </c>
      <c r="AL18" s="67" t="str">
        <f>VLOOKUP(E18,'Répartition salles'!$C:$R,7,FALSE)</f>
        <v>Pont de Sully B</v>
      </c>
      <c r="AM18" s="66" t="str">
        <f t="shared" si="19"/>
        <v>41277 - Pont de Sully B - AM</v>
      </c>
      <c r="AN18" s="66" t="str">
        <f t="shared" si="20"/>
        <v>41277 - Pont de Sully B - PM</v>
      </c>
      <c r="AO18" s="66" t="str">
        <f t="shared" si="21"/>
        <v>41277 - Pont de Sully B - EVENING</v>
      </c>
      <c r="AP18" s="66" t="str">
        <f t="shared" si="22"/>
        <v xml:space="preserve">41277 - Pont de Sully B - </v>
      </c>
      <c r="AQ18" s="67">
        <f>VLOOKUP(E18,'Répartition salles'!$C:$R,8,FALSE)</f>
        <v>0</v>
      </c>
      <c r="AR18" s="66" t="str">
        <f t="shared" si="23"/>
        <v>41277 - 0 - AM</v>
      </c>
      <c r="AS18" s="66" t="str">
        <f t="shared" si="24"/>
        <v>41277 - 0 - PM</v>
      </c>
      <c r="AT18" s="66" t="str">
        <f t="shared" si="25"/>
        <v>41277 - 0 - EVENING</v>
      </c>
      <c r="AU18" s="66" t="str">
        <f t="shared" si="26"/>
        <v xml:space="preserve">41277 - 0 - </v>
      </c>
      <c r="AV18" s="67">
        <f>VLOOKUP(E18,'Répartition salles'!$C:$R,9,FALSE)</f>
        <v>0</v>
      </c>
      <c r="AW18" s="66" t="str">
        <f t="shared" si="27"/>
        <v>41277 - 0 - AM</v>
      </c>
      <c r="AX18" s="66" t="str">
        <f t="shared" si="28"/>
        <v>41277 - 0 - PM</v>
      </c>
      <c r="AY18" s="66" t="str">
        <f t="shared" si="29"/>
        <v>41277 - 0 - EVENING</v>
      </c>
      <c r="AZ18" s="66" t="str">
        <f t="shared" si="30"/>
        <v xml:space="preserve">41277 - 0 - </v>
      </c>
      <c r="BA18" s="67">
        <f>VLOOKUP(E18,'Répartition salles'!$C:$R,10,FALSE)</f>
        <v>0</v>
      </c>
      <c r="BB18" s="66" t="str">
        <f t="shared" si="31"/>
        <v>41277 - 0 - AM</v>
      </c>
      <c r="BC18" s="66" t="str">
        <f t="shared" si="32"/>
        <v>41277 - 0 - PM</v>
      </c>
      <c r="BD18" s="66" t="str">
        <f t="shared" si="33"/>
        <v>41277 - 0 - EVENING</v>
      </c>
      <c r="BE18" s="66" t="str">
        <f t="shared" si="34"/>
        <v xml:space="preserve">41277 - 0 - </v>
      </c>
      <c r="BF18" s="67">
        <f>VLOOKUP(E18,'Répartition salles'!$C:$R,11,FALSE)</f>
        <v>0</v>
      </c>
      <c r="BG18" s="66" t="str">
        <f t="shared" si="35"/>
        <v>41277 - 0 - AM</v>
      </c>
      <c r="BH18" s="66" t="str">
        <f t="shared" si="36"/>
        <v>41277 - 0 - PM</v>
      </c>
      <c r="BI18" s="66" t="str">
        <f t="shared" si="37"/>
        <v>41277 - 0 - EVENING</v>
      </c>
      <c r="BJ18" s="66" t="str">
        <f t="shared" si="38"/>
        <v xml:space="preserve">41277 - 0 - </v>
      </c>
      <c r="BK18" s="67">
        <f>VLOOKUP(E18,'Répartition salles'!$C:$R,12,FALSE)</f>
        <v>0</v>
      </c>
      <c r="BL18" s="66" t="str">
        <f t="shared" si="39"/>
        <v>41277 - 0 - AM</v>
      </c>
      <c r="BM18" s="66" t="str">
        <f t="shared" si="40"/>
        <v>41277 - 0 - PM</v>
      </c>
      <c r="BN18" s="66" t="str">
        <f t="shared" si="41"/>
        <v>41277 - 0 - EVENING</v>
      </c>
      <c r="BO18" s="66" t="str">
        <f t="shared" si="42"/>
        <v xml:space="preserve">41277 - 0 - </v>
      </c>
      <c r="BP18" s="67">
        <f>VLOOKUP(E18,'Répartition salles'!$C:$R,13,FALSE)</f>
        <v>0</v>
      </c>
      <c r="BQ18" s="66" t="str">
        <f t="shared" si="43"/>
        <v>41277 - 0 - AM</v>
      </c>
      <c r="BR18" s="66" t="str">
        <f t="shared" si="44"/>
        <v>41277 - 0 - PM</v>
      </c>
      <c r="BS18" s="66" t="str">
        <f t="shared" si="45"/>
        <v>41277 - 0 - EVENING</v>
      </c>
      <c r="BT18" s="66" t="str">
        <f t="shared" si="46"/>
        <v xml:space="preserve">41277 - 0 - </v>
      </c>
      <c r="BU18" s="67">
        <f>VLOOKUP(E18,'Répartition salles'!$C:$R,14,FALSE)</f>
        <v>0</v>
      </c>
      <c r="BV18" s="66" t="str">
        <f t="shared" si="47"/>
        <v>41277 - 0 - AM</v>
      </c>
      <c r="BW18" s="66" t="str">
        <f t="shared" si="48"/>
        <v>41277 - 0 - PM</v>
      </c>
      <c r="BX18" s="66" t="str">
        <f t="shared" si="49"/>
        <v>41277 - 0 - EVENING</v>
      </c>
      <c r="BY18" s="66" t="str">
        <f t="shared" si="50"/>
        <v xml:space="preserve">41277 - 0 - </v>
      </c>
      <c r="BZ18" s="67">
        <f>VLOOKUP(E18,'Répartition salles'!$C:$R,15,FALSE)</f>
        <v>0</v>
      </c>
      <c r="CA18" s="66" t="str">
        <f t="shared" si="51"/>
        <v>41277 - 0 - AM</v>
      </c>
      <c r="CB18" s="66" t="str">
        <f t="shared" si="52"/>
        <v>41277 - 0 - PM</v>
      </c>
      <c r="CC18" s="66" t="str">
        <f t="shared" si="53"/>
        <v>41277 - 0 - EVENING</v>
      </c>
      <c r="CD18" s="66" t="str">
        <f t="shared" si="54"/>
        <v xml:space="preserve">41277 - 0 - </v>
      </c>
      <c r="CE18" s="67">
        <f>VLOOKUP(E18,'Répartition salles'!$C:$R,16,FALSE)</f>
        <v>0</v>
      </c>
      <c r="CF18" s="66" t="str">
        <f t="shared" si="55"/>
        <v>41277 - 0 - AM</v>
      </c>
      <c r="CG18" s="66" t="str">
        <f t="shared" si="56"/>
        <v>41277 - 0 - PM</v>
      </c>
      <c r="CH18" s="66" t="str">
        <f t="shared" si="57"/>
        <v>41277 - 0 - EVENING</v>
      </c>
      <c r="CI18" s="66" t="str">
        <f t="shared" si="58"/>
        <v xml:space="preserve">41277 - 0 - </v>
      </c>
      <c r="CJ18" s="118" t="str">
        <f t="shared" si="59"/>
        <v>ACT</v>
      </c>
    </row>
    <row r="19" spans="1:88" ht="12.75" customHeight="1" x14ac:dyDescent="0.2">
      <c r="A19" s="108">
        <v>2312262</v>
      </c>
      <c r="B19" s="108">
        <v>3301791</v>
      </c>
      <c r="C19" s="108" t="s">
        <v>23</v>
      </c>
      <c r="D19" s="109" t="s">
        <v>24</v>
      </c>
      <c r="E19" s="103" t="s">
        <v>52</v>
      </c>
      <c r="F19" s="104" t="s">
        <v>16</v>
      </c>
      <c r="G19" s="105">
        <v>0.29166666666666669</v>
      </c>
      <c r="H19" s="105">
        <v>0.66666666666666663</v>
      </c>
      <c r="I19" s="106">
        <v>41278</v>
      </c>
      <c r="J19" s="108" t="s">
        <v>8</v>
      </c>
      <c r="K19" s="108" t="s">
        <v>9</v>
      </c>
      <c r="L19" s="110" t="s">
        <v>611</v>
      </c>
      <c r="M19" s="11" t="str">
        <f t="shared" si="0"/>
        <v>AM;PM</v>
      </c>
      <c r="N19" s="39" t="str">
        <f>IF($G19=P$4,"",IF(AND($G19&lt;$H19,P$3&lt;P$4,OR(AND($G19&gt;P$3,$G19&lt;=P$4),AND($H19&gt;P$3,$H19&lt;=P$4),AND($G19&lt;P$3,$H19&gt;P$4))),"AM",IF(AND($G19&lt;$H19,P$3&gt;P$4,OR(AND($G19&gt;P$3,$G19&lt;=P$4+1),AND($H19&gt;P$3,$H19&lt;=P$4+1),AND($G19&lt;P$3,$H19&gt;P$4+1))),"AM",IF(AND($G19&gt;$H19,P$3&lt;P$4,OR(AND($G19&gt;P$3,$G19&lt;=P$4),AND($H19+1&gt;P$3,$H19+1&lt;=P$4),AND($G19&lt;P$3,$H19+1&gt;P$4))),"AM",IF(AND($G19&gt;$H19,P$3&gt;P$4,OR(AND($G19&gt;P$3,$G19&lt;=P$4+1),AND($H19+1&gt;P$3,$H19+1&lt;=P$4+1),AND($G19&lt;P$3,$H19+1&gt;P$4+1))),"AM","")))))</f>
        <v>AM</v>
      </c>
      <c r="O19" s="39" t="str">
        <f>IF($G19=Q$4,"",IF(AND($G19&lt;$H19,Q$3&lt;Q$4,OR(AND($G19&gt;Q$3,$G19&lt;=Q$4),AND($H19&gt;Q$3,$H19&lt;=Q$4),AND($G19&lt;Q$3,$H19&gt;Q$4))),"PM",IF(AND($G19&lt;$H19,Q$3&gt;Q$4,OR(AND($G19&gt;Q$3,$G19&lt;=Q$4+1),AND($H19&gt;Q$3,$H19&lt;=Q$4+1),AND($G19&lt;Q$3,$H19&gt;Q$4+1))),"PM",IF(AND($G19&gt;$H19,Q$3&lt;Q$4,OR(AND($G19&gt;Q$3,$G19&lt;=Q$4),AND($H19+1&gt;Q$3,$H19+1&lt;=Q$4),AND($G19&lt;Q$3,$H19+1&gt;Q$4))),"PM",IF(AND($G19&gt;$H19,Q$3&gt;Q$4,OR(AND($G19&gt;Q$3,$G19&lt;=Q$4+1),AND($H19+1&gt;Q$3,$H19+1&lt;=Q$4+1),AND($G19&lt;Q$3,$H19+1&gt;Q$4+1))),"PM","")))))</f>
        <v>PM</v>
      </c>
      <c r="P19" s="39" t="str">
        <f>IF($G19=R$4,"",IF(AND($G19&lt;$H19,R$3&lt;R$4,OR(AND($G19&gt;R$3,$G19&lt;=R$4),AND($H19&gt;R$3,$H19&lt;=R$4),AND($G19&lt;R$3,$H19&gt;R$4))),"EVENING",IF(AND($G19&lt;$H19,R$3&gt;R$4,OR(AND($G19&gt;R$3,$G19&lt;=R$4+1),AND($H19&gt;R$3,$H19&lt;=R$4+1),AND($G19&lt;R$3,$H19&gt;R$4+1))),"EVENING",IF(AND($G19&gt;$H19,R$3&lt;R$4,OR(AND($G19&gt;R$3,$G19&lt;=R$4),AND($H19+1&gt;R$3,$H19+1&lt;=R$4),AND($G19&lt;R$3,$H19+1&gt;R$4))),"EVENING",IF(AND($G19&gt;$H19,R$3&gt;R$4,OR(AND($G19&gt;R$3,$G19&lt;=R$4+1),AND($H19+1&gt;R$3,$H19+1&lt;=R$4+1),AND($G19&lt;R$3,$H19+1&gt;R$4+1))),"EVENING","")))))</f>
        <v/>
      </c>
      <c r="Q19" s="39" t="str">
        <f>IF($G19=S$4,"",IF(AND($G19&lt;$H19,S$3&lt;S$4,OR(AND($G19&gt;S$3,$G19&lt;=S$4),AND($H19&gt;S$3,$H19&lt;=S$4),AND($G19&lt;S$3,$H19&gt;S$4))),"NIGHT",IF(AND($G19&lt;$H19,S$3&gt;S$4,OR(AND($G19&gt;S$3,$G19&lt;=S$4+1),AND($H19&gt;S$3,$H19&lt;=S$4+1),AND($G19&lt;S$3,$H19&gt;S$4+1))),"NIGHT",IF(AND($G19&gt;$H19,S$3&lt;S$4,OR(AND($G19&gt;S$3,$G19&lt;=S$4),AND($H19+1&gt;S$3,$H19+1&lt;=S$4),AND($G19&lt;S$3,$H19+1&gt;S$4))),"NIGHT",IF(AND($G19&gt;$H19,S$3&gt;S$4,OR(AND($G19&gt;S$3,$G19&lt;=S$4+1),AND($H19+1&gt;S$3,$H19+1&lt;=S$4+1),AND($G19&lt;S$3,$H19+1&gt;S$4+1))),"NIGHT","")))))</f>
        <v/>
      </c>
      <c r="R19" s="39" t="str">
        <f t="shared" si="1"/>
        <v>mercredi</v>
      </c>
      <c r="S19" s="39">
        <f t="shared" si="2"/>
        <v>4</v>
      </c>
      <c r="T19" s="39">
        <f t="shared" si="3"/>
        <v>1</v>
      </c>
      <c r="U19" s="39" t="str">
        <f t="shared" si="4"/>
        <v>week</v>
      </c>
      <c r="V19" s="40" t="str">
        <f t="shared" si="5"/>
        <v>week - Le pont de Sully (0)</v>
      </c>
      <c r="W19" s="40" t="str">
        <f t="shared" si="6"/>
        <v>1 - week - Le pont de Sully (0) - AM</v>
      </c>
      <c r="X19" s="40" t="str">
        <f t="shared" si="7"/>
        <v>1 - week - Le pont de Sully (0) - PM</v>
      </c>
      <c r="Y19" s="40" t="str">
        <f t="shared" si="8"/>
        <v xml:space="preserve">1 - week - Le pont de Sully (0) - </v>
      </c>
      <c r="Z19" s="40" t="str">
        <f t="shared" si="9"/>
        <v xml:space="preserve">1 - week - Le pont de Sully (0) - </v>
      </c>
      <c r="AA19" s="40" t="str">
        <f t="shared" si="10"/>
        <v>41278 - Le pont de Sully (0) - AM</v>
      </c>
      <c r="AB19" s="40" t="str">
        <f t="shared" si="11"/>
        <v>41278 - Le pont de Sully (0) - PM</v>
      </c>
      <c r="AC19" s="40" t="str">
        <f t="shared" si="12"/>
        <v xml:space="preserve">41278 - Le pont de Sully (0) - </v>
      </c>
      <c r="AD19" s="40" t="str">
        <f t="shared" si="13"/>
        <v xml:space="preserve">41278 - Le pont de Sully (0) - </v>
      </c>
      <c r="AE19" s="39" t="str">
        <f t="shared" si="14"/>
        <v>ACT</v>
      </c>
      <c r="AF19" s="11"/>
      <c r="AG19" s="67" t="str">
        <f>VLOOKUP(E19,'Répartition salles'!$C:$R,6,FALSE)</f>
        <v>Pont de Sully A</v>
      </c>
      <c r="AH19" s="66" t="str">
        <f t="shared" si="15"/>
        <v>41278 - Pont de Sully A - AM</v>
      </c>
      <c r="AI19" s="66" t="str">
        <f t="shared" si="16"/>
        <v>41278 - Pont de Sully A - PM</v>
      </c>
      <c r="AJ19" s="66" t="str">
        <f t="shared" si="17"/>
        <v xml:space="preserve">41278 - Pont de Sully A - </v>
      </c>
      <c r="AK19" s="66" t="str">
        <f t="shared" si="18"/>
        <v xml:space="preserve">41278 - Pont de Sully A - </v>
      </c>
      <c r="AL19" s="67" t="str">
        <f>VLOOKUP(E19,'Répartition salles'!$C:$R,7,FALSE)</f>
        <v>Pont de Sully B</v>
      </c>
      <c r="AM19" s="66" t="str">
        <f t="shared" si="19"/>
        <v>41278 - Pont de Sully B - AM</v>
      </c>
      <c r="AN19" s="66" t="str">
        <f t="shared" si="20"/>
        <v>41278 - Pont de Sully B - PM</v>
      </c>
      <c r="AO19" s="66" t="str">
        <f t="shared" si="21"/>
        <v xml:space="preserve">41278 - Pont de Sully B - </v>
      </c>
      <c r="AP19" s="66" t="str">
        <f t="shared" si="22"/>
        <v xml:space="preserve">41278 - Pont de Sully B - </v>
      </c>
      <c r="AQ19" s="67">
        <f>VLOOKUP(E19,'Répartition salles'!$C:$R,8,FALSE)</f>
        <v>0</v>
      </c>
      <c r="AR19" s="66" t="str">
        <f t="shared" si="23"/>
        <v>41278 - 0 - AM</v>
      </c>
      <c r="AS19" s="66" t="str">
        <f t="shared" si="24"/>
        <v>41278 - 0 - PM</v>
      </c>
      <c r="AT19" s="66" t="str">
        <f t="shared" si="25"/>
        <v xml:space="preserve">41278 - 0 - </v>
      </c>
      <c r="AU19" s="66" t="str">
        <f t="shared" si="26"/>
        <v xml:space="preserve">41278 - 0 - </v>
      </c>
      <c r="AV19" s="67">
        <f>VLOOKUP(E19,'Répartition salles'!$C:$R,9,FALSE)</f>
        <v>0</v>
      </c>
      <c r="AW19" s="66" t="str">
        <f t="shared" si="27"/>
        <v>41278 - 0 - AM</v>
      </c>
      <c r="AX19" s="66" t="str">
        <f t="shared" si="28"/>
        <v>41278 - 0 - PM</v>
      </c>
      <c r="AY19" s="66" t="str">
        <f t="shared" si="29"/>
        <v xml:space="preserve">41278 - 0 - </v>
      </c>
      <c r="AZ19" s="66" t="str">
        <f t="shared" si="30"/>
        <v xml:space="preserve">41278 - 0 - </v>
      </c>
      <c r="BA19" s="67">
        <f>VLOOKUP(E19,'Répartition salles'!$C:$R,10,FALSE)</f>
        <v>0</v>
      </c>
      <c r="BB19" s="66" t="str">
        <f t="shared" si="31"/>
        <v>41278 - 0 - AM</v>
      </c>
      <c r="BC19" s="66" t="str">
        <f t="shared" si="32"/>
        <v>41278 - 0 - PM</v>
      </c>
      <c r="BD19" s="66" t="str">
        <f t="shared" si="33"/>
        <v xml:space="preserve">41278 - 0 - </v>
      </c>
      <c r="BE19" s="66" t="str">
        <f t="shared" si="34"/>
        <v xml:space="preserve">41278 - 0 - </v>
      </c>
      <c r="BF19" s="67">
        <f>VLOOKUP(E19,'Répartition salles'!$C:$R,11,FALSE)</f>
        <v>0</v>
      </c>
      <c r="BG19" s="66" t="str">
        <f t="shared" si="35"/>
        <v>41278 - 0 - AM</v>
      </c>
      <c r="BH19" s="66" t="str">
        <f t="shared" si="36"/>
        <v>41278 - 0 - PM</v>
      </c>
      <c r="BI19" s="66" t="str">
        <f t="shared" si="37"/>
        <v xml:space="preserve">41278 - 0 - </v>
      </c>
      <c r="BJ19" s="66" t="str">
        <f t="shared" si="38"/>
        <v xml:space="preserve">41278 - 0 - </v>
      </c>
      <c r="BK19" s="67">
        <f>VLOOKUP(E19,'Répartition salles'!$C:$R,12,FALSE)</f>
        <v>0</v>
      </c>
      <c r="BL19" s="66" t="str">
        <f t="shared" si="39"/>
        <v>41278 - 0 - AM</v>
      </c>
      <c r="BM19" s="66" t="str">
        <f t="shared" si="40"/>
        <v>41278 - 0 - PM</v>
      </c>
      <c r="BN19" s="66" t="str">
        <f t="shared" si="41"/>
        <v xml:space="preserve">41278 - 0 - </v>
      </c>
      <c r="BO19" s="66" t="str">
        <f t="shared" si="42"/>
        <v xml:space="preserve">41278 - 0 - </v>
      </c>
      <c r="BP19" s="67">
        <f>VLOOKUP(E19,'Répartition salles'!$C:$R,13,FALSE)</f>
        <v>0</v>
      </c>
      <c r="BQ19" s="66" t="str">
        <f t="shared" si="43"/>
        <v>41278 - 0 - AM</v>
      </c>
      <c r="BR19" s="66" t="str">
        <f t="shared" si="44"/>
        <v>41278 - 0 - PM</v>
      </c>
      <c r="BS19" s="66" t="str">
        <f t="shared" si="45"/>
        <v xml:space="preserve">41278 - 0 - </v>
      </c>
      <c r="BT19" s="66" t="str">
        <f t="shared" si="46"/>
        <v xml:space="preserve">41278 - 0 - </v>
      </c>
      <c r="BU19" s="67">
        <f>VLOOKUP(E19,'Répartition salles'!$C:$R,14,FALSE)</f>
        <v>0</v>
      </c>
      <c r="BV19" s="66" t="str">
        <f t="shared" si="47"/>
        <v>41278 - 0 - AM</v>
      </c>
      <c r="BW19" s="66" t="str">
        <f t="shared" si="48"/>
        <v>41278 - 0 - PM</v>
      </c>
      <c r="BX19" s="66" t="str">
        <f t="shared" si="49"/>
        <v xml:space="preserve">41278 - 0 - </v>
      </c>
      <c r="BY19" s="66" t="str">
        <f t="shared" si="50"/>
        <v xml:space="preserve">41278 - 0 - </v>
      </c>
      <c r="BZ19" s="67">
        <f>VLOOKUP(E19,'Répartition salles'!$C:$R,15,FALSE)</f>
        <v>0</v>
      </c>
      <c r="CA19" s="66" t="str">
        <f t="shared" si="51"/>
        <v>41278 - 0 - AM</v>
      </c>
      <c r="CB19" s="66" t="str">
        <f t="shared" si="52"/>
        <v>41278 - 0 - PM</v>
      </c>
      <c r="CC19" s="66" t="str">
        <f t="shared" si="53"/>
        <v xml:space="preserve">41278 - 0 - </v>
      </c>
      <c r="CD19" s="66" t="str">
        <f t="shared" si="54"/>
        <v xml:space="preserve">41278 - 0 - </v>
      </c>
      <c r="CE19" s="67">
        <f>VLOOKUP(E19,'Répartition salles'!$C:$R,16,FALSE)</f>
        <v>0</v>
      </c>
      <c r="CF19" s="66" t="str">
        <f t="shared" si="55"/>
        <v>41278 - 0 - AM</v>
      </c>
      <c r="CG19" s="66" t="str">
        <f t="shared" si="56"/>
        <v>41278 - 0 - PM</v>
      </c>
      <c r="CH19" s="66" t="str">
        <f t="shared" si="57"/>
        <v xml:space="preserve">41278 - 0 - </v>
      </c>
      <c r="CI19" s="66" t="str">
        <f t="shared" si="58"/>
        <v xml:space="preserve">41278 - 0 - </v>
      </c>
      <c r="CJ19" s="118" t="str">
        <f t="shared" si="59"/>
        <v>ACT</v>
      </c>
    </row>
    <row r="20" spans="1:88" ht="12.75" customHeight="1" x14ac:dyDescent="0.2">
      <c r="A20" s="108">
        <v>2312262</v>
      </c>
      <c r="B20" s="108">
        <v>3396331</v>
      </c>
      <c r="C20" s="108" t="s">
        <v>97</v>
      </c>
      <c r="D20" s="109" t="s">
        <v>619</v>
      </c>
      <c r="E20" s="103" t="s">
        <v>115</v>
      </c>
      <c r="F20" s="104" t="s">
        <v>16</v>
      </c>
      <c r="G20" s="105">
        <v>0.29166666666666669</v>
      </c>
      <c r="H20" s="105">
        <v>0.95833333333333337</v>
      </c>
      <c r="I20" s="106">
        <v>41278</v>
      </c>
      <c r="J20" s="108" t="s">
        <v>8</v>
      </c>
      <c r="K20" s="108" t="s">
        <v>9</v>
      </c>
      <c r="L20" s="110" t="s">
        <v>611</v>
      </c>
      <c r="M20" s="11" t="str">
        <f t="shared" si="0"/>
        <v>AM;PM;EVENING</v>
      </c>
      <c r="N20" s="39" t="str">
        <f>IF($G20=P$4,"",IF(AND($G20&lt;$H20,P$3&lt;P$4,OR(AND($G20&gt;P$3,$G20&lt;=P$4),AND($H20&gt;P$3,$H20&lt;=P$4),AND($G20&lt;P$3,$H20&gt;P$4))),"AM",IF(AND($G20&lt;$H20,P$3&gt;P$4,OR(AND($G20&gt;P$3,$G20&lt;=P$4+1),AND($H20&gt;P$3,$H20&lt;=P$4+1),AND($G20&lt;P$3,$H20&gt;P$4+1))),"AM",IF(AND($G20&gt;$H20,P$3&lt;P$4,OR(AND($G20&gt;P$3,$G20&lt;=P$4),AND($H20+1&gt;P$3,$H20+1&lt;=P$4),AND($G20&lt;P$3,$H20+1&gt;P$4))),"AM",IF(AND($G20&gt;$H20,P$3&gt;P$4,OR(AND($G20&gt;P$3,$G20&lt;=P$4+1),AND($H20+1&gt;P$3,$H20+1&lt;=P$4+1),AND($G20&lt;P$3,$H20+1&gt;P$4+1))),"AM","")))))</f>
        <v>AM</v>
      </c>
      <c r="O20" s="39" t="str">
        <f>IF($G20=Q$4,"",IF(AND($G20&lt;$H20,Q$3&lt;Q$4,OR(AND($G20&gt;Q$3,$G20&lt;=Q$4),AND($H20&gt;Q$3,$H20&lt;=Q$4),AND($G20&lt;Q$3,$H20&gt;Q$4))),"PM",IF(AND($G20&lt;$H20,Q$3&gt;Q$4,OR(AND($G20&gt;Q$3,$G20&lt;=Q$4+1),AND($H20&gt;Q$3,$H20&lt;=Q$4+1),AND($G20&lt;Q$3,$H20&gt;Q$4+1))),"PM",IF(AND($G20&gt;$H20,Q$3&lt;Q$4,OR(AND($G20&gt;Q$3,$G20&lt;=Q$4),AND($H20+1&gt;Q$3,$H20+1&lt;=Q$4),AND($G20&lt;Q$3,$H20+1&gt;Q$4))),"PM",IF(AND($G20&gt;$H20,Q$3&gt;Q$4,OR(AND($G20&gt;Q$3,$G20&lt;=Q$4+1),AND($H20+1&gt;Q$3,$H20+1&lt;=Q$4+1),AND($G20&lt;Q$3,$H20+1&gt;Q$4+1))),"PM","")))))</f>
        <v>PM</v>
      </c>
      <c r="P20" s="39" t="str">
        <f>IF($G20=R$4,"",IF(AND($G20&lt;$H20,R$3&lt;R$4,OR(AND($G20&gt;R$3,$G20&lt;=R$4),AND($H20&gt;R$3,$H20&lt;=R$4),AND($G20&lt;R$3,$H20&gt;R$4))),"EVENING",IF(AND($G20&lt;$H20,R$3&gt;R$4,OR(AND($G20&gt;R$3,$G20&lt;=R$4+1),AND($H20&gt;R$3,$H20&lt;=R$4+1),AND($G20&lt;R$3,$H20&gt;R$4+1))),"EVENING",IF(AND($G20&gt;$H20,R$3&lt;R$4,OR(AND($G20&gt;R$3,$G20&lt;=R$4),AND($H20+1&gt;R$3,$H20+1&lt;=R$4),AND($G20&lt;R$3,$H20+1&gt;R$4))),"EVENING",IF(AND($G20&gt;$H20,R$3&gt;R$4,OR(AND($G20&gt;R$3,$G20&lt;=R$4+1),AND($H20+1&gt;R$3,$H20+1&lt;=R$4+1),AND($G20&lt;R$3,$H20+1&gt;R$4+1))),"EVENING","")))))</f>
        <v>EVENING</v>
      </c>
      <c r="Q20" s="39" t="str">
        <f>IF($G20=S$4,"",IF(AND($G20&lt;$H20,S$3&lt;S$4,OR(AND($G20&gt;S$3,$G20&lt;=S$4),AND($H20&gt;S$3,$H20&lt;=S$4),AND($G20&lt;S$3,$H20&gt;S$4))),"NIGHT",IF(AND($G20&lt;$H20,S$3&gt;S$4,OR(AND($G20&gt;S$3,$G20&lt;=S$4+1),AND($H20&gt;S$3,$H20&lt;=S$4+1),AND($G20&lt;S$3,$H20&gt;S$4+1))),"NIGHT",IF(AND($G20&gt;$H20,S$3&lt;S$4,OR(AND($G20&gt;S$3,$G20&lt;=S$4),AND($H20+1&gt;S$3,$H20+1&lt;=S$4),AND($G20&lt;S$3,$H20+1&gt;S$4))),"NIGHT",IF(AND($G20&gt;$H20,S$3&gt;S$4,OR(AND($G20&gt;S$3,$G20&lt;=S$4+1),AND($H20+1&gt;S$3,$H20+1&lt;=S$4+1),AND($G20&lt;S$3,$H20+1&gt;S$4+1))),"NIGHT","")))))</f>
        <v/>
      </c>
      <c r="R20" s="39" t="str">
        <f t="shared" si="1"/>
        <v>mercredi</v>
      </c>
      <c r="S20" s="39">
        <f t="shared" si="2"/>
        <v>4</v>
      </c>
      <c r="T20" s="39">
        <f t="shared" si="3"/>
        <v>1</v>
      </c>
      <c r="U20" s="39" t="str">
        <f t="shared" si="4"/>
        <v>week</v>
      </c>
      <c r="V20" s="40" t="str">
        <f t="shared" si="5"/>
        <v>week - Le Pont des Arts A (0)</v>
      </c>
      <c r="W20" s="40" t="str">
        <f t="shared" si="6"/>
        <v>1 - week - Le Pont des Arts A (0) - AM</v>
      </c>
      <c r="X20" s="40" t="str">
        <f t="shared" si="7"/>
        <v>1 - week - Le Pont des Arts A (0) - PM</v>
      </c>
      <c r="Y20" s="40" t="str">
        <f t="shared" si="8"/>
        <v>1 - week - Le Pont des Arts A (0) - EVENING</v>
      </c>
      <c r="Z20" s="40" t="str">
        <f t="shared" si="9"/>
        <v xml:space="preserve">1 - week - Le Pont des Arts A (0) - </v>
      </c>
      <c r="AA20" s="40" t="str">
        <f t="shared" si="10"/>
        <v>41278 - Le Pont des Arts A (0) - AM</v>
      </c>
      <c r="AB20" s="40" t="str">
        <f t="shared" si="11"/>
        <v>41278 - Le Pont des Arts A (0) - PM</v>
      </c>
      <c r="AC20" s="40" t="str">
        <f t="shared" si="12"/>
        <v>41278 - Le Pont des Arts A (0) - EVENING</v>
      </c>
      <c r="AD20" s="40" t="str">
        <f t="shared" si="13"/>
        <v xml:space="preserve">41278 - Le Pont des Arts A (0) - </v>
      </c>
      <c r="AE20" s="39" t="str">
        <f t="shared" si="14"/>
        <v>ACT</v>
      </c>
      <c r="AF20" s="11"/>
      <c r="AG20" s="67" t="str">
        <f>VLOOKUP(E20,'Répartition salles'!$C:$R,6,FALSE)</f>
        <v>Pont des Arts A</v>
      </c>
      <c r="AH20" s="66" t="str">
        <f t="shared" si="15"/>
        <v>41278 - Pont des Arts A - AM</v>
      </c>
      <c r="AI20" s="66" t="str">
        <f t="shared" si="16"/>
        <v>41278 - Pont des Arts A - PM</v>
      </c>
      <c r="AJ20" s="66" t="str">
        <f t="shared" si="17"/>
        <v>41278 - Pont des Arts A - EVENING</v>
      </c>
      <c r="AK20" s="66" t="str">
        <f t="shared" si="18"/>
        <v xml:space="preserve">41278 - Pont des Arts A - </v>
      </c>
      <c r="AL20" s="67">
        <f>VLOOKUP(E20,'Répartition salles'!$C:$R,7,FALSE)</f>
        <v>0</v>
      </c>
      <c r="AM20" s="66" t="str">
        <f t="shared" si="19"/>
        <v>41278 - 0 - AM</v>
      </c>
      <c r="AN20" s="66" t="str">
        <f t="shared" si="20"/>
        <v>41278 - 0 - PM</v>
      </c>
      <c r="AO20" s="66" t="str">
        <f t="shared" si="21"/>
        <v>41278 - 0 - EVENING</v>
      </c>
      <c r="AP20" s="66" t="str">
        <f t="shared" si="22"/>
        <v xml:space="preserve">41278 - 0 - </v>
      </c>
      <c r="AQ20" s="67">
        <f>VLOOKUP(E20,'Répartition salles'!$C:$R,8,FALSE)</f>
        <v>0</v>
      </c>
      <c r="AR20" s="66" t="str">
        <f t="shared" si="23"/>
        <v>41278 - 0 - AM</v>
      </c>
      <c r="AS20" s="66" t="str">
        <f t="shared" si="24"/>
        <v>41278 - 0 - PM</v>
      </c>
      <c r="AT20" s="66" t="str">
        <f t="shared" si="25"/>
        <v>41278 - 0 - EVENING</v>
      </c>
      <c r="AU20" s="66" t="str">
        <f t="shared" si="26"/>
        <v xml:space="preserve">41278 - 0 - </v>
      </c>
      <c r="AV20" s="67">
        <f>VLOOKUP(E20,'Répartition salles'!$C:$R,9,FALSE)</f>
        <v>0</v>
      </c>
      <c r="AW20" s="66" t="str">
        <f t="shared" si="27"/>
        <v>41278 - 0 - AM</v>
      </c>
      <c r="AX20" s="66" t="str">
        <f t="shared" si="28"/>
        <v>41278 - 0 - PM</v>
      </c>
      <c r="AY20" s="66" t="str">
        <f t="shared" si="29"/>
        <v>41278 - 0 - EVENING</v>
      </c>
      <c r="AZ20" s="66" t="str">
        <f t="shared" si="30"/>
        <v xml:space="preserve">41278 - 0 - </v>
      </c>
      <c r="BA20" s="67">
        <f>VLOOKUP(E20,'Répartition salles'!$C:$R,10,FALSE)</f>
        <v>0</v>
      </c>
      <c r="BB20" s="66" t="str">
        <f t="shared" si="31"/>
        <v>41278 - 0 - AM</v>
      </c>
      <c r="BC20" s="66" t="str">
        <f t="shared" si="32"/>
        <v>41278 - 0 - PM</v>
      </c>
      <c r="BD20" s="66" t="str">
        <f t="shared" si="33"/>
        <v>41278 - 0 - EVENING</v>
      </c>
      <c r="BE20" s="66" t="str">
        <f t="shared" si="34"/>
        <v xml:space="preserve">41278 - 0 - </v>
      </c>
      <c r="BF20" s="67">
        <f>VLOOKUP(E20,'Répartition salles'!$C:$R,11,FALSE)</f>
        <v>0</v>
      </c>
      <c r="BG20" s="66" t="str">
        <f t="shared" si="35"/>
        <v>41278 - 0 - AM</v>
      </c>
      <c r="BH20" s="66" t="str">
        <f t="shared" si="36"/>
        <v>41278 - 0 - PM</v>
      </c>
      <c r="BI20" s="66" t="str">
        <f t="shared" si="37"/>
        <v>41278 - 0 - EVENING</v>
      </c>
      <c r="BJ20" s="66" t="str">
        <f t="shared" si="38"/>
        <v xml:space="preserve">41278 - 0 - </v>
      </c>
      <c r="BK20" s="67">
        <f>VLOOKUP(E20,'Répartition salles'!$C:$R,12,FALSE)</f>
        <v>0</v>
      </c>
      <c r="BL20" s="66" t="str">
        <f t="shared" si="39"/>
        <v>41278 - 0 - AM</v>
      </c>
      <c r="BM20" s="66" t="str">
        <f t="shared" si="40"/>
        <v>41278 - 0 - PM</v>
      </c>
      <c r="BN20" s="66" t="str">
        <f t="shared" si="41"/>
        <v>41278 - 0 - EVENING</v>
      </c>
      <c r="BO20" s="66" t="str">
        <f t="shared" si="42"/>
        <v xml:space="preserve">41278 - 0 - </v>
      </c>
      <c r="BP20" s="67">
        <f>VLOOKUP(E20,'Répartition salles'!$C:$R,13,FALSE)</f>
        <v>0</v>
      </c>
      <c r="BQ20" s="66" t="str">
        <f t="shared" si="43"/>
        <v>41278 - 0 - AM</v>
      </c>
      <c r="BR20" s="66" t="str">
        <f t="shared" si="44"/>
        <v>41278 - 0 - PM</v>
      </c>
      <c r="BS20" s="66" t="str">
        <f t="shared" si="45"/>
        <v>41278 - 0 - EVENING</v>
      </c>
      <c r="BT20" s="66" t="str">
        <f t="shared" si="46"/>
        <v xml:space="preserve">41278 - 0 - </v>
      </c>
      <c r="BU20" s="67">
        <f>VLOOKUP(E20,'Répartition salles'!$C:$R,14,FALSE)</f>
        <v>0</v>
      </c>
      <c r="BV20" s="66" t="str">
        <f t="shared" si="47"/>
        <v>41278 - 0 - AM</v>
      </c>
      <c r="BW20" s="66" t="str">
        <f t="shared" si="48"/>
        <v>41278 - 0 - PM</v>
      </c>
      <c r="BX20" s="66" t="str">
        <f t="shared" si="49"/>
        <v>41278 - 0 - EVENING</v>
      </c>
      <c r="BY20" s="66" t="str">
        <f t="shared" si="50"/>
        <v xml:space="preserve">41278 - 0 - </v>
      </c>
      <c r="BZ20" s="67">
        <f>VLOOKUP(E20,'Répartition salles'!$C:$R,15,FALSE)</f>
        <v>0</v>
      </c>
      <c r="CA20" s="66" t="str">
        <f t="shared" si="51"/>
        <v>41278 - 0 - AM</v>
      </c>
      <c r="CB20" s="66" t="str">
        <f t="shared" si="52"/>
        <v>41278 - 0 - PM</v>
      </c>
      <c r="CC20" s="66" t="str">
        <f t="shared" si="53"/>
        <v>41278 - 0 - EVENING</v>
      </c>
      <c r="CD20" s="66" t="str">
        <f t="shared" si="54"/>
        <v xml:space="preserve">41278 - 0 - </v>
      </c>
      <c r="CE20" s="67">
        <f>VLOOKUP(E20,'Répartition salles'!$C:$R,16,FALSE)</f>
        <v>0</v>
      </c>
      <c r="CF20" s="66" t="str">
        <f t="shared" si="55"/>
        <v>41278 - 0 - AM</v>
      </c>
      <c r="CG20" s="66" t="str">
        <f t="shared" si="56"/>
        <v>41278 - 0 - PM</v>
      </c>
      <c r="CH20" s="66" t="str">
        <f t="shared" si="57"/>
        <v>41278 - 0 - EVENING</v>
      </c>
      <c r="CI20" s="66" t="str">
        <f t="shared" si="58"/>
        <v xml:space="preserve">41278 - 0 - </v>
      </c>
      <c r="CJ20" s="118" t="str">
        <f t="shared" si="59"/>
        <v>ACT</v>
      </c>
    </row>
    <row r="21" spans="1:88" ht="12.75" customHeight="1" x14ac:dyDescent="0.2">
      <c r="A21" s="108">
        <v>1750994</v>
      </c>
      <c r="B21" s="108">
        <v>2963955</v>
      </c>
      <c r="C21" s="108" t="s">
        <v>23</v>
      </c>
      <c r="D21" s="109" t="s">
        <v>621</v>
      </c>
      <c r="E21" s="103" t="s">
        <v>81</v>
      </c>
      <c r="F21" s="104" t="s">
        <v>16</v>
      </c>
      <c r="G21" s="105">
        <v>0.58333333333333337</v>
      </c>
      <c r="H21" s="105">
        <v>0.875</v>
      </c>
      <c r="I21" s="106">
        <v>41280</v>
      </c>
      <c r="J21" s="108" t="s">
        <v>8</v>
      </c>
      <c r="K21" s="108" t="s">
        <v>9</v>
      </c>
      <c r="L21" s="110" t="s">
        <v>620</v>
      </c>
      <c r="M21" s="11" t="str">
        <f t="shared" si="0"/>
        <v>PM;EVENING</v>
      </c>
      <c r="N21" s="39" t="str">
        <f>IF($G21=P$4,"",IF(AND($G21&lt;$H21,P$3&lt;P$4,OR(AND($G21&gt;P$3,$G21&lt;=P$4),AND($H21&gt;P$3,$H21&lt;=P$4),AND($G21&lt;P$3,$H21&gt;P$4))),"AM",IF(AND($G21&lt;$H21,P$3&gt;P$4,OR(AND($G21&gt;P$3,$G21&lt;=P$4+1),AND($H21&gt;P$3,$H21&lt;=P$4+1),AND($G21&lt;P$3,$H21&gt;P$4+1))),"AM",IF(AND($G21&gt;$H21,P$3&lt;P$4,OR(AND($G21&gt;P$3,$G21&lt;=P$4),AND($H21+1&gt;P$3,$H21+1&lt;=P$4),AND($G21&lt;P$3,$H21+1&gt;P$4))),"AM",IF(AND($G21&gt;$H21,P$3&gt;P$4,OR(AND($G21&gt;P$3,$G21&lt;=P$4+1),AND($H21+1&gt;P$3,$H21+1&lt;=P$4+1),AND($G21&lt;P$3,$H21+1&gt;P$4+1))),"AM","")))))</f>
        <v/>
      </c>
      <c r="O21" s="39" t="str">
        <f>IF($G21=Q$4,"",IF(AND($G21&lt;$H21,Q$3&lt;Q$4,OR(AND($G21&gt;Q$3,$G21&lt;=Q$4),AND($H21&gt;Q$3,$H21&lt;=Q$4),AND($G21&lt;Q$3,$H21&gt;Q$4))),"PM",IF(AND($G21&lt;$H21,Q$3&gt;Q$4,OR(AND($G21&gt;Q$3,$G21&lt;=Q$4+1),AND($H21&gt;Q$3,$H21&lt;=Q$4+1),AND($G21&lt;Q$3,$H21&gt;Q$4+1))),"PM",IF(AND($G21&gt;$H21,Q$3&lt;Q$4,OR(AND($G21&gt;Q$3,$G21&lt;=Q$4),AND($H21+1&gt;Q$3,$H21+1&lt;=Q$4),AND($G21&lt;Q$3,$H21+1&gt;Q$4))),"PM",IF(AND($G21&gt;$H21,Q$3&gt;Q$4,OR(AND($G21&gt;Q$3,$G21&lt;=Q$4+1),AND($H21+1&gt;Q$3,$H21+1&lt;=Q$4+1),AND($G21&lt;Q$3,$H21+1&gt;Q$4+1))),"PM","")))))</f>
        <v>PM</v>
      </c>
      <c r="P21" s="39" t="str">
        <f>IF($G21=R$4,"",IF(AND($G21&lt;$H21,R$3&lt;R$4,OR(AND($G21&gt;R$3,$G21&lt;=R$4),AND($H21&gt;R$3,$H21&lt;=R$4),AND($G21&lt;R$3,$H21&gt;R$4))),"EVENING",IF(AND($G21&lt;$H21,R$3&gt;R$4,OR(AND($G21&gt;R$3,$G21&lt;=R$4+1),AND($H21&gt;R$3,$H21&lt;=R$4+1),AND($G21&lt;R$3,$H21&gt;R$4+1))),"EVENING",IF(AND($G21&gt;$H21,R$3&lt;R$4,OR(AND($G21&gt;R$3,$G21&lt;=R$4),AND($H21+1&gt;R$3,$H21+1&lt;=R$4),AND($G21&lt;R$3,$H21+1&gt;R$4))),"EVENING",IF(AND($G21&gt;$H21,R$3&gt;R$4,OR(AND($G21&gt;R$3,$G21&lt;=R$4+1),AND($H21+1&gt;R$3,$H21+1&lt;=R$4+1),AND($G21&lt;R$3,$H21+1&gt;R$4+1))),"EVENING","")))))</f>
        <v>EVENING</v>
      </c>
      <c r="Q21" s="39" t="str">
        <f>IF($G21=S$4,"",IF(AND($G21&lt;$H21,S$3&lt;S$4,OR(AND($G21&gt;S$3,$G21&lt;=S$4),AND($H21&gt;S$3,$H21&lt;=S$4),AND($G21&lt;S$3,$H21&gt;S$4))),"NIGHT",IF(AND($G21&lt;$H21,S$3&gt;S$4,OR(AND($G21&gt;S$3,$G21&lt;=S$4+1),AND($H21&gt;S$3,$H21&lt;=S$4+1),AND($G21&lt;S$3,$H21&gt;S$4+1))),"NIGHT",IF(AND($G21&gt;$H21,S$3&lt;S$4,OR(AND($G21&gt;S$3,$G21&lt;=S$4),AND($H21+1&gt;S$3,$H21+1&lt;=S$4),AND($G21&lt;S$3,$H21+1&gt;S$4))),"NIGHT",IF(AND($G21&gt;$H21,S$3&gt;S$4,OR(AND($G21&gt;S$3,$G21&lt;=S$4+1),AND($H21+1&gt;S$3,$H21+1&lt;=S$4+1),AND($G21&lt;S$3,$H21+1&gt;S$4+1))),"NIGHT","")))))</f>
        <v/>
      </c>
      <c r="R21" s="39" t="str">
        <f t="shared" si="1"/>
        <v>vendredi</v>
      </c>
      <c r="S21" s="39">
        <f t="shared" si="2"/>
        <v>6</v>
      </c>
      <c r="T21" s="39">
        <f t="shared" si="3"/>
        <v>1</v>
      </c>
      <c r="U21" s="39" t="str">
        <f t="shared" si="4"/>
        <v>week</v>
      </c>
      <c r="V21" s="40" t="str">
        <f t="shared" si="5"/>
        <v>week - Le Pont de Sully B (0)</v>
      </c>
      <c r="W21" s="40" t="str">
        <f t="shared" si="6"/>
        <v xml:space="preserve">1 - week - Le Pont de Sully B (0) - </v>
      </c>
      <c r="X21" s="40" t="str">
        <f t="shared" si="7"/>
        <v>1 - week - Le Pont de Sully B (0) - PM</v>
      </c>
      <c r="Y21" s="40" t="str">
        <f t="shared" si="8"/>
        <v>1 - week - Le Pont de Sully B (0) - EVENING</v>
      </c>
      <c r="Z21" s="40" t="str">
        <f t="shared" si="9"/>
        <v xml:space="preserve">1 - week - Le Pont de Sully B (0) - </v>
      </c>
      <c r="AA21" s="40" t="str">
        <f t="shared" si="10"/>
        <v xml:space="preserve">41280 - Le Pont de Sully B (0) - </v>
      </c>
      <c r="AB21" s="40" t="str">
        <f t="shared" si="11"/>
        <v>41280 - Le Pont de Sully B (0) - PM</v>
      </c>
      <c r="AC21" s="40" t="str">
        <f t="shared" si="12"/>
        <v>41280 - Le Pont de Sully B (0) - EVENING</v>
      </c>
      <c r="AD21" s="40" t="str">
        <f t="shared" si="13"/>
        <v xml:space="preserve">41280 - Le Pont de Sully B (0) - </v>
      </c>
      <c r="AE21" s="39" t="str">
        <f t="shared" si="14"/>
        <v>ACT</v>
      </c>
      <c r="AF21" s="11"/>
      <c r="AG21" s="67" t="str">
        <f>VLOOKUP(E21,'Répartition salles'!$C:$R,6,FALSE)</f>
        <v>Pont de Sully B</v>
      </c>
      <c r="AH21" s="66" t="str">
        <f t="shared" si="15"/>
        <v xml:space="preserve">41280 - Pont de Sully B - </v>
      </c>
      <c r="AI21" s="66" t="str">
        <f t="shared" si="16"/>
        <v>41280 - Pont de Sully B - PM</v>
      </c>
      <c r="AJ21" s="66" t="str">
        <f t="shared" si="17"/>
        <v>41280 - Pont de Sully B - EVENING</v>
      </c>
      <c r="AK21" s="66" t="str">
        <f t="shared" si="18"/>
        <v xml:space="preserve">41280 - Pont de Sully B - </v>
      </c>
      <c r="AL21" s="67">
        <f>VLOOKUP(E21,'Répartition salles'!$C:$R,7,FALSE)</f>
        <v>0</v>
      </c>
      <c r="AM21" s="66" t="str">
        <f t="shared" si="19"/>
        <v xml:space="preserve">41280 - 0 - </v>
      </c>
      <c r="AN21" s="66" t="str">
        <f t="shared" si="20"/>
        <v>41280 - 0 - PM</v>
      </c>
      <c r="AO21" s="66" t="str">
        <f t="shared" si="21"/>
        <v>41280 - 0 - EVENING</v>
      </c>
      <c r="AP21" s="66" t="str">
        <f t="shared" si="22"/>
        <v xml:space="preserve">41280 - 0 - </v>
      </c>
      <c r="AQ21" s="67">
        <f>VLOOKUP(E21,'Répartition salles'!$C:$R,8,FALSE)</f>
        <v>0</v>
      </c>
      <c r="AR21" s="66" t="str">
        <f t="shared" si="23"/>
        <v xml:space="preserve">41280 - 0 - </v>
      </c>
      <c r="AS21" s="66" t="str">
        <f t="shared" si="24"/>
        <v>41280 - 0 - PM</v>
      </c>
      <c r="AT21" s="66" t="str">
        <f t="shared" si="25"/>
        <v>41280 - 0 - EVENING</v>
      </c>
      <c r="AU21" s="66" t="str">
        <f t="shared" si="26"/>
        <v xml:space="preserve">41280 - 0 - </v>
      </c>
      <c r="AV21" s="67">
        <f>VLOOKUP(E21,'Répartition salles'!$C:$R,9,FALSE)</f>
        <v>0</v>
      </c>
      <c r="AW21" s="66" t="str">
        <f t="shared" si="27"/>
        <v xml:space="preserve">41280 - 0 - </v>
      </c>
      <c r="AX21" s="66" t="str">
        <f t="shared" si="28"/>
        <v>41280 - 0 - PM</v>
      </c>
      <c r="AY21" s="66" t="str">
        <f t="shared" si="29"/>
        <v>41280 - 0 - EVENING</v>
      </c>
      <c r="AZ21" s="66" t="str">
        <f t="shared" si="30"/>
        <v xml:space="preserve">41280 - 0 - </v>
      </c>
      <c r="BA21" s="67">
        <f>VLOOKUP(E21,'Répartition salles'!$C:$R,10,FALSE)</f>
        <v>0</v>
      </c>
      <c r="BB21" s="66" t="str">
        <f t="shared" si="31"/>
        <v xml:space="preserve">41280 - 0 - </v>
      </c>
      <c r="BC21" s="66" t="str">
        <f t="shared" si="32"/>
        <v>41280 - 0 - PM</v>
      </c>
      <c r="BD21" s="66" t="str">
        <f t="shared" si="33"/>
        <v>41280 - 0 - EVENING</v>
      </c>
      <c r="BE21" s="66" t="str">
        <f t="shared" si="34"/>
        <v xml:space="preserve">41280 - 0 - </v>
      </c>
      <c r="BF21" s="67">
        <f>VLOOKUP(E21,'Répartition salles'!$C:$R,11,FALSE)</f>
        <v>0</v>
      </c>
      <c r="BG21" s="66" t="str">
        <f t="shared" si="35"/>
        <v xml:space="preserve">41280 - 0 - </v>
      </c>
      <c r="BH21" s="66" t="str">
        <f t="shared" si="36"/>
        <v>41280 - 0 - PM</v>
      </c>
      <c r="BI21" s="66" t="str">
        <f t="shared" si="37"/>
        <v>41280 - 0 - EVENING</v>
      </c>
      <c r="BJ21" s="66" t="str">
        <f t="shared" si="38"/>
        <v xml:space="preserve">41280 - 0 - </v>
      </c>
      <c r="BK21" s="67">
        <f>VLOOKUP(E21,'Répartition salles'!$C:$R,12,FALSE)</f>
        <v>0</v>
      </c>
      <c r="BL21" s="66" t="str">
        <f t="shared" si="39"/>
        <v xml:space="preserve">41280 - 0 - </v>
      </c>
      <c r="BM21" s="66" t="str">
        <f t="shared" si="40"/>
        <v>41280 - 0 - PM</v>
      </c>
      <c r="BN21" s="66" t="str">
        <f t="shared" si="41"/>
        <v>41280 - 0 - EVENING</v>
      </c>
      <c r="BO21" s="66" t="str">
        <f t="shared" si="42"/>
        <v xml:space="preserve">41280 - 0 - </v>
      </c>
      <c r="BP21" s="67">
        <f>VLOOKUP(E21,'Répartition salles'!$C:$R,13,FALSE)</f>
        <v>0</v>
      </c>
      <c r="BQ21" s="66" t="str">
        <f t="shared" si="43"/>
        <v xml:space="preserve">41280 - 0 - </v>
      </c>
      <c r="BR21" s="66" t="str">
        <f t="shared" si="44"/>
        <v>41280 - 0 - PM</v>
      </c>
      <c r="BS21" s="66" t="str">
        <f t="shared" si="45"/>
        <v>41280 - 0 - EVENING</v>
      </c>
      <c r="BT21" s="66" t="str">
        <f t="shared" si="46"/>
        <v xml:space="preserve">41280 - 0 - </v>
      </c>
      <c r="BU21" s="67">
        <f>VLOOKUP(E21,'Répartition salles'!$C:$R,14,FALSE)</f>
        <v>0</v>
      </c>
      <c r="BV21" s="66" t="str">
        <f t="shared" si="47"/>
        <v xml:space="preserve">41280 - 0 - </v>
      </c>
      <c r="BW21" s="66" t="str">
        <f t="shared" si="48"/>
        <v>41280 - 0 - PM</v>
      </c>
      <c r="BX21" s="66" t="str">
        <f t="shared" si="49"/>
        <v>41280 - 0 - EVENING</v>
      </c>
      <c r="BY21" s="66" t="str">
        <f t="shared" si="50"/>
        <v xml:space="preserve">41280 - 0 - </v>
      </c>
      <c r="BZ21" s="67">
        <f>VLOOKUP(E21,'Répartition salles'!$C:$R,15,FALSE)</f>
        <v>0</v>
      </c>
      <c r="CA21" s="66" t="str">
        <f t="shared" si="51"/>
        <v xml:space="preserve">41280 - 0 - </v>
      </c>
      <c r="CB21" s="66" t="str">
        <f t="shared" si="52"/>
        <v>41280 - 0 - PM</v>
      </c>
      <c r="CC21" s="66" t="str">
        <f t="shared" si="53"/>
        <v>41280 - 0 - EVENING</v>
      </c>
      <c r="CD21" s="66" t="str">
        <f t="shared" si="54"/>
        <v xml:space="preserve">41280 - 0 - </v>
      </c>
      <c r="CE21" s="67">
        <f>VLOOKUP(E21,'Répartition salles'!$C:$R,16,FALSE)</f>
        <v>0</v>
      </c>
      <c r="CF21" s="66" t="str">
        <f t="shared" si="55"/>
        <v xml:space="preserve">41280 - 0 - </v>
      </c>
      <c r="CG21" s="66" t="str">
        <f t="shared" si="56"/>
        <v>41280 - 0 - PM</v>
      </c>
      <c r="CH21" s="66" t="str">
        <f t="shared" si="57"/>
        <v>41280 - 0 - EVENING</v>
      </c>
      <c r="CI21" s="66" t="str">
        <f t="shared" si="58"/>
        <v xml:space="preserve">41280 - 0 - </v>
      </c>
      <c r="CJ21" s="118" t="str">
        <f t="shared" si="59"/>
        <v>ACT</v>
      </c>
    </row>
    <row r="22" spans="1:88" ht="12.75" customHeight="1" x14ac:dyDescent="0.2">
      <c r="A22" s="108">
        <v>1750994</v>
      </c>
      <c r="B22" s="108">
        <v>2963998</v>
      </c>
      <c r="C22" s="108" t="s">
        <v>31</v>
      </c>
      <c r="D22" s="109" t="s">
        <v>622</v>
      </c>
      <c r="E22" s="129" t="s">
        <v>53</v>
      </c>
      <c r="F22" s="104" t="s">
        <v>16</v>
      </c>
      <c r="G22" s="105">
        <v>0.33333333333333331</v>
      </c>
      <c r="H22" s="105">
        <v>0.75</v>
      </c>
      <c r="I22" s="106">
        <v>41280</v>
      </c>
      <c r="J22" s="108" t="s">
        <v>8</v>
      </c>
      <c r="K22" s="108" t="s">
        <v>9</v>
      </c>
      <c r="L22" s="110" t="s">
        <v>620</v>
      </c>
      <c r="M22" s="11" t="str">
        <f t="shared" si="0"/>
        <v>AM;PM</v>
      </c>
      <c r="N22" s="39" t="str">
        <f>IF($G22=P$4,"",IF(AND($G22&lt;$H22,P$3&lt;P$4,OR(AND($G22&gt;P$3,$G22&lt;=P$4),AND($H22&gt;P$3,$H22&lt;=P$4),AND($G22&lt;P$3,$H22&gt;P$4))),"AM",IF(AND($G22&lt;$H22,P$3&gt;P$4,OR(AND($G22&gt;P$3,$G22&lt;=P$4+1),AND($H22&gt;P$3,$H22&lt;=P$4+1),AND($G22&lt;P$3,$H22&gt;P$4+1))),"AM",IF(AND($G22&gt;$H22,P$3&lt;P$4,OR(AND($G22&gt;P$3,$G22&lt;=P$4),AND($H22+1&gt;P$3,$H22+1&lt;=P$4),AND($G22&lt;P$3,$H22+1&gt;P$4))),"AM",IF(AND($G22&gt;$H22,P$3&gt;P$4,OR(AND($G22&gt;P$3,$G22&lt;=P$4+1),AND($H22+1&gt;P$3,$H22+1&lt;=P$4+1),AND($G22&lt;P$3,$H22+1&gt;P$4+1))),"AM","")))))</f>
        <v>AM</v>
      </c>
      <c r="O22" s="39" t="str">
        <f>IF($G22=Q$4,"",IF(AND($G22&lt;$H22,Q$3&lt;Q$4,OR(AND($G22&gt;Q$3,$G22&lt;=Q$4),AND($H22&gt;Q$3,$H22&lt;=Q$4),AND($G22&lt;Q$3,$H22&gt;Q$4))),"PM",IF(AND($G22&lt;$H22,Q$3&gt;Q$4,OR(AND($G22&gt;Q$3,$G22&lt;=Q$4+1),AND($H22&gt;Q$3,$H22&lt;=Q$4+1),AND($G22&lt;Q$3,$H22&gt;Q$4+1))),"PM",IF(AND($G22&gt;$H22,Q$3&lt;Q$4,OR(AND($G22&gt;Q$3,$G22&lt;=Q$4),AND($H22+1&gt;Q$3,$H22+1&lt;=Q$4),AND($G22&lt;Q$3,$H22+1&gt;Q$4))),"PM",IF(AND($G22&gt;$H22,Q$3&gt;Q$4,OR(AND($G22&gt;Q$3,$G22&lt;=Q$4+1),AND($H22+1&gt;Q$3,$H22+1&lt;=Q$4+1),AND($G22&lt;Q$3,$H22+1&gt;Q$4+1))),"PM","")))))</f>
        <v>PM</v>
      </c>
      <c r="P22" s="39" t="str">
        <f>IF($G22=R$4,"",IF(AND($G22&lt;$H22,R$3&lt;R$4,OR(AND($G22&gt;R$3,$G22&lt;=R$4),AND($H22&gt;R$3,$H22&lt;=R$4),AND($G22&lt;R$3,$H22&gt;R$4))),"EVENING",IF(AND($G22&lt;$H22,R$3&gt;R$4,OR(AND($G22&gt;R$3,$G22&lt;=R$4+1),AND($H22&gt;R$3,$H22&lt;=R$4+1),AND($G22&lt;R$3,$H22&gt;R$4+1))),"EVENING",IF(AND($G22&gt;$H22,R$3&lt;R$4,OR(AND($G22&gt;R$3,$G22&lt;=R$4),AND($H22+1&gt;R$3,$H22+1&lt;=R$4),AND($G22&lt;R$3,$H22+1&gt;R$4))),"EVENING",IF(AND($G22&gt;$H22,R$3&gt;R$4,OR(AND($G22&gt;R$3,$G22&lt;=R$4+1),AND($H22+1&gt;R$3,$H22+1&lt;=R$4+1),AND($G22&lt;R$3,$H22+1&gt;R$4+1))),"EVENING","")))))</f>
        <v/>
      </c>
      <c r="Q22" s="39" t="str">
        <f>IF($G22=S$4,"",IF(AND($G22&lt;$H22,S$3&lt;S$4,OR(AND($G22&gt;S$3,$G22&lt;=S$4),AND($H22&gt;S$3,$H22&lt;=S$4),AND($G22&lt;S$3,$H22&gt;S$4))),"NIGHT",IF(AND($G22&lt;$H22,S$3&gt;S$4,OR(AND($G22&gt;S$3,$G22&lt;=S$4+1),AND($H22&gt;S$3,$H22&lt;=S$4+1),AND($G22&lt;S$3,$H22&gt;S$4+1))),"NIGHT",IF(AND($G22&gt;$H22,S$3&lt;S$4,OR(AND($G22&gt;S$3,$G22&lt;=S$4),AND($H22+1&gt;S$3,$H22+1&lt;=S$4),AND($G22&lt;S$3,$H22+1&gt;S$4))),"NIGHT",IF(AND($G22&gt;$H22,S$3&gt;S$4,OR(AND($G22&gt;S$3,$G22&lt;=S$4+1),AND($H22+1&gt;S$3,$H22+1&lt;=S$4+1),AND($G22&lt;S$3,$H22+1&gt;S$4+1))),"NIGHT","")))))</f>
        <v/>
      </c>
      <c r="R22" s="39" t="str">
        <f t="shared" si="1"/>
        <v>vendredi</v>
      </c>
      <c r="S22" s="39">
        <f t="shared" si="2"/>
        <v>6</v>
      </c>
      <c r="T22" s="39">
        <f t="shared" si="3"/>
        <v>1</v>
      </c>
      <c r="U22" s="39" t="str">
        <f t="shared" si="4"/>
        <v>week</v>
      </c>
      <c r="V22" s="40" t="str">
        <f t="shared" si="5"/>
        <v>week - La Seine (0)</v>
      </c>
      <c r="W22" s="40" t="str">
        <f t="shared" si="6"/>
        <v>1 - week - La Seine (0) - AM</v>
      </c>
      <c r="X22" s="40" t="str">
        <f t="shared" si="7"/>
        <v>1 - week - La Seine (0) - PM</v>
      </c>
      <c r="Y22" s="40" t="str">
        <f t="shared" si="8"/>
        <v xml:space="preserve">1 - week - La Seine (0) - </v>
      </c>
      <c r="Z22" s="40" t="str">
        <f t="shared" si="9"/>
        <v xml:space="preserve">1 - week - La Seine (0) - </v>
      </c>
      <c r="AA22" s="40" t="str">
        <f t="shared" si="10"/>
        <v>41280 - La Seine (0) - AM</v>
      </c>
      <c r="AB22" s="40" t="str">
        <f t="shared" si="11"/>
        <v>41280 - La Seine (0) - PM</v>
      </c>
      <c r="AC22" s="40" t="str">
        <f t="shared" si="12"/>
        <v xml:space="preserve">41280 - La Seine (0) - </v>
      </c>
      <c r="AD22" s="40" t="str">
        <f t="shared" si="13"/>
        <v xml:space="preserve">41280 - La Seine (0) - </v>
      </c>
      <c r="AE22" s="39" t="str">
        <f t="shared" si="14"/>
        <v>ACT</v>
      </c>
      <c r="AF22" s="11"/>
      <c r="AG22" s="67" t="str">
        <f>VLOOKUP(E22,'Répartition salles'!$C:$R,6,FALSE)</f>
        <v>Seine A</v>
      </c>
      <c r="AH22" s="66" t="str">
        <f t="shared" si="15"/>
        <v>41280 - Seine A - AM</v>
      </c>
      <c r="AI22" s="66" t="str">
        <f t="shared" si="16"/>
        <v>41280 - Seine A - PM</v>
      </c>
      <c r="AJ22" s="66" t="str">
        <f t="shared" si="17"/>
        <v xml:space="preserve">41280 - Seine A - </v>
      </c>
      <c r="AK22" s="66" t="str">
        <f t="shared" si="18"/>
        <v xml:space="preserve">41280 - Seine A - </v>
      </c>
      <c r="AL22" s="67" t="str">
        <f>VLOOKUP(E22,'Répartition salles'!$C:$R,7,FALSE)</f>
        <v>Seine B</v>
      </c>
      <c r="AM22" s="66" t="str">
        <f t="shared" si="19"/>
        <v>41280 - Seine B - AM</v>
      </c>
      <c r="AN22" s="66" t="str">
        <f t="shared" si="20"/>
        <v>41280 - Seine B - PM</v>
      </c>
      <c r="AO22" s="66" t="str">
        <f t="shared" si="21"/>
        <v xml:space="preserve">41280 - Seine B - </v>
      </c>
      <c r="AP22" s="66" t="str">
        <f t="shared" si="22"/>
        <v xml:space="preserve">41280 - Seine B - </v>
      </c>
      <c r="AQ22" s="67" t="str">
        <f>VLOOKUP(E22,'Répartition salles'!$C:$R,8,FALSE)</f>
        <v>Seine C</v>
      </c>
      <c r="AR22" s="66" t="str">
        <f t="shared" si="23"/>
        <v>41280 - Seine C - AM</v>
      </c>
      <c r="AS22" s="66" t="str">
        <f t="shared" si="24"/>
        <v>41280 - Seine C - PM</v>
      </c>
      <c r="AT22" s="66" t="str">
        <f t="shared" si="25"/>
        <v xml:space="preserve">41280 - Seine C - </v>
      </c>
      <c r="AU22" s="66" t="str">
        <f t="shared" si="26"/>
        <v xml:space="preserve">41280 - Seine C - </v>
      </c>
      <c r="AV22" s="67">
        <f>VLOOKUP(E22,'Répartition salles'!$C:$R,9,FALSE)</f>
        <v>0</v>
      </c>
      <c r="AW22" s="66" t="str">
        <f t="shared" si="27"/>
        <v>41280 - 0 - AM</v>
      </c>
      <c r="AX22" s="66" t="str">
        <f t="shared" si="28"/>
        <v>41280 - 0 - PM</v>
      </c>
      <c r="AY22" s="66" t="str">
        <f t="shared" si="29"/>
        <v xml:space="preserve">41280 - 0 - </v>
      </c>
      <c r="AZ22" s="66" t="str">
        <f t="shared" si="30"/>
        <v xml:space="preserve">41280 - 0 - </v>
      </c>
      <c r="BA22" s="67">
        <f>VLOOKUP(E22,'Répartition salles'!$C:$R,10,FALSE)</f>
        <v>0</v>
      </c>
      <c r="BB22" s="66" t="str">
        <f t="shared" si="31"/>
        <v>41280 - 0 - AM</v>
      </c>
      <c r="BC22" s="66" t="str">
        <f t="shared" si="32"/>
        <v>41280 - 0 - PM</v>
      </c>
      <c r="BD22" s="66" t="str">
        <f t="shared" si="33"/>
        <v xml:space="preserve">41280 - 0 - </v>
      </c>
      <c r="BE22" s="66" t="str">
        <f t="shared" si="34"/>
        <v xml:space="preserve">41280 - 0 - </v>
      </c>
      <c r="BF22" s="67">
        <f>VLOOKUP(E22,'Répartition salles'!$C:$R,11,FALSE)</f>
        <v>0</v>
      </c>
      <c r="BG22" s="66" t="str">
        <f t="shared" si="35"/>
        <v>41280 - 0 - AM</v>
      </c>
      <c r="BH22" s="66" t="str">
        <f t="shared" si="36"/>
        <v>41280 - 0 - PM</v>
      </c>
      <c r="BI22" s="66" t="str">
        <f t="shared" si="37"/>
        <v xml:space="preserve">41280 - 0 - </v>
      </c>
      <c r="BJ22" s="66" t="str">
        <f t="shared" si="38"/>
        <v xml:space="preserve">41280 - 0 - </v>
      </c>
      <c r="BK22" s="67">
        <f>VLOOKUP(E22,'Répartition salles'!$C:$R,12,FALSE)</f>
        <v>0</v>
      </c>
      <c r="BL22" s="66" t="str">
        <f t="shared" si="39"/>
        <v>41280 - 0 - AM</v>
      </c>
      <c r="BM22" s="66" t="str">
        <f t="shared" si="40"/>
        <v>41280 - 0 - PM</v>
      </c>
      <c r="BN22" s="66" t="str">
        <f t="shared" si="41"/>
        <v xml:space="preserve">41280 - 0 - </v>
      </c>
      <c r="BO22" s="66" t="str">
        <f t="shared" si="42"/>
        <v xml:space="preserve">41280 - 0 - </v>
      </c>
      <c r="BP22" s="67">
        <f>VLOOKUP(E22,'Répartition salles'!$C:$R,13,FALSE)</f>
        <v>0</v>
      </c>
      <c r="BQ22" s="66" t="str">
        <f t="shared" si="43"/>
        <v>41280 - 0 - AM</v>
      </c>
      <c r="BR22" s="66" t="str">
        <f t="shared" si="44"/>
        <v>41280 - 0 - PM</v>
      </c>
      <c r="BS22" s="66" t="str">
        <f t="shared" si="45"/>
        <v xml:space="preserve">41280 - 0 - </v>
      </c>
      <c r="BT22" s="66" t="str">
        <f t="shared" si="46"/>
        <v xml:space="preserve">41280 - 0 - </v>
      </c>
      <c r="BU22" s="67">
        <f>VLOOKUP(E22,'Répartition salles'!$C:$R,14,FALSE)</f>
        <v>0</v>
      </c>
      <c r="BV22" s="66" t="str">
        <f t="shared" si="47"/>
        <v>41280 - 0 - AM</v>
      </c>
      <c r="BW22" s="66" t="str">
        <f t="shared" si="48"/>
        <v>41280 - 0 - PM</v>
      </c>
      <c r="BX22" s="66" t="str">
        <f t="shared" si="49"/>
        <v xml:space="preserve">41280 - 0 - </v>
      </c>
      <c r="BY22" s="66" t="str">
        <f t="shared" si="50"/>
        <v xml:space="preserve">41280 - 0 - </v>
      </c>
      <c r="BZ22" s="67">
        <f>VLOOKUP(E22,'Répartition salles'!$C:$R,15,FALSE)</f>
        <v>0</v>
      </c>
      <c r="CA22" s="66" t="str">
        <f t="shared" si="51"/>
        <v>41280 - 0 - AM</v>
      </c>
      <c r="CB22" s="66" t="str">
        <f t="shared" si="52"/>
        <v>41280 - 0 - PM</v>
      </c>
      <c r="CC22" s="66" t="str">
        <f t="shared" si="53"/>
        <v xml:space="preserve">41280 - 0 - </v>
      </c>
      <c r="CD22" s="66" t="str">
        <f t="shared" si="54"/>
        <v xml:space="preserve">41280 - 0 - </v>
      </c>
      <c r="CE22" s="67">
        <f>VLOOKUP(E22,'Répartition salles'!$C:$R,16,FALSE)</f>
        <v>0</v>
      </c>
      <c r="CF22" s="66" t="str">
        <f t="shared" si="55"/>
        <v>41280 - 0 - AM</v>
      </c>
      <c r="CG22" s="66" t="str">
        <f t="shared" si="56"/>
        <v>41280 - 0 - PM</v>
      </c>
      <c r="CH22" s="66" t="str">
        <f t="shared" si="57"/>
        <v xml:space="preserve">41280 - 0 - </v>
      </c>
      <c r="CI22" s="66" t="str">
        <f t="shared" si="58"/>
        <v xml:space="preserve">41280 - 0 - </v>
      </c>
      <c r="CJ22" s="118" t="str">
        <f t="shared" si="59"/>
        <v>ACT</v>
      </c>
    </row>
    <row r="23" spans="1:88" ht="12.75" customHeight="1" x14ac:dyDescent="0.2">
      <c r="A23" s="108">
        <v>1750994</v>
      </c>
      <c r="B23" s="108">
        <v>2964065</v>
      </c>
      <c r="C23" s="108" t="s">
        <v>25</v>
      </c>
      <c r="D23" s="109" t="s">
        <v>623</v>
      </c>
      <c r="E23" s="103" t="s">
        <v>77</v>
      </c>
      <c r="F23" s="104" t="s">
        <v>16</v>
      </c>
      <c r="G23" s="105">
        <v>0.71875</v>
      </c>
      <c r="H23" s="105">
        <v>0.76041666666666663</v>
      </c>
      <c r="I23" s="106">
        <v>41281</v>
      </c>
      <c r="J23" s="108" t="s">
        <v>8</v>
      </c>
      <c r="K23" s="108" t="s">
        <v>9</v>
      </c>
      <c r="L23" s="110" t="s">
        <v>620</v>
      </c>
      <c r="M23" s="11" t="str">
        <f t="shared" si="0"/>
        <v>PM</v>
      </c>
      <c r="N23" s="39" t="str">
        <f>IF($G23=P$4,"",IF(AND($G23&lt;$H23,P$3&lt;P$4,OR(AND($G23&gt;P$3,$G23&lt;=P$4),AND($H23&gt;P$3,$H23&lt;=P$4),AND($G23&lt;P$3,$H23&gt;P$4))),"AM",IF(AND($G23&lt;$H23,P$3&gt;P$4,OR(AND($G23&gt;P$3,$G23&lt;=P$4+1),AND($H23&gt;P$3,$H23&lt;=P$4+1),AND($G23&lt;P$3,$H23&gt;P$4+1))),"AM",IF(AND($G23&gt;$H23,P$3&lt;P$4,OR(AND($G23&gt;P$3,$G23&lt;=P$4),AND($H23+1&gt;P$3,$H23+1&lt;=P$4),AND($G23&lt;P$3,$H23+1&gt;P$4))),"AM",IF(AND($G23&gt;$H23,P$3&gt;P$4,OR(AND($G23&gt;P$3,$G23&lt;=P$4+1),AND($H23+1&gt;P$3,$H23+1&lt;=P$4+1),AND($G23&lt;P$3,$H23+1&gt;P$4+1))),"AM","")))))</f>
        <v/>
      </c>
      <c r="O23" s="39" t="str">
        <f>IF($G23=Q$4,"",IF(AND($G23&lt;$H23,Q$3&lt;Q$4,OR(AND($G23&gt;Q$3,$G23&lt;=Q$4),AND($H23&gt;Q$3,$H23&lt;=Q$4),AND($G23&lt;Q$3,$H23&gt;Q$4))),"PM",IF(AND($G23&lt;$H23,Q$3&gt;Q$4,OR(AND($G23&gt;Q$3,$G23&lt;=Q$4+1),AND($H23&gt;Q$3,$H23&lt;=Q$4+1),AND($G23&lt;Q$3,$H23&gt;Q$4+1))),"PM",IF(AND($G23&gt;$H23,Q$3&lt;Q$4,OR(AND($G23&gt;Q$3,$G23&lt;=Q$4),AND($H23+1&gt;Q$3,$H23+1&lt;=Q$4),AND($G23&lt;Q$3,$H23+1&gt;Q$4))),"PM",IF(AND($G23&gt;$H23,Q$3&gt;Q$4,OR(AND($G23&gt;Q$3,$G23&lt;=Q$4+1),AND($H23+1&gt;Q$3,$H23+1&lt;=Q$4+1),AND($G23&lt;Q$3,$H23+1&gt;Q$4+1))),"PM","")))))</f>
        <v>PM</v>
      </c>
      <c r="P23" s="39" t="str">
        <f>IF($G23=R$4,"",IF(AND($G23&lt;$H23,R$3&lt;R$4,OR(AND($G23&gt;R$3,$G23&lt;=R$4),AND($H23&gt;R$3,$H23&lt;=R$4),AND($G23&lt;R$3,$H23&gt;R$4))),"EVENING",IF(AND($G23&lt;$H23,R$3&gt;R$4,OR(AND($G23&gt;R$3,$G23&lt;=R$4+1),AND($H23&gt;R$3,$H23&lt;=R$4+1),AND($G23&lt;R$3,$H23&gt;R$4+1))),"EVENING",IF(AND($G23&gt;$H23,R$3&lt;R$4,OR(AND($G23&gt;R$3,$G23&lt;=R$4),AND($H23+1&gt;R$3,$H23+1&lt;=R$4),AND($G23&lt;R$3,$H23+1&gt;R$4))),"EVENING",IF(AND($G23&gt;$H23,R$3&gt;R$4,OR(AND($G23&gt;R$3,$G23&lt;=R$4+1),AND($H23+1&gt;R$3,$H23+1&lt;=R$4+1),AND($G23&lt;R$3,$H23+1&gt;R$4+1))),"EVENING","")))))</f>
        <v/>
      </c>
      <c r="Q23" s="39" t="str">
        <f>IF($G23=S$4,"",IF(AND($G23&lt;$H23,S$3&lt;S$4,OR(AND($G23&gt;S$3,$G23&lt;=S$4),AND($H23&gt;S$3,$H23&lt;=S$4),AND($G23&lt;S$3,$H23&gt;S$4))),"NIGHT",IF(AND($G23&lt;$H23,S$3&gt;S$4,OR(AND($G23&gt;S$3,$G23&lt;=S$4+1),AND($H23&gt;S$3,$H23&lt;=S$4+1),AND($G23&lt;S$3,$H23&gt;S$4+1))),"NIGHT",IF(AND($G23&gt;$H23,S$3&lt;S$4,OR(AND($G23&gt;S$3,$G23&lt;=S$4),AND($H23+1&gt;S$3,$H23+1&lt;=S$4),AND($G23&lt;S$3,$H23+1&gt;S$4))),"NIGHT",IF(AND($G23&gt;$H23,S$3&gt;S$4,OR(AND($G23&gt;S$3,$G23&lt;=S$4+1),AND($H23+1&gt;S$3,$H23+1&lt;=S$4+1),AND($G23&lt;S$3,$H23+1&gt;S$4+1))),"NIGHT","")))))</f>
        <v/>
      </c>
      <c r="R23" s="39" t="str">
        <f t="shared" si="1"/>
        <v>samedi</v>
      </c>
      <c r="S23" s="39">
        <f t="shared" si="2"/>
        <v>7</v>
      </c>
      <c r="T23" s="39">
        <f t="shared" si="3"/>
        <v>1</v>
      </c>
      <c r="U23" s="39" t="str">
        <f t="shared" si="4"/>
        <v>weekend</v>
      </c>
      <c r="V23" s="40" t="str">
        <f t="shared" si="5"/>
        <v>weekend - Le Pont des Arts B (0)</v>
      </c>
      <c r="W23" s="40" t="str">
        <f t="shared" si="6"/>
        <v xml:space="preserve">1 - weekend - Le Pont des Arts B (0) - </v>
      </c>
      <c r="X23" s="40" t="str">
        <f t="shared" si="7"/>
        <v>1 - weekend - Le Pont des Arts B (0) - PM</v>
      </c>
      <c r="Y23" s="40" t="str">
        <f t="shared" si="8"/>
        <v xml:space="preserve">1 - weekend - Le Pont des Arts B (0) - </v>
      </c>
      <c r="Z23" s="40" t="str">
        <f t="shared" si="9"/>
        <v xml:space="preserve">1 - weekend - Le Pont des Arts B (0) - </v>
      </c>
      <c r="AA23" s="40" t="str">
        <f t="shared" si="10"/>
        <v xml:space="preserve">41281 - Le Pont des Arts B (0) - </v>
      </c>
      <c r="AB23" s="40" t="str">
        <f t="shared" si="11"/>
        <v>41281 - Le Pont des Arts B (0) - PM</v>
      </c>
      <c r="AC23" s="40" t="str">
        <f t="shared" si="12"/>
        <v xml:space="preserve">41281 - Le Pont des Arts B (0) - </v>
      </c>
      <c r="AD23" s="40" t="str">
        <f t="shared" si="13"/>
        <v xml:space="preserve">41281 - Le Pont des Arts B (0) - </v>
      </c>
      <c r="AE23" s="39" t="str">
        <f t="shared" si="14"/>
        <v>ACT</v>
      </c>
      <c r="AF23" s="11"/>
      <c r="AG23" s="67" t="str">
        <f>VLOOKUP(E23,'Répartition salles'!$C:$R,6,FALSE)</f>
        <v>Pont des Arts B</v>
      </c>
      <c r="AH23" s="66" t="str">
        <f t="shared" si="15"/>
        <v xml:space="preserve">41281 - Pont des Arts B - </v>
      </c>
      <c r="AI23" s="66" t="str">
        <f t="shared" si="16"/>
        <v>41281 - Pont des Arts B - PM</v>
      </c>
      <c r="AJ23" s="66" t="str">
        <f t="shared" si="17"/>
        <v xml:space="preserve">41281 - Pont des Arts B - </v>
      </c>
      <c r="AK23" s="66" t="str">
        <f t="shared" si="18"/>
        <v xml:space="preserve">41281 - Pont des Arts B - </v>
      </c>
      <c r="AL23" s="67">
        <f>VLOOKUP(E23,'Répartition salles'!$C:$R,7,FALSE)</f>
        <v>0</v>
      </c>
      <c r="AM23" s="66" t="str">
        <f t="shared" si="19"/>
        <v xml:space="preserve">41281 - 0 - </v>
      </c>
      <c r="AN23" s="66" t="str">
        <f t="shared" si="20"/>
        <v>41281 - 0 - PM</v>
      </c>
      <c r="AO23" s="66" t="str">
        <f t="shared" si="21"/>
        <v xml:space="preserve">41281 - 0 - </v>
      </c>
      <c r="AP23" s="66" t="str">
        <f t="shared" si="22"/>
        <v xml:space="preserve">41281 - 0 - </v>
      </c>
      <c r="AQ23" s="67">
        <f>VLOOKUP(E23,'Répartition salles'!$C:$R,8,FALSE)</f>
        <v>0</v>
      </c>
      <c r="AR23" s="66" t="str">
        <f t="shared" si="23"/>
        <v xml:space="preserve">41281 - 0 - </v>
      </c>
      <c r="AS23" s="66" t="str">
        <f t="shared" si="24"/>
        <v>41281 - 0 - PM</v>
      </c>
      <c r="AT23" s="66" t="str">
        <f t="shared" si="25"/>
        <v xml:space="preserve">41281 - 0 - </v>
      </c>
      <c r="AU23" s="66" t="str">
        <f t="shared" si="26"/>
        <v xml:space="preserve">41281 - 0 - </v>
      </c>
      <c r="AV23" s="67">
        <f>VLOOKUP(E23,'Répartition salles'!$C:$R,9,FALSE)</f>
        <v>0</v>
      </c>
      <c r="AW23" s="66" t="str">
        <f t="shared" si="27"/>
        <v xml:space="preserve">41281 - 0 - </v>
      </c>
      <c r="AX23" s="66" t="str">
        <f t="shared" si="28"/>
        <v>41281 - 0 - PM</v>
      </c>
      <c r="AY23" s="66" t="str">
        <f t="shared" si="29"/>
        <v xml:space="preserve">41281 - 0 - </v>
      </c>
      <c r="AZ23" s="66" t="str">
        <f t="shared" si="30"/>
        <v xml:space="preserve">41281 - 0 - </v>
      </c>
      <c r="BA23" s="67">
        <f>VLOOKUP(E23,'Répartition salles'!$C:$R,10,FALSE)</f>
        <v>0</v>
      </c>
      <c r="BB23" s="66" t="str">
        <f t="shared" si="31"/>
        <v xml:space="preserve">41281 - 0 - </v>
      </c>
      <c r="BC23" s="66" t="str">
        <f t="shared" si="32"/>
        <v>41281 - 0 - PM</v>
      </c>
      <c r="BD23" s="66" t="str">
        <f t="shared" si="33"/>
        <v xml:space="preserve">41281 - 0 - </v>
      </c>
      <c r="BE23" s="66" t="str">
        <f t="shared" si="34"/>
        <v xml:space="preserve">41281 - 0 - </v>
      </c>
      <c r="BF23" s="67">
        <f>VLOOKUP(E23,'Répartition salles'!$C:$R,11,FALSE)</f>
        <v>0</v>
      </c>
      <c r="BG23" s="66" t="str">
        <f t="shared" si="35"/>
        <v xml:space="preserve">41281 - 0 - </v>
      </c>
      <c r="BH23" s="66" t="str">
        <f t="shared" si="36"/>
        <v>41281 - 0 - PM</v>
      </c>
      <c r="BI23" s="66" t="str">
        <f t="shared" si="37"/>
        <v xml:space="preserve">41281 - 0 - </v>
      </c>
      <c r="BJ23" s="66" t="str">
        <f t="shared" si="38"/>
        <v xml:space="preserve">41281 - 0 - </v>
      </c>
      <c r="BK23" s="67">
        <f>VLOOKUP(E23,'Répartition salles'!$C:$R,12,FALSE)</f>
        <v>0</v>
      </c>
      <c r="BL23" s="66" t="str">
        <f t="shared" si="39"/>
        <v xml:space="preserve">41281 - 0 - </v>
      </c>
      <c r="BM23" s="66" t="str">
        <f t="shared" si="40"/>
        <v>41281 - 0 - PM</v>
      </c>
      <c r="BN23" s="66" t="str">
        <f t="shared" si="41"/>
        <v xml:space="preserve">41281 - 0 - </v>
      </c>
      <c r="BO23" s="66" t="str">
        <f t="shared" si="42"/>
        <v xml:space="preserve">41281 - 0 - </v>
      </c>
      <c r="BP23" s="67">
        <f>VLOOKUP(E23,'Répartition salles'!$C:$R,13,FALSE)</f>
        <v>0</v>
      </c>
      <c r="BQ23" s="66" t="str">
        <f t="shared" si="43"/>
        <v xml:space="preserve">41281 - 0 - </v>
      </c>
      <c r="BR23" s="66" t="str">
        <f t="shared" si="44"/>
        <v>41281 - 0 - PM</v>
      </c>
      <c r="BS23" s="66" t="str">
        <f t="shared" si="45"/>
        <v xml:space="preserve">41281 - 0 - </v>
      </c>
      <c r="BT23" s="66" t="str">
        <f t="shared" si="46"/>
        <v xml:space="preserve">41281 - 0 - </v>
      </c>
      <c r="BU23" s="67">
        <f>VLOOKUP(E23,'Répartition salles'!$C:$R,14,FALSE)</f>
        <v>0</v>
      </c>
      <c r="BV23" s="66" t="str">
        <f t="shared" si="47"/>
        <v xml:space="preserve">41281 - 0 - </v>
      </c>
      <c r="BW23" s="66" t="str">
        <f t="shared" si="48"/>
        <v>41281 - 0 - PM</v>
      </c>
      <c r="BX23" s="66" t="str">
        <f t="shared" si="49"/>
        <v xml:space="preserve">41281 - 0 - </v>
      </c>
      <c r="BY23" s="66" t="str">
        <f t="shared" si="50"/>
        <v xml:space="preserve">41281 - 0 - </v>
      </c>
      <c r="BZ23" s="67">
        <f>VLOOKUP(E23,'Répartition salles'!$C:$R,15,FALSE)</f>
        <v>0</v>
      </c>
      <c r="CA23" s="66" t="str">
        <f t="shared" si="51"/>
        <v xml:space="preserve">41281 - 0 - </v>
      </c>
      <c r="CB23" s="66" t="str">
        <f t="shared" si="52"/>
        <v>41281 - 0 - PM</v>
      </c>
      <c r="CC23" s="66" t="str">
        <f t="shared" si="53"/>
        <v xml:space="preserve">41281 - 0 - </v>
      </c>
      <c r="CD23" s="66" t="str">
        <f t="shared" si="54"/>
        <v xml:space="preserve">41281 - 0 - </v>
      </c>
      <c r="CE23" s="67">
        <f>VLOOKUP(E23,'Répartition salles'!$C:$R,16,FALSE)</f>
        <v>0</v>
      </c>
      <c r="CF23" s="66" t="str">
        <f t="shared" si="55"/>
        <v xml:space="preserve">41281 - 0 - </v>
      </c>
      <c r="CG23" s="66" t="str">
        <f t="shared" si="56"/>
        <v>41281 - 0 - PM</v>
      </c>
      <c r="CH23" s="66" t="str">
        <f t="shared" si="57"/>
        <v xml:space="preserve">41281 - 0 - </v>
      </c>
      <c r="CI23" s="66" t="str">
        <f t="shared" si="58"/>
        <v xml:space="preserve">41281 - 0 - </v>
      </c>
      <c r="CJ23" s="118" t="str">
        <f t="shared" si="59"/>
        <v>ACT</v>
      </c>
    </row>
    <row r="24" spans="1:88" ht="12.75" customHeight="1" x14ac:dyDescent="0.2">
      <c r="A24" s="108">
        <v>1750994</v>
      </c>
      <c r="B24" s="108">
        <v>2964075</v>
      </c>
      <c r="C24" s="108" t="s">
        <v>25</v>
      </c>
      <c r="D24" s="109" t="s">
        <v>623</v>
      </c>
      <c r="E24" s="103" t="s">
        <v>115</v>
      </c>
      <c r="F24" s="104" t="s">
        <v>16</v>
      </c>
      <c r="G24" s="105">
        <v>0.71875</v>
      </c>
      <c r="H24" s="105">
        <v>0.76041666666666663</v>
      </c>
      <c r="I24" s="106">
        <v>41281</v>
      </c>
      <c r="J24" s="108" t="s">
        <v>8</v>
      </c>
      <c r="K24" s="108" t="s">
        <v>9</v>
      </c>
      <c r="L24" s="110" t="s">
        <v>620</v>
      </c>
      <c r="M24" s="11" t="str">
        <f t="shared" si="0"/>
        <v>PM</v>
      </c>
      <c r="N24" s="39" t="str">
        <f>IF($G24=P$4,"",IF(AND($G24&lt;$H24,P$3&lt;P$4,OR(AND($G24&gt;P$3,$G24&lt;=P$4),AND($H24&gt;P$3,$H24&lt;=P$4),AND($G24&lt;P$3,$H24&gt;P$4))),"AM",IF(AND($G24&lt;$H24,P$3&gt;P$4,OR(AND($G24&gt;P$3,$G24&lt;=P$4+1),AND($H24&gt;P$3,$H24&lt;=P$4+1),AND($G24&lt;P$3,$H24&gt;P$4+1))),"AM",IF(AND($G24&gt;$H24,P$3&lt;P$4,OR(AND($G24&gt;P$3,$G24&lt;=P$4),AND($H24+1&gt;P$3,$H24+1&lt;=P$4),AND($G24&lt;P$3,$H24+1&gt;P$4))),"AM",IF(AND($G24&gt;$H24,P$3&gt;P$4,OR(AND($G24&gt;P$3,$G24&lt;=P$4+1),AND($H24+1&gt;P$3,$H24+1&lt;=P$4+1),AND($G24&lt;P$3,$H24+1&gt;P$4+1))),"AM","")))))</f>
        <v/>
      </c>
      <c r="O24" s="39" t="str">
        <f>IF($G24=Q$4,"",IF(AND($G24&lt;$H24,Q$3&lt;Q$4,OR(AND($G24&gt;Q$3,$G24&lt;=Q$4),AND($H24&gt;Q$3,$H24&lt;=Q$4),AND($G24&lt;Q$3,$H24&gt;Q$4))),"PM",IF(AND($G24&lt;$H24,Q$3&gt;Q$4,OR(AND($G24&gt;Q$3,$G24&lt;=Q$4+1),AND($H24&gt;Q$3,$H24&lt;=Q$4+1),AND($G24&lt;Q$3,$H24&gt;Q$4+1))),"PM",IF(AND($G24&gt;$H24,Q$3&lt;Q$4,OR(AND($G24&gt;Q$3,$G24&lt;=Q$4),AND($H24+1&gt;Q$3,$H24+1&lt;=Q$4),AND($G24&lt;Q$3,$H24+1&gt;Q$4))),"PM",IF(AND($G24&gt;$H24,Q$3&gt;Q$4,OR(AND($G24&gt;Q$3,$G24&lt;=Q$4+1),AND($H24+1&gt;Q$3,$H24+1&lt;=Q$4+1),AND($G24&lt;Q$3,$H24+1&gt;Q$4+1))),"PM","")))))</f>
        <v>PM</v>
      </c>
      <c r="P24" s="39" t="str">
        <f>IF($G24=R$4,"",IF(AND($G24&lt;$H24,R$3&lt;R$4,OR(AND($G24&gt;R$3,$G24&lt;=R$4),AND($H24&gt;R$3,$H24&lt;=R$4),AND($G24&lt;R$3,$H24&gt;R$4))),"EVENING",IF(AND($G24&lt;$H24,R$3&gt;R$4,OR(AND($G24&gt;R$3,$G24&lt;=R$4+1),AND($H24&gt;R$3,$H24&lt;=R$4+1),AND($G24&lt;R$3,$H24&gt;R$4+1))),"EVENING",IF(AND($G24&gt;$H24,R$3&lt;R$4,OR(AND($G24&gt;R$3,$G24&lt;=R$4),AND($H24+1&gt;R$3,$H24+1&lt;=R$4),AND($G24&lt;R$3,$H24+1&gt;R$4))),"EVENING",IF(AND($G24&gt;$H24,R$3&gt;R$4,OR(AND($G24&gt;R$3,$G24&lt;=R$4+1),AND($H24+1&gt;R$3,$H24+1&lt;=R$4+1),AND($G24&lt;R$3,$H24+1&gt;R$4+1))),"EVENING","")))))</f>
        <v/>
      </c>
      <c r="Q24" s="39" t="str">
        <f>IF($G24=S$4,"",IF(AND($G24&lt;$H24,S$3&lt;S$4,OR(AND($G24&gt;S$3,$G24&lt;=S$4),AND($H24&gt;S$3,$H24&lt;=S$4),AND($G24&lt;S$3,$H24&gt;S$4))),"NIGHT",IF(AND($G24&lt;$H24,S$3&gt;S$4,OR(AND($G24&gt;S$3,$G24&lt;=S$4+1),AND($H24&gt;S$3,$H24&lt;=S$4+1),AND($G24&lt;S$3,$H24&gt;S$4+1))),"NIGHT",IF(AND($G24&gt;$H24,S$3&lt;S$4,OR(AND($G24&gt;S$3,$G24&lt;=S$4),AND($H24+1&gt;S$3,$H24+1&lt;=S$4),AND($G24&lt;S$3,$H24+1&gt;S$4))),"NIGHT",IF(AND($G24&gt;$H24,S$3&gt;S$4,OR(AND($G24&gt;S$3,$G24&lt;=S$4+1),AND($H24+1&gt;S$3,$H24+1&lt;=S$4+1),AND($G24&lt;S$3,$H24+1&gt;S$4+1))),"NIGHT","")))))</f>
        <v/>
      </c>
      <c r="R24" s="39" t="str">
        <f t="shared" si="1"/>
        <v>samedi</v>
      </c>
      <c r="S24" s="39">
        <f t="shared" si="2"/>
        <v>7</v>
      </c>
      <c r="T24" s="39">
        <f t="shared" si="3"/>
        <v>1</v>
      </c>
      <c r="U24" s="39" t="str">
        <f t="shared" si="4"/>
        <v>weekend</v>
      </c>
      <c r="V24" s="40" t="str">
        <f t="shared" si="5"/>
        <v>weekend - Le Pont des Arts A (0)</v>
      </c>
      <c r="W24" s="40" t="str">
        <f t="shared" si="6"/>
        <v xml:space="preserve">1 - weekend - Le Pont des Arts A (0) - </v>
      </c>
      <c r="X24" s="40" t="str">
        <f t="shared" si="7"/>
        <v>1 - weekend - Le Pont des Arts A (0) - PM</v>
      </c>
      <c r="Y24" s="40" t="str">
        <f t="shared" si="8"/>
        <v xml:space="preserve">1 - weekend - Le Pont des Arts A (0) - </v>
      </c>
      <c r="Z24" s="40" t="str">
        <f t="shared" si="9"/>
        <v xml:space="preserve">1 - weekend - Le Pont des Arts A (0) - </v>
      </c>
      <c r="AA24" s="40" t="str">
        <f t="shared" si="10"/>
        <v xml:space="preserve">41281 - Le Pont des Arts A (0) - </v>
      </c>
      <c r="AB24" s="40" t="str">
        <f t="shared" si="11"/>
        <v>41281 - Le Pont des Arts A (0) - PM</v>
      </c>
      <c r="AC24" s="40" t="str">
        <f t="shared" si="12"/>
        <v xml:space="preserve">41281 - Le Pont des Arts A (0) - </v>
      </c>
      <c r="AD24" s="40" t="str">
        <f t="shared" si="13"/>
        <v xml:space="preserve">41281 - Le Pont des Arts A (0) - </v>
      </c>
      <c r="AE24" s="39" t="str">
        <f t="shared" si="14"/>
        <v>ACT</v>
      </c>
      <c r="AF24" s="11"/>
      <c r="AG24" s="67" t="str">
        <f>VLOOKUP(E24,'Répartition salles'!$C:$R,6,FALSE)</f>
        <v>Pont des Arts A</v>
      </c>
      <c r="AH24" s="66" t="str">
        <f t="shared" si="15"/>
        <v xml:space="preserve">41281 - Pont des Arts A - </v>
      </c>
      <c r="AI24" s="66" t="str">
        <f t="shared" si="16"/>
        <v>41281 - Pont des Arts A - PM</v>
      </c>
      <c r="AJ24" s="66" t="str">
        <f t="shared" si="17"/>
        <v xml:space="preserve">41281 - Pont des Arts A - </v>
      </c>
      <c r="AK24" s="66" t="str">
        <f t="shared" si="18"/>
        <v xml:space="preserve">41281 - Pont des Arts A - </v>
      </c>
      <c r="AL24" s="67">
        <f>VLOOKUP(E24,'Répartition salles'!$C:$R,7,FALSE)</f>
        <v>0</v>
      </c>
      <c r="AM24" s="66" t="str">
        <f t="shared" si="19"/>
        <v xml:space="preserve">41281 - 0 - </v>
      </c>
      <c r="AN24" s="66" t="str">
        <f t="shared" si="20"/>
        <v>41281 - 0 - PM</v>
      </c>
      <c r="AO24" s="66" t="str">
        <f t="shared" si="21"/>
        <v xml:space="preserve">41281 - 0 - </v>
      </c>
      <c r="AP24" s="66" t="str">
        <f t="shared" si="22"/>
        <v xml:space="preserve">41281 - 0 - </v>
      </c>
      <c r="AQ24" s="67">
        <f>VLOOKUP(E24,'Répartition salles'!$C:$R,8,FALSE)</f>
        <v>0</v>
      </c>
      <c r="AR24" s="66" t="str">
        <f t="shared" si="23"/>
        <v xml:space="preserve">41281 - 0 - </v>
      </c>
      <c r="AS24" s="66" t="str">
        <f t="shared" si="24"/>
        <v>41281 - 0 - PM</v>
      </c>
      <c r="AT24" s="66" t="str">
        <f t="shared" si="25"/>
        <v xml:space="preserve">41281 - 0 - </v>
      </c>
      <c r="AU24" s="66" t="str">
        <f t="shared" si="26"/>
        <v xml:space="preserve">41281 - 0 - </v>
      </c>
      <c r="AV24" s="67">
        <f>VLOOKUP(E24,'Répartition salles'!$C:$R,9,FALSE)</f>
        <v>0</v>
      </c>
      <c r="AW24" s="66" t="str">
        <f t="shared" si="27"/>
        <v xml:space="preserve">41281 - 0 - </v>
      </c>
      <c r="AX24" s="66" t="str">
        <f t="shared" si="28"/>
        <v>41281 - 0 - PM</v>
      </c>
      <c r="AY24" s="66" t="str">
        <f t="shared" si="29"/>
        <v xml:space="preserve">41281 - 0 - </v>
      </c>
      <c r="AZ24" s="66" t="str">
        <f t="shared" si="30"/>
        <v xml:space="preserve">41281 - 0 - </v>
      </c>
      <c r="BA24" s="67">
        <f>VLOOKUP(E24,'Répartition salles'!$C:$R,10,FALSE)</f>
        <v>0</v>
      </c>
      <c r="BB24" s="66" t="str">
        <f t="shared" si="31"/>
        <v xml:space="preserve">41281 - 0 - </v>
      </c>
      <c r="BC24" s="66" t="str">
        <f t="shared" si="32"/>
        <v>41281 - 0 - PM</v>
      </c>
      <c r="BD24" s="66" t="str">
        <f t="shared" si="33"/>
        <v xml:space="preserve">41281 - 0 - </v>
      </c>
      <c r="BE24" s="66" t="str">
        <f t="shared" si="34"/>
        <v xml:space="preserve">41281 - 0 - </v>
      </c>
      <c r="BF24" s="67">
        <f>VLOOKUP(E24,'Répartition salles'!$C:$R,11,FALSE)</f>
        <v>0</v>
      </c>
      <c r="BG24" s="66" t="str">
        <f t="shared" si="35"/>
        <v xml:space="preserve">41281 - 0 - </v>
      </c>
      <c r="BH24" s="66" t="str">
        <f t="shared" si="36"/>
        <v>41281 - 0 - PM</v>
      </c>
      <c r="BI24" s="66" t="str">
        <f t="shared" si="37"/>
        <v xml:space="preserve">41281 - 0 - </v>
      </c>
      <c r="BJ24" s="66" t="str">
        <f t="shared" si="38"/>
        <v xml:space="preserve">41281 - 0 - </v>
      </c>
      <c r="BK24" s="67">
        <f>VLOOKUP(E24,'Répartition salles'!$C:$R,12,FALSE)</f>
        <v>0</v>
      </c>
      <c r="BL24" s="66" t="str">
        <f t="shared" si="39"/>
        <v xml:space="preserve">41281 - 0 - </v>
      </c>
      <c r="BM24" s="66" t="str">
        <f t="shared" si="40"/>
        <v>41281 - 0 - PM</v>
      </c>
      <c r="BN24" s="66" t="str">
        <f t="shared" si="41"/>
        <v xml:space="preserve">41281 - 0 - </v>
      </c>
      <c r="BO24" s="66" t="str">
        <f t="shared" si="42"/>
        <v xml:space="preserve">41281 - 0 - </v>
      </c>
      <c r="BP24" s="67">
        <f>VLOOKUP(E24,'Répartition salles'!$C:$R,13,FALSE)</f>
        <v>0</v>
      </c>
      <c r="BQ24" s="66" t="str">
        <f t="shared" si="43"/>
        <v xml:space="preserve">41281 - 0 - </v>
      </c>
      <c r="BR24" s="66" t="str">
        <f t="shared" si="44"/>
        <v>41281 - 0 - PM</v>
      </c>
      <c r="BS24" s="66" t="str">
        <f t="shared" si="45"/>
        <v xml:space="preserve">41281 - 0 - </v>
      </c>
      <c r="BT24" s="66" t="str">
        <f t="shared" si="46"/>
        <v xml:space="preserve">41281 - 0 - </v>
      </c>
      <c r="BU24" s="67">
        <f>VLOOKUP(E24,'Répartition salles'!$C:$R,14,FALSE)</f>
        <v>0</v>
      </c>
      <c r="BV24" s="66" t="str">
        <f t="shared" si="47"/>
        <v xml:space="preserve">41281 - 0 - </v>
      </c>
      <c r="BW24" s="66" t="str">
        <f t="shared" si="48"/>
        <v>41281 - 0 - PM</v>
      </c>
      <c r="BX24" s="66" t="str">
        <f t="shared" si="49"/>
        <v xml:space="preserve">41281 - 0 - </v>
      </c>
      <c r="BY24" s="66" t="str">
        <f t="shared" si="50"/>
        <v xml:space="preserve">41281 - 0 - </v>
      </c>
      <c r="BZ24" s="67">
        <f>VLOOKUP(E24,'Répartition salles'!$C:$R,15,FALSE)</f>
        <v>0</v>
      </c>
      <c r="CA24" s="66" t="str">
        <f t="shared" si="51"/>
        <v xml:space="preserve">41281 - 0 - </v>
      </c>
      <c r="CB24" s="66" t="str">
        <f t="shared" si="52"/>
        <v>41281 - 0 - PM</v>
      </c>
      <c r="CC24" s="66" t="str">
        <f t="shared" si="53"/>
        <v xml:space="preserve">41281 - 0 - </v>
      </c>
      <c r="CD24" s="66" t="str">
        <f t="shared" si="54"/>
        <v xml:space="preserve">41281 - 0 - </v>
      </c>
      <c r="CE24" s="67">
        <f>VLOOKUP(E24,'Répartition salles'!$C:$R,16,FALSE)</f>
        <v>0</v>
      </c>
      <c r="CF24" s="66" t="str">
        <f t="shared" si="55"/>
        <v xml:space="preserve">41281 - 0 - </v>
      </c>
      <c r="CG24" s="66" t="str">
        <f t="shared" si="56"/>
        <v>41281 - 0 - PM</v>
      </c>
      <c r="CH24" s="66" t="str">
        <f t="shared" si="57"/>
        <v xml:space="preserve">41281 - 0 - </v>
      </c>
      <c r="CI24" s="66" t="str">
        <f t="shared" si="58"/>
        <v xml:space="preserve">41281 - 0 - </v>
      </c>
      <c r="CJ24" s="118" t="str">
        <f t="shared" si="59"/>
        <v>ACT</v>
      </c>
    </row>
    <row r="25" spans="1:88" ht="12.75" customHeight="1" x14ac:dyDescent="0.2">
      <c r="A25" s="108">
        <v>1750994</v>
      </c>
      <c r="B25" s="108">
        <v>2964100</v>
      </c>
      <c r="C25" s="108" t="s">
        <v>25</v>
      </c>
      <c r="D25" s="109" t="s">
        <v>623</v>
      </c>
      <c r="E25" s="103" t="s">
        <v>73</v>
      </c>
      <c r="F25" s="104" t="s">
        <v>16</v>
      </c>
      <c r="G25" s="105">
        <v>0.71875</v>
      </c>
      <c r="H25" s="105">
        <v>0.76041666666666663</v>
      </c>
      <c r="I25" s="106">
        <v>41281</v>
      </c>
      <c r="J25" s="108" t="s">
        <v>8</v>
      </c>
      <c r="K25" s="108" t="s">
        <v>9</v>
      </c>
      <c r="L25" s="110" t="s">
        <v>620</v>
      </c>
      <c r="M25" s="11" t="str">
        <f t="shared" si="0"/>
        <v>PM</v>
      </c>
      <c r="N25" s="39" t="str">
        <f>IF($G25=P$4,"",IF(AND($G25&lt;$H25,P$3&lt;P$4,OR(AND($G25&gt;P$3,$G25&lt;=P$4),AND($H25&gt;P$3,$H25&lt;=P$4),AND($G25&lt;P$3,$H25&gt;P$4))),"AM",IF(AND($G25&lt;$H25,P$3&gt;P$4,OR(AND($G25&gt;P$3,$G25&lt;=P$4+1),AND($H25&gt;P$3,$H25&lt;=P$4+1),AND($G25&lt;P$3,$H25&gt;P$4+1))),"AM",IF(AND($G25&gt;$H25,P$3&lt;P$4,OR(AND($G25&gt;P$3,$G25&lt;=P$4),AND($H25+1&gt;P$3,$H25+1&lt;=P$4),AND($G25&lt;P$3,$H25+1&gt;P$4))),"AM",IF(AND($G25&gt;$H25,P$3&gt;P$4,OR(AND($G25&gt;P$3,$G25&lt;=P$4+1),AND($H25+1&gt;P$3,$H25+1&lt;=P$4+1),AND($G25&lt;P$3,$H25+1&gt;P$4+1))),"AM","")))))</f>
        <v/>
      </c>
      <c r="O25" s="39" t="str">
        <f>IF($G25=Q$4,"",IF(AND($G25&lt;$H25,Q$3&lt;Q$4,OR(AND($G25&gt;Q$3,$G25&lt;=Q$4),AND($H25&gt;Q$3,$H25&lt;=Q$4),AND($G25&lt;Q$3,$H25&gt;Q$4))),"PM",IF(AND($G25&lt;$H25,Q$3&gt;Q$4,OR(AND($G25&gt;Q$3,$G25&lt;=Q$4+1),AND($H25&gt;Q$3,$H25&lt;=Q$4+1),AND($G25&lt;Q$3,$H25&gt;Q$4+1))),"PM",IF(AND($G25&gt;$H25,Q$3&lt;Q$4,OR(AND($G25&gt;Q$3,$G25&lt;=Q$4),AND($H25+1&gt;Q$3,$H25+1&lt;=Q$4),AND($G25&lt;Q$3,$H25+1&gt;Q$4))),"PM",IF(AND($G25&gt;$H25,Q$3&gt;Q$4,OR(AND($G25&gt;Q$3,$G25&lt;=Q$4+1),AND($H25+1&gt;Q$3,$H25+1&lt;=Q$4+1),AND($G25&lt;Q$3,$H25+1&gt;Q$4+1))),"PM","")))))</f>
        <v>PM</v>
      </c>
      <c r="P25" s="39" t="str">
        <f>IF($G25=R$4,"",IF(AND($G25&lt;$H25,R$3&lt;R$4,OR(AND($G25&gt;R$3,$G25&lt;=R$4),AND($H25&gt;R$3,$H25&lt;=R$4),AND($G25&lt;R$3,$H25&gt;R$4))),"EVENING",IF(AND($G25&lt;$H25,R$3&gt;R$4,OR(AND($G25&gt;R$3,$G25&lt;=R$4+1),AND($H25&gt;R$3,$H25&lt;=R$4+1),AND($G25&lt;R$3,$H25&gt;R$4+1))),"EVENING",IF(AND($G25&gt;$H25,R$3&lt;R$4,OR(AND($G25&gt;R$3,$G25&lt;=R$4),AND($H25+1&gt;R$3,$H25+1&lt;=R$4),AND($G25&lt;R$3,$H25+1&gt;R$4))),"EVENING",IF(AND($G25&gt;$H25,R$3&gt;R$4,OR(AND($G25&gt;R$3,$G25&lt;=R$4+1),AND($H25+1&gt;R$3,$H25+1&lt;=R$4+1),AND($G25&lt;R$3,$H25+1&gt;R$4+1))),"EVENING","")))))</f>
        <v/>
      </c>
      <c r="Q25" s="39" t="str">
        <f>IF($G25=S$4,"",IF(AND($G25&lt;$H25,S$3&lt;S$4,OR(AND($G25&gt;S$3,$G25&lt;=S$4),AND($H25&gt;S$3,$H25&lt;=S$4),AND($G25&lt;S$3,$H25&gt;S$4))),"NIGHT",IF(AND($G25&lt;$H25,S$3&gt;S$4,OR(AND($G25&gt;S$3,$G25&lt;=S$4+1),AND($H25&gt;S$3,$H25&lt;=S$4+1),AND($G25&lt;S$3,$H25&gt;S$4+1))),"NIGHT",IF(AND($G25&gt;$H25,S$3&lt;S$4,OR(AND($G25&gt;S$3,$G25&lt;=S$4),AND($H25+1&gt;S$3,$H25+1&lt;=S$4),AND($G25&lt;S$3,$H25+1&gt;S$4))),"NIGHT",IF(AND($G25&gt;$H25,S$3&gt;S$4,OR(AND($G25&gt;S$3,$G25&lt;=S$4+1),AND($H25+1&gt;S$3,$H25+1&lt;=S$4+1),AND($G25&lt;S$3,$H25+1&gt;S$4+1))),"NIGHT","")))))</f>
        <v/>
      </c>
      <c r="R25" s="39" t="str">
        <f t="shared" ref="R25:R35" si="60">TEXT(DAY(I25),"jjjj")</f>
        <v>samedi</v>
      </c>
      <c r="S25" s="39">
        <f t="shared" ref="S25:S35" si="61">DAY(I25)</f>
        <v>7</v>
      </c>
      <c r="T25" s="39">
        <f t="shared" ref="T25:T35" si="62">MONTH(I25)</f>
        <v>1</v>
      </c>
      <c r="U25" s="39" t="str">
        <f t="shared" ref="U25:U35" si="63">IF(OR(R25="Samedi",R25="Dimanche"),"weekend","week")</f>
        <v>weekend</v>
      </c>
      <c r="V25" s="40" t="str">
        <f t="shared" ref="V25:V35" si="64">U25&amp;" - "&amp;E25</f>
        <v>weekend - Le Pont de Sully A (0)</v>
      </c>
      <c r="W25" s="40" t="str">
        <f t="shared" ref="W25:W35" si="65">T25&amp;" - "&amp;U25&amp;" - "&amp;E25&amp; " - "&amp;N25</f>
        <v xml:space="preserve">1 - weekend - Le Pont de Sully A (0) - </v>
      </c>
      <c r="X25" s="40" t="str">
        <f t="shared" ref="X25:X35" si="66">T25&amp;" - "&amp;U25&amp;" - "&amp;E25&amp; " - "&amp;O25</f>
        <v>1 - weekend - Le Pont de Sully A (0) - PM</v>
      </c>
      <c r="Y25" s="40" t="str">
        <f t="shared" ref="Y25:Y35" si="67">T25&amp;" - "&amp;U25&amp;" - "&amp;E25&amp; " - "&amp;P25</f>
        <v xml:space="preserve">1 - weekend - Le Pont de Sully A (0) - </v>
      </c>
      <c r="Z25" s="40" t="str">
        <f t="shared" ref="Z25:Z35" si="68">T25&amp;" - "&amp;U25&amp;" - "&amp;E25&amp;" - "&amp;Q25</f>
        <v xml:space="preserve">1 - weekend - Le Pont de Sully A (0) - </v>
      </c>
      <c r="AA25" s="40" t="str">
        <f t="shared" ref="AA25:AA35" si="69">I25&amp;" - "&amp;E25&amp;" - "&amp;N25</f>
        <v xml:space="preserve">41281 - Le Pont de Sully A (0) - </v>
      </c>
      <c r="AB25" s="40" t="str">
        <f t="shared" ref="AB25:AB35" si="70">I25&amp;" - "&amp;E25&amp;" - "&amp;O25</f>
        <v>41281 - Le Pont de Sully A (0) - PM</v>
      </c>
      <c r="AC25" s="40" t="str">
        <f t="shared" ref="AC25:AC35" si="71">I25&amp;" - "&amp;E25&amp;" - "&amp;P25</f>
        <v xml:space="preserve">41281 - Le Pont de Sully A (0) - </v>
      </c>
      <c r="AD25" s="40" t="str">
        <f t="shared" ref="AD25:AD35" si="72">I25&amp;" - "&amp;E25&amp;" - "&amp;Q25</f>
        <v xml:space="preserve">41281 - Le Pont de Sully A (0) - </v>
      </c>
      <c r="AE25" s="39" t="str">
        <f t="shared" ref="AE25:AE35" si="73">F25</f>
        <v>ACT</v>
      </c>
      <c r="AF25" s="11"/>
      <c r="AG25" s="67" t="str">
        <f>VLOOKUP(E25,'Répartition salles'!$C:$R,6,FALSE)</f>
        <v>Pont de Sully A</v>
      </c>
      <c r="AH25" s="66" t="str">
        <f t="shared" ref="AH25:AH35" si="74">I25&amp;" - "&amp;AG25&amp;" - "&amp;N25</f>
        <v xml:space="preserve">41281 - Pont de Sully A - </v>
      </c>
      <c r="AI25" s="66" t="str">
        <f t="shared" ref="AI25:AI35" si="75">I25&amp;" - "&amp;AG25&amp;" - "&amp;O25</f>
        <v>41281 - Pont de Sully A - PM</v>
      </c>
      <c r="AJ25" s="66" t="str">
        <f t="shared" ref="AJ25:AJ35" si="76">I25&amp;" - "&amp;AG25&amp;" - "&amp;P25</f>
        <v xml:space="preserve">41281 - Pont de Sully A - </v>
      </c>
      <c r="AK25" s="66" t="str">
        <f t="shared" ref="AK25:AK35" si="77">I25&amp;" - "&amp;AG25&amp;" - "&amp;Q25</f>
        <v xml:space="preserve">41281 - Pont de Sully A - </v>
      </c>
      <c r="AL25" s="67">
        <f>VLOOKUP(E25,'Répartition salles'!$C:$R,7,FALSE)</f>
        <v>0</v>
      </c>
      <c r="AM25" s="66" t="str">
        <f t="shared" ref="AM25:AM35" si="78">I25&amp;" - "&amp;AL25&amp;" - "&amp;N25</f>
        <v xml:space="preserve">41281 - 0 - </v>
      </c>
      <c r="AN25" s="66" t="str">
        <f t="shared" ref="AN25:AN35" si="79">I25&amp;" - "&amp;AL25&amp;" - "&amp;O25</f>
        <v>41281 - 0 - PM</v>
      </c>
      <c r="AO25" s="66" t="str">
        <f t="shared" ref="AO25:AO35" si="80">I25&amp;" - "&amp;AL25&amp;" - "&amp;P25</f>
        <v xml:space="preserve">41281 - 0 - </v>
      </c>
      <c r="AP25" s="66" t="str">
        <f t="shared" ref="AP25:AP35" si="81">I25&amp;" - "&amp;AL25&amp;" - "&amp;Q25</f>
        <v xml:space="preserve">41281 - 0 - </v>
      </c>
      <c r="AQ25" s="67">
        <f>VLOOKUP(E25,'Répartition salles'!$C:$R,8,FALSE)</f>
        <v>0</v>
      </c>
      <c r="AR25" s="66" t="str">
        <f t="shared" ref="AR25:AR35" si="82">I25&amp;" - "&amp;AQ25&amp;" - "&amp;N25</f>
        <v xml:space="preserve">41281 - 0 - </v>
      </c>
      <c r="AS25" s="66" t="str">
        <f t="shared" ref="AS25:AS35" si="83">I25&amp;" - "&amp;AQ25&amp;" - "&amp;O25</f>
        <v>41281 - 0 - PM</v>
      </c>
      <c r="AT25" s="66" t="str">
        <f t="shared" ref="AT25:AT35" si="84">I25&amp;" - "&amp;AQ25&amp;" - "&amp;P25</f>
        <v xml:space="preserve">41281 - 0 - </v>
      </c>
      <c r="AU25" s="66" t="str">
        <f t="shared" ref="AU25:AU35" si="85">I25&amp;" - "&amp;AQ25&amp;" - "&amp;Q25</f>
        <v xml:space="preserve">41281 - 0 - </v>
      </c>
      <c r="AV25" s="67">
        <f>VLOOKUP(E25,'Répartition salles'!$C:$R,9,FALSE)</f>
        <v>0</v>
      </c>
      <c r="AW25" s="66" t="str">
        <f t="shared" ref="AW25:AW35" si="86">I25&amp;" - "&amp;AV25&amp;" - "&amp;N25</f>
        <v xml:space="preserve">41281 - 0 - </v>
      </c>
      <c r="AX25" s="66" t="str">
        <f t="shared" ref="AX25:AX35" si="87">I25&amp;" - "&amp;AV25&amp;" - "&amp;O25</f>
        <v>41281 - 0 - PM</v>
      </c>
      <c r="AY25" s="66" t="str">
        <f t="shared" ref="AY25:AY35" si="88">I25&amp;" - "&amp;AV25&amp;" - "&amp;P25</f>
        <v xml:space="preserve">41281 - 0 - </v>
      </c>
      <c r="AZ25" s="66" t="str">
        <f t="shared" ref="AZ25:AZ35" si="89">I25&amp;" - "&amp;AV25&amp;" - "&amp;Q25</f>
        <v xml:space="preserve">41281 - 0 - </v>
      </c>
      <c r="BA25" s="67">
        <f>VLOOKUP(E25,'Répartition salles'!$C:$R,10,FALSE)</f>
        <v>0</v>
      </c>
      <c r="BB25" s="66" t="str">
        <f t="shared" ref="BB25:BB35" si="90">I25&amp;" - "&amp;BA25&amp;" - "&amp;N25</f>
        <v xml:space="preserve">41281 - 0 - </v>
      </c>
      <c r="BC25" s="66" t="str">
        <f t="shared" ref="BC25:BC35" si="91">I25&amp;" - "&amp;BA25&amp;" - "&amp;O25</f>
        <v>41281 - 0 - PM</v>
      </c>
      <c r="BD25" s="66" t="str">
        <f t="shared" ref="BD25:BD35" si="92">I25&amp;" - "&amp;BA25&amp;" - "&amp;P25</f>
        <v xml:space="preserve">41281 - 0 - </v>
      </c>
      <c r="BE25" s="66" t="str">
        <f t="shared" ref="BE25:BE35" si="93">I25&amp;" - "&amp;BA25&amp;" - "&amp;Q25</f>
        <v xml:space="preserve">41281 - 0 - </v>
      </c>
      <c r="BF25" s="67">
        <f>VLOOKUP(E25,'Répartition salles'!$C:$R,11,FALSE)</f>
        <v>0</v>
      </c>
      <c r="BG25" s="66" t="str">
        <f t="shared" ref="BG25:BG35" si="94">I25&amp;" - "&amp;BF25&amp;" - "&amp;N25</f>
        <v xml:space="preserve">41281 - 0 - </v>
      </c>
      <c r="BH25" s="66" t="str">
        <f t="shared" ref="BH25:BH35" si="95">I25&amp;" - "&amp;BF25&amp;" - "&amp;O25</f>
        <v>41281 - 0 - PM</v>
      </c>
      <c r="BI25" s="66" t="str">
        <f t="shared" ref="BI25:BI35" si="96">I25&amp;" - "&amp;BF25&amp;" - "&amp;P25</f>
        <v xml:space="preserve">41281 - 0 - </v>
      </c>
      <c r="BJ25" s="66" t="str">
        <f t="shared" ref="BJ25:BJ35" si="97">I25&amp;" - "&amp;BF25&amp;" - "&amp;Q25</f>
        <v xml:space="preserve">41281 - 0 - </v>
      </c>
      <c r="BK25" s="67">
        <f>VLOOKUP(E25,'Répartition salles'!$C:$R,12,FALSE)</f>
        <v>0</v>
      </c>
      <c r="BL25" s="66" t="str">
        <f t="shared" ref="BL25:BL35" si="98">I25&amp;" - "&amp;BK25&amp;" - "&amp;N25</f>
        <v xml:space="preserve">41281 - 0 - </v>
      </c>
      <c r="BM25" s="66" t="str">
        <f t="shared" ref="BM25:BM35" si="99">I25&amp;" - "&amp;BK25&amp;" - "&amp;O25</f>
        <v>41281 - 0 - PM</v>
      </c>
      <c r="BN25" s="66" t="str">
        <f t="shared" ref="BN25:BN35" si="100">I25&amp;" - "&amp;BK25&amp;" - "&amp;P25</f>
        <v xml:space="preserve">41281 - 0 - </v>
      </c>
      <c r="BO25" s="66" t="str">
        <f t="shared" ref="BO25:BO35" si="101">I25&amp;" - "&amp;BK25&amp;" - "&amp;Q25</f>
        <v xml:space="preserve">41281 - 0 - </v>
      </c>
      <c r="BP25" s="67">
        <f>VLOOKUP(E25,'Répartition salles'!$C:$R,13,FALSE)</f>
        <v>0</v>
      </c>
      <c r="BQ25" s="66" t="str">
        <f t="shared" ref="BQ25:BQ35" si="102">I25&amp;" - "&amp;BP25&amp;" - "&amp;N25</f>
        <v xml:space="preserve">41281 - 0 - </v>
      </c>
      <c r="BR25" s="66" t="str">
        <f t="shared" ref="BR25:BR35" si="103">I25&amp;" - "&amp;BP25&amp;" - "&amp;O25</f>
        <v>41281 - 0 - PM</v>
      </c>
      <c r="BS25" s="66" t="str">
        <f t="shared" ref="BS25:BS35" si="104">I25&amp;" - "&amp;BP25&amp;" - "&amp;P25</f>
        <v xml:space="preserve">41281 - 0 - </v>
      </c>
      <c r="BT25" s="66" t="str">
        <f t="shared" ref="BT25:BT35" si="105">I25&amp;" - "&amp;BP25&amp;" - "&amp;Q25</f>
        <v xml:space="preserve">41281 - 0 - </v>
      </c>
      <c r="BU25" s="67">
        <f>VLOOKUP(E25,'Répartition salles'!$C:$R,14,FALSE)</f>
        <v>0</v>
      </c>
      <c r="BV25" s="66" t="str">
        <f t="shared" ref="BV25:BV35" si="106">I25&amp;" - "&amp;BU25&amp;" - "&amp;N25</f>
        <v xml:space="preserve">41281 - 0 - </v>
      </c>
      <c r="BW25" s="66" t="str">
        <f t="shared" ref="BW25:BW35" si="107">I25&amp;" - "&amp;BU25&amp;" - "&amp;O25</f>
        <v>41281 - 0 - PM</v>
      </c>
      <c r="BX25" s="66" t="str">
        <f t="shared" ref="BX25:BX35" si="108">I25&amp;" - "&amp;BU25&amp;" - "&amp;P25</f>
        <v xml:space="preserve">41281 - 0 - </v>
      </c>
      <c r="BY25" s="66" t="str">
        <f t="shared" ref="BY25:BY35" si="109">I25&amp;" - "&amp;BU25&amp;" - "&amp;Q25</f>
        <v xml:space="preserve">41281 - 0 - </v>
      </c>
      <c r="BZ25" s="67">
        <f>VLOOKUP(E25,'Répartition salles'!$C:$R,15,FALSE)</f>
        <v>0</v>
      </c>
      <c r="CA25" s="66" t="str">
        <f t="shared" ref="CA25:CA35" si="110">I25&amp;" - "&amp;BZ25&amp;" - "&amp;N25</f>
        <v xml:space="preserve">41281 - 0 - </v>
      </c>
      <c r="CB25" s="66" t="str">
        <f t="shared" ref="CB25:CB35" si="111">I25&amp;" - "&amp;BZ25&amp;" - "&amp;O25</f>
        <v>41281 - 0 - PM</v>
      </c>
      <c r="CC25" s="66" t="str">
        <f t="shared" ref="CC25:CC35" si="112">I25&amp;" - "&amp;BZ25&amp;" - "&amp;P25</f>
        <v xml:space="preserve">41281 - 0 - </v>
      </c>
      <c r="CD25" s="66" t="str">
        <f t="shared" ref="CD25:CD35" si="113">I25&amp;" - "&amp;BZ25&amp;" - "&amp;Q25</f>
        <v xml:space="preserve">41281 - 0 - </v>
      </c>
      <c r="CE25" s="67">
        <f>VLOOKUP(E25,'Répartition salles'!$C:$R,16,FALSE)</f>
        <v>0</v>
      </c>
      <c r="CF25" s="66" t="str">
        <f t="shared" ref="CF25:CF35" si="114">I25&amp;" - "&amp;CE25&amp;" - "&amp;N25</f>
        <v xml:space="preserve">41281 - 0 - </v>
      </c>
      <c r="CG25" s="66" t="str">
        <f t="shared" ref="CG25:CG35" si="115">I25&amp;" - "&amp;CE25&amp;" - "&amp;O25</f>
        <v>41281 - 0 - PM</v>
      </c>
      <c r="CH25" s="66" t="str">
        <f t="shared" ref="CH25:CH35" si="116">I25&amp;" - "&amp;CE25&amp;" - "&amp;P25</f>
        <v xml:space="preserve">41281 - 0 - </v>
      </c>
      <c r="CI25" s="66" t="str">
        <f t="shared" ref="CI25:CI35" si="117">I25&amp;" - "&amp;CE25&amp;" - "&amp;Q25</f>
        <v xml:space="preserve">41281 - 0 - </v>
      </c>
      <c r="CJ25" s="118" t="str">
        <f t="shared" ref="CJ25:CJ35" si="118">F25</f>
        <v>ACT</v>
      </c>
    </row>
    <row r="26" spans="1:88" ht="12.75" customHeight="1" x14ac:dyDescent="0.2">
      <c r="A26" s="108">
        <v>1750994</v>
      </c>
      <c r="B26" s="108">
        <v>2964177</v>
      </c>
      <c r="C26" s="108" t="s">
        <v>25</v>
      </c>
      <c r="D26" s="109" t="s">
        <v>623</v>
      </c>
      <c r="E26" s="103" t="s">
        <v>69</v>
      </c>
      <c r="F26" s="104" t="s">
        <v>16</v>
      </c>
      <c r="G26" s="105">
        <v>0.71875</v>
      </c>
      <c r="H26" s="105">
        <v>0.76041666666666663</v>
      </c>
      <c r="I26" s="106">
        <v>41281</v>
      </c>
      <c r="J26" s="108" t="s">
        <v>8</v>
      </c>
      <c r="K26" s="108" t="s">
        <v>9</v>
      </c>
      <c r="L26" s="110" t="s">
        <v>620</v>
      </c>
      <c r="M26" s="11" t="str">
        <f t="shared" si="0"/>
        <v>PM</v>
      </c>
      <c r="N26" s="39" t="str">
        <f>IF($G26=P$4,"",IF(AND($G26&lt;$H26,P$3&lt;P$4,OR(AND($G26&gt;P$3,$G26&lt;=P$4),AND($H26&gt;P$3,$H26&lt;=P$4),AND($G26&lt;P$3,$H26&gt;P$4))),"AM",IF(AND($G26&lt;$H26,P$3&gt;P$4,OR(AND($G26&gt;P$3,$G26&lt;=P$4+1),AND($H26&gt;P$3,$H26&lt;=P$4+1),AND($G26&lt;P$3,$H26&gt;P$4+1))),"AM",IF(AND($G26&gt;$H26,P$3&lt;P$4,OR(AND($G26&gt;P$3,$G26&lt;=P$4),AND($H26+1&gt;P$3,$H26+1&lt;=P$4),AND($G26&lt;P$3,$H26+1&gt;P$4))),"AM",IF(AND($G26&gt;$H26,P$3&gt;P$4,OR(AND($G26&gt;P$3,$G26&lt;=P$4+1),AND($H26+1&gt;P$3,$H26+1&lt;=P$4+1),AND($G26&lt;P$3,$H26+1&gt;P$4+1))),"AM","")))))</f>
        <v/>
      </c>
      <c r="O26" s="39" t="str">
        <f>IF($G26=Q$4,"",IF(AND($G26&lt;$H26,Q$3&lt;Q$4,OR(AND($G26&gt;Q$3,$G26&lt;=Q$4),AND($H26&gt;Q$3,$H26&lt;=Q$4),AND($G26&lt;Q$3,$H26&gt;Q$4))),"PM",IF(AND($G26&lt;$H26,Q$3&gt;Q$4,OR(AND($G26&gt;Q$3,$G26&lt;=Q$4+1),AND($H26&gt;Q$3,$H26&lt;=Q$4+1),AND($G26&lt;Q$3,$H26&gt;Q$4+1))),"PM",IF(AND($G26&gt;$H26,Q$3&lt;Q$4,OR(AND($G26&gt;Q$3,$G26&lt;=Q$4),AND($H26+1&gt;Q$3,$H26+1&lt;=Q$4),AND($G26&lt;Q$3,$H26+1&gt;Q$4))),"PM",IF(AND($G26&gt;$H26,Q$3&gt;Q$4,OR(AND($G26&gt;Q$3,$G26&lt;=Q$4+1),AND($H26+1&gt;Q$3,$H26+1&lt;=Q$4+1),AND($G26&lt;Q$3,$H26+1&gt;Q$4+1))),"PM","")))))</f>
        <v>PM</v>
      </c>
      <c r="P26" s="39" t="str">
        <f>IF($G26=R$4,"",IF(AND($G26&lt;$H26,R$3&lt;R$4,OR(AND($G26&gt;R$3,$G26&lt;=R$4),AND($H26&gt;R$3,$H26&lt;=R$4),AND($G26&lt;R$3,$H26&gt;R$4))),"EVENING",IF(AND($G26&lt;$H26,R$3&gt;R$4,OR(AND($G26&gt;R$3,$G26&lt;=R$4+1),AND($H26&gt;R$3,$H26&lt;=R$4+1),AND($G26&lt;R$3,$H26&gt;R$4+1))),"EVENING",IF(AND($G26&gt;$H26,R$3&lt;R$4,OR(AND($G26&gt;R$3,$G26&lt;=R$4),AND($H26+1&gt;R$3,$H26+1&lt;=R$4),AND($G26&lt;R$3,$H26+1&gt;R$4))),"EVENING",IF(AND($G26&gt;$H26,R$3&gt;R$4,OR(AND($G26&gt;R$3,$G26&lt;=R$4+1),AND($H26+1&gt;R$3,$H26+1&lt;=R$4+1),AND($G26&lt;R$3,$H26+1&gt;R$4+1))),"EVENING","")))))</f>
        <v/>
      </c>
      <c r="Q26" s="39" t="str">
        <f>IF($G26=S$4,"",IF(AND($G26&lt;$H26,S$3&lt;S$4,OR(AND($G26&gt;S$3,$G26&lt;=S$4),AND($H26&gt;S$3,$H26&lt;=S$4),AND($G26&lt;S$3,$H26&gt;S$4))),"NIGHT",IF(AND($G26&lt;$H26,S$3&gt;S$4,OR(AND($G26&gt;S$3,$G26&lt;=S$4+1),AND($H26&gt;S$3,$H26&lt;=S$4+1),AND($G26&lt;S$3,$H26&gt;S$4+1))),"NIGHT",IF(AND($G26&gt;$H26,S$3&lt;S$4,OR(AND($G26&gt;S$3,$G26&lt;=S$4),AND($H26+1&gt;S$3,$H26+1&lt;=S$4),AND($G26&lt;S$3,$H26+1&gt;S$4))),"NIGHT",IF(AND($G26&gt;$H26,S$3&gt;S$4,OR(AND($G26&gt;S$3,$G26&lt;=S$4+1),AND($H26+1&gt;S$3,$H26+1&lt;=S$4+1),AND($G26&lt;S$3,$H26+1&gt;S$4+1))),"NIGHT","")))))</f>
        <v/>
      </c>
      <c r="R26" s="39" t="str">
        <f t="shared" si="60"/>
        <v>samedi</v>
      </c>
      <c r="S26" s="39">
        <f t="shared" si="61"/>
        <v>7</v>
      </c>
      <c r="T26" s="39">
        <f t="shared" si="62"/>
        <v>1</v>
      </c>
      <c r="U26" s="39" t="str">
        <f t="shared" si="63"/>
        <v>weekend</v>
      </c>
      <c r="V26" s="40" t="str">
        <f t="shared" si="64"/>
        <v>weekend - Le Pont des Arts C (0)</v>
      </c>
      <c r="W26" s="40" t="str">
        <f t="shared" si="65"/>
        <v xml:space="preserve">1 - weekend - Le Pont des Arts C (0) - </v>
      </c>
      <c r="X26" s="40" t="str">
        <f t="shared" si="66"/>
        <v>1 - weekend - Le Pont des Arts C (0) - PM</v>
      </c>
      <c r="Y26" s="40" t="str">
        <f t="shared" si="67"/>
        <v xml:space="preserve">1 - weekend - Le Pont des Arts C (0) - </v>
      </c>
      <c r="Z26" s="40" t="str">
        <f t="shared" si="68"/>
        <v xml:space="preserve">1 - weekend - Le Pont des Arts C (0) - </v>
      </c>
      <c r="AA26" s="40" t="str">
        <f t="shared" si="69"/>
        <v xml:space="preserve">41281 - Le Pont des Arts C (0) - </v>
      </c>
      <c r="AB26" s="40" t="str">
        <f t="shared" si="70"/>
        <v>41281 - Le Pont des Arts C (0) - PM</v>
      </c>
      <c r="AC26" s="40" t="str">
        <f t="shared" si="71"/>
        <v xml:space="preserve">41281 - Le Pont des Arts C (0) - </v>
      </c>
      <c r="AD26" s="40" t="str">
        <f t="shared" si="72"/>
        <v xml:space="preserve">41281 - Le Pont des Arts C (0) - </v>
      </c>
      <c r="AE26" s="39" t="str">
        <f t="shared" si="73"/>
        <v>ACT</v>
      </c>
      <c r="AF26" s="11"/>
      <c r="AG26" s="67" t="str">
        <f>VLOOKUP(E26,'Répartition salles'!$C:$R,6,FALSE)</f>
        <v>Pont des Arts C</v>
      </c>
      <c r="AH26" s="66" t="str">
        <f t="shared" si="74"/>
        <v xml:space="preserve">41281 - Pont des Arts C - </v>
      </c>
      <c r="AI26" s="66" t="str">
        <f t="shared" si="75"/>
        <v>41281 - Pont des Arts C - PM</v>
      </c>
      <c r="AJ26" s="66" t="str">
        <f t="shared" si="76"/>
        <v xml:space="preserve">41281 - Pont des Arts C - </v>
      </c>
      <c r="AK26" s="66" t="str">
        <f t="shared" si="77"/>
        <v xml:space="preserve">41281 - Pont des Arts C - </v>
      </c>
      <c r="AL26" s="67">
        <f>VLOOKUP(E26,'Répartition salles'!$C:$R,7,FALSE)</f>
        <v>0</v>
      </c>
      <c r="AM26" s="66" t="str">
        <f t="shared" si="78"/>
        <v xml:space="preserve">41281 - 0 - </v>
      </c>
      <c r="AN26" s="66" t="str">
        <f t="shared" si="79"/>
        <v>41281 - 0 - PM</v>
      </c>
      <c r="AO26" s="66" t="str">
        <f t="shared" si="80"/>
        <v xml:space="preserve">41281 - 0 - </v>
      </c>
      <c r="AP26" s="66" t="str">
        <f t="shared" si="81"/>
        <v xml:space="preserve">41281 - 0 - </v>
      </c>
      <c r="AQ26" s="67">
        <f>VLOOKUP(E26,'Répartition salles'!$C:$R,8,FALSE)</f>
        <v>0</v>
      </c>
      <c r="AR26" s="66" t="str">
        <f t="shared" si="82"/>
        <v xml:space="preserve">41281 - 0 - </v>
      </c>
      <c r="AS26" s="66" t="str">
        <f t="shared" si="83"/>
        <v>41281 - 0 - PM</v>
      </c>
      <c r="AT26" s="66" t="str">
        <f t="shared" si="84"/>
        <v xml:space="preserve">41281 - 0 - </v>
      </c>
      <c r="AU26" s="66" t="str">
        <f t="shared" si="85"/>
        <v xml:space="preserve">41281 - 0 - </v>
      </c>
      <c r="AV26" s="67">
        <f>VLOOKUP(E26,'Répartition salles'!$C:$R,9,FALSE)</f>
        <v>0</v>
      </c>
      <c r="AW26" s="66" t="str">
        <f t="shared" si="86"/>
        <v xml:space="preserve">41281 - 0 - </v>
      </c>
      <c r="AX26" s="66" t="str">
        <f t="shared" si="87"/>
        <v>41281 - 0 - PM</v>
      </c>
      <c r="AY26" s="66" t="str">
        <f t="shared" si="88"/>
        <v xml:space="preserve">41281 - 0 - </v>
      </c>
      <c r="AZ26" s="66" t="str">
        <f t="shared" si="89"/>
        <v xml:space="preserve">41281 - 0 - </v>
      </c>
      <c r="BA26" s="67">
        <f>VLOOKUP(E26,'Répartition salles'!$C:$R,10,FALSE)</f>
        <v>0</v>
      </c>
      <c r="BB26" s="66" t="str">
        <f t="shared" si="90"/>
        <v xml:space="preserve">41281 - 0 - </v>
      </c>
      <c r="BC26" s="66" t="str">
        <f t="shared" si="91"/>
        <v>41281 - 0 - PM</v>
      </c>
      <c r="BD26" s="66" t="str">
        <f t="shared" si="92"/>
        <v xml:space="preserve">41281 - 0 - </v>
      </c>
      <c r="BE26" s="66" t="str">
        <f t="shared" si="93"/>
        <v xml:space="preserve">41281 - 0 - </v>
      </c>
      <c r="BF26" s="67">
        <f>VLOOKUP(E26,'Répartition salles'!$C:$R,11,FALSE)</f>
        <v>0</v>
      </c>
      <c r="BG26" s="66" t="str">
        <f t="shared" si="94"/>
        <v xml:space="preserve">41281 - 0 - </v>
      </c>
      <c r="BH26" s="66" t="str">
        <f t="shared" si="95"/>
        <v>41281 - 0 - PM</v>
      </c>
      <c r="BI26" s="66" t="str">
        <f t="shared" si="96"/>
        <v xml:space="preserve">41281 - 0 - </v>
      </c>
      <c r="BJ26" s="66" t="str">
        <f t="shared" si="97"/>
        <v xml:space="preserve">41281 - 0 - </v>
      </c>
      <c r="BK26" s="67">
        <f>VLOOKUP(E26,'Répartition salles'!$C:$R,12,FALSE)</f>
        <v>0</v>
      </c>
      <c r="BL26" s="66" t="str">
        <f t="shared" si="98"/>
        <v xml:space="preserve">41281 - 0 - </v>
      </c>
      <c r="BM26" s="66" t="str">
        <f t="shared" si="99"/>
        <v>41281 - 0 - PM</v>
      </c>
      <c r="BN26" s="66" t="str">
        <f t="shared" si="100"/>
        <v xml:space="preserve">41281 - 0 - </v>
      </c>
      <c r="BO26" s="66" t="str">
        <f t="shared" si="101"/>
        <v xml:space="preserve">41281 - 0 - </v>
      </c>
      <c r="BP26" s="67">
        <f>VLOOKUP(E26,'Répartition salles'!$C:$R,13,FALSE)</f>
        <v>0</v>
      </c>
      <c r="BQ26" s="66" t="str">
        <f t="shared" si="102"/>
        <v xml:space="preserve">41281 - 0 - </v>
      </c>
      <c r="BR26" s="66" t="str">
        <f t="shared" si="103"/>
        <v>41281 - 0 - PM</v>
      </c>
      <c r="BS26" s="66" t="str">
        <f t="shared" si="104"/>
        <v xml:space="preserve">41281 - 0 - </v>
      </c>
      <c r="BT26" s="66" t="str">
        <f t="shared" si="105"/>
        <v xml:space="preserve">41281 - 0 - </v>
      </c>
      <c r="BU26" s="67">
        <f>VLOOKUP(E26,'Répartition salles'!$C:$R,14,FALSE)</f>
        <v>0</v>
      </c>
      <c r="BV26" s="66" t="str">
        <f t="shared" si="106"/>
        <v xml:space="preserve">41281 - 0 - </v>
      </c>
      <c r="BW26" s="66" t="str">
        <f t="shared" si="107"/>
        <v>41281 - 0 - PM</v>
      </c>
      <c r="BX26" s="66" t="str">
        <f t="shared" si="108"/>
        <v xml:space="preserve">41281 - 0 - </v>
      </c>
      <c r="BY26" s="66" t="str">
        <f t="shared" si="109"/>
        <v xml:space="preserve">41281 - 0 - </v>
      </c>
      <c r="BZ26" s="67">
        <f>VLOOKUP(E26,'Répartition salles'!$C:$R,15,FALSE)</f>
        <v>0</v>
      </c>
      <c r="CA26" s="66" t="str">
        <f t="shared" si="110"/>
        <v xml:space="preserve">41281 - 0 - </v>
      </c>
      <c r="CB26" s="66" t="str">
        <f t="shared" si="111"/>
        <v>41281 - 0 - PM</v>
      </c>
      <c r="CC26" s="66" t="str">
        <f t="shared" si="112"/>
        <v xml:space="preserve">41281 - 0 - </v>
      </c>
      <c r="CD26" s="66" t="str">
        <f t="shared" si="113"/>
        <v xml:space="preserve">41281 - 0 - </v>
      </c>
      <c r="CE26" s="67">
        <f>VLOOKUP(E26,'Répartition salles'!$C:$R,16,FALSE)</f>
        <v>0</v>
      </c>
      <c r="CF26" s="66" t="str">
        <f t="shared" si="114"/>
        <v xml:space="preserve">41281 - 0 - </v>
      </c>
      <c r="CG26" s="66" t="str">
        <f t="shared" si="115"/>
        <v>41281 - 0 - PM</v>
      </c>
      <c r="CH26" s="66" t="str">
        <f t="shared" si="116"/>
        <v xml:space="preserve">41281 - 0 - </v>
      </c>
      <c r="CI26" s="66" t="str">
        <f t="shared" si="117"/>
        <v xml:space="preserve">41281 - 0 - </v>
      </c>
      <c r="CJ26" s="118" t="str">
        <f t="shared" si="118"/>
        <v>ACT</v>
      </c>
    </row>
    <row r="27" spans="1:88" ht="12.75" customHeight="1" x14ac:dyDescent="0.2">
      <c r="A27" s="108">
        <v>1750994</v>
      </c>
      <c r="B27" s="108">
        <v>2990116</v>
      </c>
      <c r="C27" s="108" t="s">
        <v>17</v>
      </c>
      <c r="D27" s="109" t="s">
        <v>624</v>
      </c>
      <c r="E27" s="103" t="s">
        <v>184</v>
      </c>
      <c r="F27" s="104" t="s">
        <v>16</v>
      </c>
      <c r="G27" s="105">
        <v>0.84722222222222221</v>
      </c>
      <c r="H27" s="105">
        <v>0.95833333333333337</v>
      </c>
      <c r="I27" s="106">
        <v>41281</v>
      </c>
      <c r="J27" s="108" t="s">
        <v>8</v>
      </c>
      <c r="K27" s="108" t="s">
        <v>9</v>
      </c>
      <c r="L27" s="110" t="s">
        <v>620</v>
      </c>
      <c r="M27" s="11" t="str">
        <f t="shared" si="0"/>
        <v>EVENING</v>
      </c>
      <c r="N27" s="39" t="str">
        <f>IF($G27=P$4,"",IF(AND($G27&lt;$H27,P$3&lt;P$4,OR(AND($G27&gt;P$3,$G27&lt;=P$4),AND($H27&gt;P$3,$H27&lt;=P$4),AND($G27&lt;P$3,$H27&gt;P$4))),"AM",IF(AND($G27&lt;$H27,P$3&gt;P$4,OR(AND($G27&gt;P$3,$G27&lt;=P$4+1),AND($H27&gt;P$3,$H27&lt;=P$4+1),AND($G27&lt;P$3,$H27&gt;P$4+1))),"AM",IF(AND($G27&gt;$H27,P$3&lt;P$4,OR(AND($G27&gt;P$3,$G27&lt;=P$4),AND($H27+1&gt;P$3,$H27+1&lt;=P$4),AND($G27&lt;P$3,$H27+1&gt;P$4))),"AM",IF(AND($G27&gt;$H27,P$3&gt;P$4,OR(AND($G27&gt;P$3,$G27&lt;=P$4+1),AND($H27+1&gt;P$3,$H27+1&lt;=P$4+1),AND($G27&lt;P$3,$H27+1&gt;P$4+1))),"AM","")))))</f>
        <v/>
      </c>
      <c r="O27" s="39" t="str">
        <f>IF($G27=Q$4,"",IF(AND($G27&lt;$H27,Q$3&lt;Q$4,OR(AND($G27&gt;Q$3,$G27&lt;=Q$4),AND($H27&gt;Q$3,$H27&lt;=Q$4),AND($G27&lt;Q$3,$H27&gt;Q$4))),"PM",IF(AND($G27&lt;$H27,Q$3&gt;Q$4,OR(AND($G27&gt;Q$3,$G27&lt;=Q$4+1),AND($H27&gt;Q$3,$H27&lt;=Q$4+1),AND($G27&lt;Q$3,$H27&gt;Q$4+1))),"PM",IF(AND($G27&gt;$H27,Q$3&lt;Q$4,OR(AND($G27&gt;Q$3,$G27&lt;=Q$4),AND($H27+1&gt;Q$3,$H27+1&lt;=Q$4),AND($G27&lt;Q$3,$H27+1&gt;Q$4))),"PM",IF(AND($G27&gt;$H27,Q$3&gt;Q$4,OR(AND($G27&gt;Q$3,$G27&lt;=Q$4+1),AND($H27+1&gt;Q$3,$H27+1&lt;=Q$4+1),AND($G27&lt;Q$3,$H27+1&gt;Q$4+1))),"PM","")))))</f>
        <v/>
      </c>
      <c r="P27" s="39" t="str">
        <f>IF($G27=R$4,"",IF(AND($G27&lt;$H27,R$3&lt;R$4,OR(AND($G27&gt;R$3,$G27&lt;=R$4),AND($H27&gt;R$3,$H27&lt;=R$4),AND($G27&lt;R$3,$H27&gt;R$4))),"EVENING",IF(AND($G27&lt;$H27,R$3&gt;R$4,OR(AND($G27&gt;R$3,$G27&lt;=R$4+1),AND($H27&gt;R$3,$H27&lt;=R$4+1),AND($G27&lt;R$3,$H27&gt;R$4+1))),"EVENING",IF(AND($G27&gt;$H27,R$3&lt;R$4,OR(AND($G27&gt;R$3,$G27&lt;=R$4),AND($H27+1&gt;R$3,$H27+1&lt;=R$4),AND($G27&lt;R$3,$H27+1&gt;R$4))),"EVENING",IF(AND($G27&gt;$H27,R$3&gt;R$4,OR(AND($G27&gt;R$3,$G27&lt;=R$4+1),AND($H27+1&gt;R$3,$H27+1&lt;=R$4+1),AND($G27&lt;R$3,$H27+1&gt;R$4+1))),"EVENING","")))))</f>
        <v>EVENING</v>
      </c>
      <c r="Q27" s="39" t="str">
        <f>IF($G27=S$4,"",IF(AND($G27&lt;$H27,S$3&lt;S$4,OR(AND($G27&gt;S$3,$G27&lt;=S$4),AND($H27&gt;S$3,$H27&lt;=S$4),AND($G27&lt;S$3,$H27&gt;S$4))),"NIGHT",IF(AND($G27&lt;$H27,S$3&gt;S$4,OR(AND($G27&gt;S$3,$G27&lt;=S$4+1),AND($H27&gt;S$3,$H27&lt;=S$4+1),AND($G27&lt;S$3,$H27&gt;S$4+1))),"NIGHT",IF(AND($G27&gt;$H27,S$3&lt;S$4,OR(AND($G27&gt;S$3,$G27&lt;=S$4),AND($H27+1&gt;S$3,$H27+1&lt;=S$4),AND($G27&lt;S$3,$H27+1&gt;S$4))),"NIGHT",IF(AND($G27&gt;$H27,S$3&gt;S$4,OR(AND($G27&gt;S$3,$G27&lt;=S$4+1),AND($H27+1&gt;S$3,$H27+1&lt;=S$4+1),AND($G27&lt;S$3,$H27+1&gt;S$4+1))),"NIGHT","")))))</f>
        <v/>
      </c>
      <c r="R27" s="39" t="str">
        <f t="shared" si="60"/>
        <v>samedi</v>
      </c>
      <c r="S27" s="39">
        <f t="shared" si="61"/>
        <v>7</v>
      </c>
      <c r="T27" s="39">
        <f t="shared" si="62"/>
        <v>1</v>
      </c>
      <c r="U27" s="39" t="str">
        <f t="shared" si="63"/>
        <v>weekend</v>
      </c>
      <c r="V27" s="40" t="str">
        <f t="shared" si="64"/>
        <v>weekend - La Seine - Foyer La Seine (0)</v>
      </c>
      <c r="W27" s="40" t="str">
        <f t="shared" si="65"/>
        <v xml:space="preserve">1 - weekend - La Seine - Foyer La Seine (0) - </v>
      </c>
      <c r="X27" s="40" t="str">
        <f t="shared" si="66"/>
        <v xml:space="preserve">1 - weekend - La Seine - Foyer La Seine (0) - </v>
      </c>
      <c r="Y27" s="40" t="str">
        <f t="shared" si="67"/>
        <v>1 - weekend - La Seine - Foyer La Seine (0) - EVENING</v>
      </c>
      <c r="Z27" s="40" t="str">
        <f t="shared" si="68"/>
        <v xml:space="preserve">1 - weekend - La Seine - Foyer La Seine (0) - </v>
      </c>
      <c r="AA27" s="40" t="str">
        <f t="shared" si="69"/>
        <v xml:space="preserve">41281 - La Seine - Foyer La Seine (0) - </v>
      </c>
      <c r="AB27" s="40" t="str">
        <f t="shared" si="70"/>
        <v xml:space="preserve">41281 - La Seine - Foyer La Seine (0) - </v>
      </c>
      <c r="AC27" s="40" t="str">
        <f t="shared" si="71"/>
        <v>41281 - La Seine - Foyer La Seine (0) - EVENING</v>
      </c>
      <c r="AD27" s="40" t="str">
        <f t="shared" si="72"/>
        <v xml:space="preserve">41281 - La Seine - Foyer La Seine (0) - </v>
      </c>
      <c r="AE27" s="39" t="str">
        <f t="shared" si="73"/>
        <v>ACT</v>
      </c>
      <c r="AF27" s="11"/>
      <c r="AG27" s="67" t="str">
        <f>VLOOKUP(E27,'Répartition salles'!$C:$R,6,FALSE)</f>
        <v>Seine A</v>
      </c>
      <c r="AH27" s="66" t="str">
        <f t="shared" si="74"/>
        <v xml:space="preserve">41281 - Seine A - </v>
      </c>
      <c r="AI27" s="66" t="str">
        <f t="shared" si="75"/>
        <v xml:space="preserve">41281 - Seine A - </v>
      </c>
      <c r="AJ27" s="66" t="str">
        <f t="shared" si="76"/>
        <v>41281 - Seine A - EVENING</v>
      </c>
      <c r="AK27" s="66" t="str">
        <f t="shared" si="77"/>
        <v xml:space="preserve">41281 - Seine A - </v>
      </c>
      <c r="AL27" s="67" t="str">
        <f>VLOOKUP(E27,'Répartition salles'!$C:$R,7,FALSE)</f>
        <v>Seine B</v>
      </c>
      <c r="AM27" s="66" t="str">
        <f t="shared" si="78"/>
        <v xml:space="preserve">41281 - Seine B - </v>
      </c>
      <c r="AN27" s="66" t="str">
        <f t="shared" si="79"/>
        <v xml:space="preserve">41281 - Seine B - </v>
      </c>
      <c r="AO27" s="66" t="str">
        <f t="shared" si="80"/>
        <v>41281 - Seine B - EVENING</v>
      </c>
      <c r="AP27" s="66" t="str">
        <f t="shared" si="81"/>
        <v xml:space="preserve">41281 - Seine B - </v>
      </c>
      <c r="AQ27" s="67" t="str">
        <f>VLOOKUP(E27,'Répartition salles'!$C:$R,8,FALSE)</f>
        <v>Seine C</v>
      </c>
      <c r="AR27" s="66" t="str">
        <f t="shared" si="82"/>
        <v xml:space="preserve">41281 - Seine C - </v>
      </c>
      <c r="AS27" s="66" t="str">
        <f t="shared" si="83"/>
        <v xml:space="preserve">41281 - Seine C - </v>
      </c>
      <c r="AT27" s="66" t="str">
        <f t="shared" si="84"/>
        <v>41281 - Seine C - EVENING</v>
      </c>
      <c r="AU27" s="66" t="str">
        <f t="shared" si="85"/>
        <v xml:space="preserve">41281 - Seine C - </v>
      </c>
      <c r="AV27" s="67" t="str">
        <f>VLOOKUP(E27,'Répartition salles'!$C:$R,9,FALSE)</f>
        <v>Foyer Rives de Seine</v>
      </c>
      <c r="AW27" s="66" t="str">
        <f t="shared" si="86"/>
        <v xml:space="preserve">41281 - Foyer Rives de Seine - </v>
      </c>
      <c r="AX27" s="66" t="str">
        <f t="shared" si="87"/>
        <v xml:space="preserve">41281 - Foyer Rives de Seine - </v>
      </c>
      <c r="AY27" s="66" t="str">
        <f t="shared" si="88"/>
        <v>41281 - Foyer Rives de Seine - EVENING</v>
      </c>
      <c r="AZ27" s="66" t="str">
        <f t="shared" si="89"/>
        <v xml:space="preserve">41281 - Foyer Rives de Seine - </v>
      </c>
      <c r="BA27" s="67">
        <f>VLOOKUP(E27,'Répartition salles'!$C:$R,10,FALSE)</f>
        <v>0</v>
      </c>
      <c r="BB27" s="66" t="str">
        <f t="shared" si="90"/>
        <v xml:space="preserve">41281 - 0 - </v>
      </c>
      <c r="BC27" s="66" t="str">
        <f t="shared" si="91"/>
        <v xml:space="preserve">41281 - 0 - </v>
      </c>
      <c r="BD27" s="66" t="str">
        <f t="shared" si="92"/>
        <v>41281 - 0 - EVENING</v>
      </c>
      <c r="BE27" s="66" t="str">
        <f t="shared" si="93"/>
        <v xml:space="preserve">41281 - 0 - </v>
      </c>
      <c r="BF27" s="67">
        <f>VLOOKUP(E27,'Répartition salles'!$C:$R,11,FALSE)</f>
        <v>0</v>
      </c>
      <c r="BG27" s="66" t="str">
        <f t="shared" si="94"/>
        <v xml:space="preserve">41281 - 0 - </v>
      </c>
      <c r="BH27" s="66" t="str">
        <f t="shared" si="95"/>
        <v xml:space="preserve">41281 - 0 - </v>
      </c>
      <c r="BI27" s="66" t="str">
        <f t="shared" si="96"/>
        <v>41281 - 0 - EVENING</v>
      </c>
      <c r="BJ27" s="66" t="str">
        <f t="shared" si="97"/>
        <v xml:space="preserve">41281 - 0 - </v>
      </c>
      <c r="BK27" s="67">
        <f>VLOOKUP(E27,'Répartition salles'!$C:$R,12,FALSE)</f>
        <v>0</v>
      </c>
      <c r="BL27" s="66" t="str">
        <f t="shared" si="98"/>
        <v xml:space="preserve">41281 - 0 - </v>
      </c>
      <c r="BM27" s="66" t="str">
        <f t="shared" si="99"/>
        <v xml:space="preserve">41281 - 0 - </v>
      </c>
      <c r="BN27" s="66" t="str">
        <f t="shared" si="100"/>
        <v>41281 - 0 - EVENING</v>
      </c>
      <c r="BO27" s="66" t="str">
        <f t="shared" si="101"/>
        <v xml:space="preserve">41281 - 0 - </v>
      </c>
      <c r="BP27" s="67">
        <f>VLOOKUP(E27,'Répartition salles'!$C:$R,13,FALSE)</f>
        <v>0</v>
      </c>
      <c r="BQ27" s="66" t="str">
        <f t="shared" si="102"/>
        <v xml:space="preserve">41281 - 0 - </v>
      </c>
      <c r="BR27" s="66" t="str">
        <f t="shared" si="103"/>
        <v xml:space="preserve">41281 - 0 - </v>
      </c>
      <c r="BS27" s="66" t="str">
        <f t="shared" si="104"/>
        <v>41281 - 0 - EVENING</v>
      </c>
      <c r="BT27" s="66" t="str">
        <f t="shared" si="105"/>
        <v xml:space="preserve">41281 - 0 - </v>
      </c>
      <c r="BU27" s="67">
        <f>VLOOKUP(E27,'Répartition salles'!$C:$R,14,FALSE)</f>
        <v>0</v>
      </c>
      <c r="BV27" s="66" t="str">
        <f t="shared" si="106"/>
        <v xml:space="preserve">41281 - 0 - </v>
      </c>
      <c r="BW27" s="66" t="str">
        <f t="shared" si="107"/>
        <v xml:space="preserve">41281 - 0 - </v>
      </c>
      <c r="BX27" s="66" t="str">
        <f t="shared" si="108"/>
        <v>41281 - 0 - EVENING</v>
      </c>
      <c r="BY27" s="66" t="str">
        <f t="shared" si="109"/>
        <v xml:space="preserve">41281 - 0 - </v>
      </c>
      <c r="BZ27" s="67">
        <f>VLOOKUP(E27,'Répartition salles'!$C:$R,15,FALSE)</f>
        <v>0</v>
      </c>
      <c r="CA27" s="66" t="str">
        <f t="shared" si="110"/>
        <v xml:space="preserve">41281 - 0 - </v>
      </c>
      <c r="CB27" s="66" t="str">
        <f t="shared" si="111"/>
        <v xml:space="preserve">41281 - 0 - </v>
      </c>
      <c r="CC27" s="66" t="str">
        <f t="shared" si="112"/>
        <v>41281 - 0 - EVENING</v>
      </c>
      <c r="CD27" s="66" t="str">
        <f t="shared" si="113"/>
        <v xml:space="preserve">41281 - 0 - </v>
      </c>
      <c r="CE27" s="67">
        <f>VLOOKUP(E27,'Répartition salles'!$C:$R,16,FALSE)</f>
        <v>0</v>
      </c>
      <c r="CF27" s="66" t="str">
        <f t="shared" si="114"/>
        <v xml:space="preserve">41281 - 0 - </v>
      </c>
      <c r="CG27" s="66" t="str">
        <f t="shared" si="115"/>
        <v xml:space="preserve">41281 - 0 - </v>
      </c>
      <c r="CH27" s="66" t="str">
        <f t="shared" si="116"/>
        <v>41281 - 0 - EVENING</v>
      </c>
      <c r="CI27" s="66" t="str">
        <f t="shared" si="117"/>
        <v xml:space="preserve">41281 - 0 - </v>
      </c>
      <c r="CJ27" s="118" t="str">
        <f t="shared" si="118"/>
        <v>ACT</v>
      </c>
    </row>
    <row r="28" spans="1:88" ht="12.75" customHeight="1" x14ac:dyDescent="0.2">
      <c r="A28" s="108">
        <v>1750994</v>
      </c>
      <c r="B28" s="108">
        <v>2964014</v>
      </c>
      <c r="C28" s="108" t="s">
        <v>28</v>
      </c>
      <c r="D28" s="109" t="s">
        <v>625</v>
      </c>
      <c r="E28" s="129" t="s">
        <v>53</v>
      </c>
      <c r="F28" s="104" t="s">
        <v>16</v>
      </c>
      <c r="G28" s="105">
        <v>0.58333333333333337</v>
      </c>
      <c r="H28" s="105">
        <v>0.71875</v>
      </c>
      <c r="I28" s="106">
        <v>41281</v>
      </c>
      <c r="J28" s="108" t="s">
        <v>8</v>
      </c>
      <c r="K28" s="108" t="s">
        <v>9</v>
      </c>
      <c r="L28" s="110" t="s">
        <v>620</v>
      </c>
      <c r="M28" s="11" t="str">
        <f t="shared" si="0"/>
        <v>PM</v>
      </c>
      <c r="N28" s="39" t="str">
        <f>IF($G28=P$4,"",IF(AND($G28&lt;$H28,P$3&lt;P$4,OR(AND($G28&gt;P$3,$G28&lt;=P$4),AND($H28&gt;P$3,$H28&lt;=P$4),AND($G28&lt;P$3,$H28&gt;P$4))),"AM",IF(AND($G28&lt;$H28,P$3&gt;P$4,OR(AND($G28&gt;P$3,$G28&lt;=P$4+1),AND($H28&gt;P$3,$H28&lt;=P$4+1),AND($G28&lt;P$3,$H28&gt;P$4+1))),"AM",IF(AND($G28&gt;$H28,P$3&lt;P$4,OR(AND($G28&gt;P$3,$G28&lt;=P$4),AND($H28+1&gt;P$3,$H28+1&lt;=P$4),AND($G28&lt;P$3,$H28+1&gt;P$4))),"AM",IF(AND($G28&gt;$H28,P$3&gt;P$4,OR(AND($G28&gt;P$3,$G28&lt;=P$4+1),AND($H28+1&gt;P$3,$H28+1&lt;=P$4+1),AND($G28&lt;P$3,$H28+1&gt;P$4+1))),"AM","")))))</f>
        <v/>
      </c>
      <c r="O28" s="39" t="str">
        <f>IF($G28=Q$4,"",IF(AND($G28&lt;$H28,Q$3&lt;Q$4,OR(AND($G28&gt;Q$3,$G28&lt;=Q$4),AND($H28&gt;Q$3,$H28&lt;=Q$4),AND($G28&lt;Q$3,$H28&gt;Q$4))),"PM",IF(AND($G28&lt;$H28,Q$3&gt;Q$4,OR(AND($G28&gt;Q$3,$G28&lt;=Q$4+1),AND($H28&gt;Q$3,$H28&lt;=Q$4+1),AND($G28&lt;Q$3,$H28&gt;Q$4+1))),"PM",IF(AND($G28&gt;$H28,Q$3&lt;Q$4,OR(AND($G28&gt;Q$3,$G28&lt;=Q$4),AND($H28+1&gt;Q$3,$H28+1&lt;=Q$4),AND($G28&lt;Q$3,$H28+1&gt;Q$4))),"PM",IF(AND($G28&gt;$H28,Q$3&gt;Q$4,OR(AND($G28&gt;Q$3,$G28&lt;=Q$4+1),AND($H28+1&gt;Q$3,$H28+1&lt;=Q$4+1),AND($G28&lt;Q$3,$H28+1&gt;Q$4+1))),"PM","")))))</f>
        <v>PM</v>
      </c>
      <c r="P28" s="39" t="str">
        <f>IF($G28=R$4,"",IF(AND($G28&lt;$H28,R$3&lt;R$4,OR(AND($G28&gt;R$3,$G28&lt;=R$4),AND($H28&gt;R$3,$H28&lt;=R$4),AND($G28&lt;R$3,$H28&gt;R$4))),"EVENING",IF(AND($G28&lt;$H28,R$3&gt;R$4,OR(AND($G28&gt;R$3,$G28&lt;=R$4+1),AND($H28&gt;R$3,$H28&lt;=R$4+1),AND($G28&lt;R$3,$H28&gt;R$4+1))),"EVENING",IF(AND($G28&gt;$H28,R$3&lt;R$4,OR(AND($G28&gt;R$3,$G28&lt;=R$4),AND($H28+1&gt;R$3,$H28+1&lt;=R$4),AND($G28&lt;R$3,$H28+1&gt;R$4))),"EVENING",IF(AND($G28&gt;$H28,R$3&gt;R$4,OR(AND($G28&gt;R$3,$G28&lt;=R$4+1),AND($H28+1&gt;R$3,$H28+1&lt;=R$4+1),AND($G28&lt;R$3,$H28+1&gt;R$4+1))),"EVENING","")))))</f>
        <v/>
      </c>
      <c r="Q28" s="39" t="str">
        <f>IF($G28=S$4,"",IF(AND($G28&lt;$H28,S$3&lt;S$4,OR(AND($G28&gt;S$3,$G28&lt;=S$4),AND($H28&gt;S$3,$H28&lt;=S$4),AND($G28&lt;S$3,$H28&gt;S$4))),"NIGHT",IF(AND($G28&lt;$H28,S$3&gt;S$4,OR(AND($G28&gt;S$3,$G28&lt;=S$4+1),AND($H28&gt;S$3,$H28&lt;=S$4+1),AND($G28&lt;S$3,$H28&gt;S$4+1))),"NIGHT",IF(AND($G28&gt;$H28,S$3&lt;S$4,OR(AND($G28&gt;S$3,$G28&lt;=S$4),AND($H28+1&gt;S$3,$H28+1&lt;=S$4),AND($G28&lt;S$3,$H28+1&gt;S$4))),"NIGHT",IF(AND($G28&gt;$H28,S$3&gt;S$4,OR(AND($G28&gt;S$3,$G28&lt;=S$4+1),AND($H28+1&gt;S$3,$H28+1&lt;=S$4+1),AND($G28&lt;S$3,$H28+1&gt;S$4+1))),"NIGHT","")))))</f>
        <v/>
      </c>
      <c r="R28" s="39" t="str">
        <f t="shared" si="60"/>
        <v>samedi</v>
      </c>
      <c r="S28" s="39">
        <f t="shared" si="61"/>
        <v>7</v>
      </c>
      <c r="T28" s="39">
        <f t="shared" si="62"/>
        <v>1</v>
      </c>
      <c r="U28" s="39" t="str">
        <f t="shared" si="63"/>
        <v>weekend</v>
      </c>
      <c r="V28" s="40" t="str">
        <f t="shared" si="64"/>
        <v>weekend - La Seine (0)</v>
      </c>
      <c r="W28" s="40" t="str">
        <f t="shared" si="65"/>
        <v xml:space="preserve">1 - weekend - La Seine (0) - </v>
      </c>
      <c r="X28" s="40" t="str">
        <f t="shared" si="66"/>
        <v>1 - weekend - La Seine (0) - PM</v>
      </c>
      <c r="Y28" s="40" t="str">
        <f t="shared" si="67"/>
        <v xml:space="preserve">1 - weekend - La Seine (0) - </v>
      </c>
      <c r="Z28" s="40" t="str">
        <f t="shared" si="68"/>
        <v xml:space="preserve">1 - weekend - La Seine (0) - </v>
      </c>
      <c r="AA28" s="40" t="str">
        <f t="shared" si="69"/>
        <v xml:space="preserve">41281 - La Seine (0) - </v>
      </c>
      <c r="AB28" s="40" t="str">
        <f t="shared" si="70"/>
        <v>41281 - La Seine (0) - PM</v>
      </c>
      <c r="AC28" s="40" t="str">
        <f t="shared" si="71"/>
        <v xml:space="preserve">41281 - La Seine (0) - </v>
      </c>
      <c r="AD28" s="40" t="str">
        <f t="shared" si="72"/>
        <v xml:space="preserve">41281 - La Seine (0) - </v>
      </c>
      <c r="AE28" s="39" t="str">
        <f t="shared" si="73"/>
        <v>ACT</v>
      </c>
      <c r="AF28" s="11"/>
      <c r="AG28" s="67" t="str">
        <f>VLOOKUP(E28,'Répartition salles'!$C:$R,6,FALSE)</f>
        <v>Seine A</v>
      </c>
      <c r="AH28" s="66" t="str">
        <f t="shared" si="74"/>
        <v xml:space="preserve">41281 - Seine A - </v>
      </c>
      <c r="AI28" s="66" t="str">
        <f t="shared" si="75"/>
        <v>41281 - Seine A - PM</v>
      </c>
      <c r="AJ28" s="66" t="str">
        <f t="shared" si="76"/>
        <v xml:space="preserve">41281 - Seine A - </v>
      </c>
      <c r="AK28" s="66" t="str">
        <f t="shared" si="77"/>
        <v xml:space="preserve">41281 - Seine A - </v>
      </c>
      <c r="AL28" s="67" t="str">
        <f>VLOOKUP(E28,'Répartition salles'!$C:$R,7,FALSE)</f>
        <v>Seine B</v>
      </c>
      <c r="AM28" s="66" t="str">
        <f t="shared" si="78"/>
        <v xml:space="preserve">41281 - Seine B - </v>
      </c>
      <c r="AN28" s="66" t="str">
        <f t="shared" si="79"/>
        <v>41281 - Seine B - PM</v>
      </c>
      <c r="AO28" s="66" t="str">
        <f t="shared" si="80"/>
        <v xml:space="preserve">41281 - Seine B - </v>
      </c>
      <c r="AP28" s="66" t="str">
        <f t="shared" si="81"/>
        <v xml:space="preserve">41281 - Seine B - </v>
      </c>
      <c r="AQ28" s="67" t="str">
        <f>VLOOKUP(E28,'Répartition salles'!$C:$R,8,FALSE)</f>
        <v>Seine C</v>
      </c>
      <c r="AR28" s="66" t="str">
        <f t="shared" si="82"/>
        <v xml:space="preserve">41281 - Seine C - </v>
      </c>
      <c r="AS28" s="66" t="str">
        <f t="shared" si="83"/>
        <v>41281 - Seine C - PM</v>
      </c>
      <c r="AT28" s="66" t="str">
        <f t="shared" si="84"/>
        <v xml:space="preserve">41281 - Seine C - </v>
      </c>
      <c r="AU28" s="66" t="str">
        <f t="shared" si="85"/>
        <v xml:space="preserve">41281 - Seine C - </v>
      </c>
      <c r="AV28" s="67">
        <f>VLOOKUP(E28,'Répartition salles'!$C:$R,9,FALSE)</f>
        <v>0</v>
      </c>
      <c r="AW28" s="66" t="str">
        <f t="shared" si="86"/>
        <v xml:space="preserve">41281 - 0 - </v>
      </c>
      <c r="AX28" s="66" t="str">
        <f t="shared" si="87"/>
        <v>41281 - 0 - PM</v>
      </c>
      <c r="AY28" s="66" t="str">
        <f t="shared" si="88"/>
        <v xml:space="preserve">41281 - 0 - </v>
      </c>
      <c r="AZ28" s="66" t="str">
        <f t="shared" si="89"/>
        <v xml:space="preserve">41281 - 0 - </v>
      </c>
      <c r="BA28" s="67">
        <f>VLOOKUP(E28,'Répartition salles'!$C:$R,10,FALSE)</f>
        <v>0</v>
      </c>
      <c r="BB28" s="66" t="str">
        <f t="shared" si="90"/>
        <v xml:space="preserve">41281 - 0 - </v>
      </c>
      <c r="BC28" s="66" t="str">
        <f t="shared" si="91"/>
        <v>41281 - 0 - PM</v>
      </c>
      <c r="BD28" s="66" t="str">
        <f t="shared" si="92"/>
        <v xml:space="preserve">41281 - 0 - </v>
      </c>
      <c r="BE28" s="66" t="str">
        <f t="shared" si="93"/>
        <v xml:space="preserve">41281 - 0 - </v>
      </c>
      <c r="BF28" s="67">
        <f>VLOOKUP(E28,'Répartition salles'!$C:$R,11,FALSE)</f>
        <v>0</v>
      </c>
      <c r="BG28" s="66" t="str">
        <f t="shared" si="94"/>
        <v xml:space="preserve">41281 - 0 - </v>
      </c>
      <c r="BH28" s="66" t="str">
        <f t="shared" si="95"/>
        <v>41281 - 0 - PM</v>
      </c>
      <c r="BI28" s="66" t="str">
        <f t="shared" si="96"/>
        <v xml:space="preserve">41281 - 0 - </v>
      </c>
      <c r="BJ28" s="66" t="str">
        <f t="shared" si="97"/>
        <v xml:space="preserve">41281 - 0 - </v>
      </c>
      <c r="BK28" s="67">
        <f>VLOOKUP(E28,'Répartition salles'!$C:$R,12,FALSE)</f>
        <v>0</v>
      </c>
      <c r="BL28" s="66" t="str">
        <f t="shared" si="98"/>
        <v xml:space="preserve">41281 - 0 - </v>
      </c>
      <c r="BM28" s="66" t="str">
        <f t="shared" si="99"/>
        <v>41281 - 0 - PM</v>
      </c>
      <c r="BN28" s="66" t="str">
        <f t="shared" si="100"/>
        <v xml:space="preserve">41281 - 0 - </v>
      </c>
      <c r="BO28" s="66" t="str">
        <f t="shared" si="101"/>
        <v xml:space="preserve">41281 - 0 - </v>
      </c>
      <c r="BP28" s="67">
        <f>VLOOKUP(E28,'Répartition salles'!$C:$R,13,FALSE)</f>
        <v>0</v>
      </c>
      <c r="BQ28" s="66" t="str">
        <f t="shared" si="102"/>
        <v xml:space="preserve">41281 - 0 - </v>
      </c>
      <c r="BR28" s="66" t="str">
        <f t="shared" si="103"/>
        <v>41281 - 0 - PM</v>
      </c>
      <c r="BS28" s="66" t="str">
        <f t="shared" si="104"/>
        <v xml:space="preserve">41281 - 0 - </v>
      </c>
      <c r="BT28" s="66" t="str">
        <f t="shared" si="105"/>
        <v xml:space="preserve">41281 - 0 - </v>
      </c>
      <c r="BU28" s="67">
        <f>VLOOKUP(E28,'Répartition salles'!$C:$R,14,FALSE)</f>
        <v>0</v>
      </c>
      <c r="BV28" s="66" t="str">
        <f t="shared" si="106"/>
        <v xml:space="preserve">41281 - 0 - </v>
      </c>
      <c r="BW28" s="66" t="str">
        <f t="shared" si="107"/>
        <v>41281 - 0 - PM</v>
      </c>
      <c r="BX28" s="66" t="str">
        <f t="shared" si="108"/>
        <v xml:space="preserve">41281 - 0 - </v>
      </c>
      <c r="BY28" s="66" t="str">
        <f t="shared" si="109"/>
        <v xml:space="preserve">41281 - 0 - </v>
      </c>
      <c r="BZ28" s="67">
        <f>VLOOKUP(E28,'Répartition salles'!$C:$R,15,FALSE)</f>
        <v>0</v>
      </c>
      <c r="CA28" s="66" t="str">
        <f t="shared" si="110"/>
        <v xml:space="preserve">41281 - 0 - </v>
      </c>
      <c r="CB28" s="66" t="str">
        <f t="shared" si="111"/>
        <v>41281 - 0 - PM</v>
      </c>
      <c r="CC28" s="66" t="str">
        <f t="shared" si="112"/>
        <v xml:space="preserve">41281 - 0 - </v>
      </c>
      <c r="CD28" s="66" t="str">
        <f t="shared" si="113"/>
        <v xml:space="preserve">41281 - 0 - </v>
      </c>
      <c r="CE28" s="67">
        <f>VLOOKUP(E28,'Répartition salles'!$C:$R,16,FALSE)</f>
        <v>0</v>
      </c>
      <c r="CF28" s="66" t="str">
        <f t="shared" si="114"/>
        <v xml:space="preserve">41281 - 0 - </v>
      </c>
      <c r="CG28" s="66" t="str">
        <f t="shared" si="115"/>
        <v>41281 - 0 - PM</v>
      </c>
      <c r="CH28" s="66" t="str">
        <f t="shared" si="116"/>
        <v xml:space="preserve">41281 - 0 - </v>
      </c>
      <c r="CI28" s="66" t="str">
        <f t="shared" si="117"/>
        <v xml:space="preserve">41281 - 0 - </v>
      </c>
      <c r="CJ28" s="118" t="str">
        <f t="shared" si="118"/>
        <v>ACT</v>
      </c>
    </row>
    <row r="29" spans="1:88" ht="12.75" customHeight="1" x14ac:dyDescent="0.2">
      <c r="A29" s="108">
        <v>1750994</v>
      </c>
      <c r="B29" s="108">
        <v>2963983</v>
      </c>
      <c r="C29" s="108" t="s">
        <v>23</v>
      </c>
      <c r="D29" s="109" t="s">
        <v>621</v>
      </c>
      <c r="E29" s="103" t="s">
        <v>81</v>
      </c>
      <c r="F29" s="104" t="s">
        <v>16</v>
      </c>
      <c r="G29" s="105">
        <v>0.29166666666666669</v>
      </c>
      <c r="H29" s="105">
        <v>0.95833333333333337</v>
      </c>
      <c r="I29" s="106">
        <v>41281</v>
      </c>
      <c r="J29" s="108" t="s">
        <v>8</v>
      </c>
      <c r="K29" s="108" t="s">
        <v>9</v>
      </c>
      <c r="L29" s="110" t="s">
        <v>620</v>
      </c>
      <c r="M29" s="11" t="str">
        <f t="shared" si="0"/>
        <v>AM;PM;EVENING</v>
      </c>
      <c r="N29" s="39" t="str">
        <f>IF($G29=P$4,"",IF(AND($G29&lt;$H29,P$3&lt;P$4,OR(AND($G29&gt;P$3,$G29&lt;=P$4),AND($H29&gt;P$3,$H29&lt;=P$4),AND($G29&lt;P$3,$H29&gt;P$4))),"AM",IF(AND($G29&lt;$H29,P$3&gt;P$4,OR(AND($G29&gt;P$3,$G29&lt;=P$4+1),AND($H29&gt;P$3,$H29&lt;=P$4+1),AND($G29&lt;P$3,$H29&gt;P$4+1))),"AM",IF(AND($G29&gt;$H29,P$3&lt;P$4,OR(AND($G29&gt;P$3,$G29&lt;=P$4),AND($H29+1&gt;P$3,$H29+1&lt;=P$4),AND($G29&lt;P$3,$H29+1&gt;P$4))),"AM",IF(AND($G29&gt;$H29,P$3&gt;P$4,OR(AND($G29&gt;P$3,$G29&lt;=P$4+1),AND($H29+1&gt;P$3,$H29+1&lt;=P$4+1),AND($G29&lt;P$3,$H29+1&gt;P$4+1))),"AM","")))))</f>
        <v>AM</v>
      </c>
      <c r="O29" s="39" t="str">
        <f>IF($G29=Q$4,"",IF(AND($G29&lt;$H29,Q$3&lt;Q$4,OR(AND($G29&gt;Q$3,$G29&lt;=Q$4),AND($H29&gt;Q$3,$H29&lt;=Q$4),AND($G29&lt;Q$3,$H29&gt;Q$4))),"PM",IF(AND($G29&lt;$H29,Q$3&gt;Q$4,OR(AND($G29&gt;Q$3,$G29&lt;=Q$4+1),AND($H29&gt;Q$3,$H29&lt;=Q$4+1),AND($G29&lt;Q$3,$H29&gt;Q$4+1))),"PM",IF(AND($G29&gt;$H29,Q$3&lt;Q$4,OR(AND($G29&gt;Q$3,$G29&lt;=Q$4),AND($H29+1&gt;Q$3,$H29+1&lt;=Q$4),AND($G29&lt;Q$3,$H29+1&gt;Q$4))),"PM",IF(AND($G29&gt;$H29,Q$3&gt;Q$4,OR(AND($G29&gt;Q$3,$G29&lt;=Q$4+1),AND($H29+1&gt;Q$3,$H29+1&lt;=Q$4+1),AND($G29&lt;Q$3,$H29+1&gt;Q$4+1))),"PM","")))))</f>
        <v>PM</v>
      </c>
      <c r="P29" s="39" t="str">
        <f>IF($G29=R$4,"",IF(AND($G29&lt;$H29,R$3&lt;R$4,OR(AND($G29&gt;R$3,$G29&lt;=R$4),AND($H29&gt;R$3,$H29&lt;=R$4),AND($G29&lt;R$3,$H29&gt;R$4))),"EVENING",IF(AND($G29&lt;$H29,R$3&gt;R$4,OR(AND($G29&gt;R$3,$G29&lt;=R$4+1),AND($H29&gt;R$3,$H29&lt;=R$4+1),AND($G29&lt;R$3,$H29&gt;R$4+1))),"EVENING",IF(AND($G29&gt;$H29,R$3&lt;R$4,OR(AND($G29&gt;R$3,$G29&lt;=R$4),AND($H29+1&gt;R$3,$H29+1&lt;=R$4),AND($G29&lt;R$3,$H29+1&gt;R$4))),"EVENING",IF(AND($G29&gt;$H29,R$3&gt;R$4,OR(AND($G29&gt;R$3,$G29&lt;=R$4+1),AND($H29+1&gt;R$3,$H29+1&lt;=R$4+1),AND($G29&lt;R$3,$H29+1&gt;R$4+1))),"EVENING","")))))</f>
        <v>EVENING</v>
      </c>
      <c r="Q29" s="39" t="str">
        <f>IF($G29=S$4,"",IF(AND($G29&lt;$H29,S$3&lt;S$4,OR(AND($G29&gt;S$3,$G29&lt;=S$4),AND($H29&gt;S$3,$H29&lt;=S$4),AND($G29&lt;S$3,$H29&gt;S$4))),"NIGHT",IF(AND($G29&lt;$H29,S$3&gt;S$4,OR(AND($G29&gt;S$3,$G29&lt;=S$4+1),AND($H29&gt;S$3,$H29&lt;=S$4+1),AND($G29&lt;S$3,$H29&gt;S$4+1))),"NIGHT",IF(AND($G29&gt;$H29,S$3&lt;S$4,OR(AND($G29&gt;S$3,$G29&lt;=S$4),AND($H29+1&gt;S$3,$H29+1&lt;=S$4),AND($G29&lt;S$3,$H29+1&gt;S$4))),"NIGHT",IF(AND($G29&gt;$H29,S$3&gt;S$4,OR(AND($G29&gt;S$3,$G29&lt;=S$4+1),AND($H29+1&gt;S$3,$H29+1&lt;=S$4+1),AND($G29&lt;S$3,$H29+1&gt;S$4+1))),"NIGHT","")))))</f>
        <v/>
      </c>
      <c r="R29" s="39" t="str">
        <f t="shared" si="60"/>
        <v>samedi</v>
      </c>
      <c r="S29" s="39">
        <f t="shared" si="61"/>
        <v>7</v>
      </c>
      <c r="T29" s="39">
        <f t="shared" si="62"/>
        <v>1</v>
      </c>
      <c r="U29" s="39" t="str">
        <f t="shared" si="63"/>
        <v>weekend</v>
      </c>
      <c r="V29" s="40" t="str">
        <f t="shared" si="64"/>
        <v>weekend - Le Pont de Sully B (0)</v>
      </c>
      <c r="W29" s="40" t="str">
        <f t="shared" si="65"/>
        <v>1 - weekend - Le Pont de Sully B (0) - AM</v>
      </c>
      <c r="X29" s="40" t="str">
        <f t="shared" si="66"/>
        <v>1 - weekend - Le Pont de Sully B (0) - PM</v>
      </c>
      <c r="Y29" s="40" t="str">
        <f t="shared" si="67"/>
        <v>1 - weekend - Le Pont de Sully B (0) - EVENING</v>
      </c>
      <c r="Z29" s="40" t="str">
        <f t="shared" si="68"/>
        <v xml:space="preserve">1 - weekend - Le Pont de Sully B (0) - </v>
      </c>
      <c r="AA29" s="40" t="str">
        <f t="shared" si="69"/>
        <v>41281 - Le Pont de Sully B (0) - AM</v>
      </c>
      <c r="AB29" s="40" t="str">
        <f t="shared" si="70"/>
        <v>41281 - Le Pont de Sully B (0) - PM</v>
      </c>
      <c r="AC29" s="40" t="str">
        <f t="shared" si="71"/>
        <v>41281 - Le Pont de Sully B (0) - EVENING</v>
      </c>
      <c r="AD29" s="40" t="str">
        <f t="shared" si="72"/>
        <v xml:space="preserve">41281 - Le Pont de Sully B (0) - </v>
      </c>
      <c r="AE29" s="39" t="str">
        <f t="shared" si="73"/>
        <v>ACT</v>
      </c>
      <c r="AF29" s="11"/>
      <c r="AG29" s="67" t="str">
        <f>VLOOKUP(E29,'Répartition salles'!$C:$R,6,FALSE)</f>
        <v>Pont de Sully B</v>
      </c>
      <c r="AH29" s="66" t="str">
        <f t="shared" si="74"/>
        <v>41281 - Pont de Sully B - AM</v>
      </c>
      <c r="AI29" s="66" t="str">
        <f t="shared" si="75"/>
        <v>41281 - Pont de Sully B - PM</v>
      </c>
      <c r="AJ29" s="66" t="str">
        <f t="shared" si="76"/>
        <v>41281 - Pont de Sully B - EVENING</v>
      </c>
      <c r="AK29" s="66" t="str">
        <f t="shared" si="77"/>
        <v xml:space="preserve">41281 - Pont de Sully B - </v>
      </c>
      <c r="AL29" s="67">
        <f>VLOOKUP(E29,'Répartition salles'!$C:$R,7,FALSE)</f>
        <v>0</v>
      </c>
      <c r="AM29" s="66" t="str">
        <f t="shared" si="78"/>
        <v>41281 - 0 - AM</v>
      </c>
      <c r="AN29" s="66" t="str">
        <f t="shared" si="79"/>
        <v>41281 - 0 - PM</v>
      </c>
      <c r="AO29" s="66" t="str">
        <f t="shared" si="80"/>
        <v>41281 - 0 - EVENING</v>
      </c>
      <c r="AP29" s="66" t="str">
        <f t="shared" si="81"/>
        <v xml:space="preserve">41281 - 0 - </v>
      </c>
      <c r="AQ29" s="67">
        <f>VLOOKUP(E29,'Répartition salles'!$C:$R,8,FALSE)</f>
        <v>0</v>
      </c>
      <c r="AR29" s="66" t="str">
        <f t="shared" si="82"/>
        <v>41281 - 0 - AM</v>
      </c>
      <c r="AS29" s="66" t="str">
        <f t="shared" si="83"/>
        <v>41281 - 0 - PM</v>
      </c>
      <c r="AT29" s="66" t="str">
        <f t="shared" si="84"/>
        <v>41281 - 0 - EVENING</v>
      </c>
      <c r="AU29" s="66" t="str">
        <f t="shared" si="85"/>
        <v xml:space="preserve">41281 - 0 - </v>
      </c>
      <c r="AV29" s="67">
        <f>VLOOKUP(E29,'Répartition salles'!$C:$R,9,FALSE)</f>
        <v>0</v>
      </c>
      <c r="AW29" s="66" t="str">
        <f t="shared" si="86"/>
        <v>41281 - 0 - AM</v>
      </c>
      <c r="AX29" s="66" t="str">
        <f t="shared" si="87"/>
        <v>41281 - 0 - PM</v>
      </c>
      <c r="AY29" s="66" t="str">
        <f t="shared" si="88"/>
        <v>41281 - 0 - EVENING</v>
      </c>
      <c r="AZ29" s="66" t="str">
        <f t="shared" si="89"/>
        <v xml:space="preserve">41281 - 0 - </v>
      </c>
      <c r="BA29" s="67">
        <f>VLOOKUP(E29,'Répartition salles'!$C:$R,10,FALSE)</f>
        <v>0</v>
      </c>
      <c r="BB29" s="66" t="str">
        <f t="shared" si="90"/>
        <v>41281 - 0 - AM</v>
      </c>
      <c r="BC29" s="66" t="str">
        <f t="shared" si="91"/>
        <v>41281 - 0 - PM</v>
      </c>
      <c r="BD29" s="66" t="str">
        <f t="shared" si="92"/>
        <v>41281 - 0 - EVENING</v>
      </c>
      <c r="BE29" s="66" t="str">
        <f t="shared" si="93"/>
        <v xml:space="preserve">41281 - 0 - </v>
      </c>
      <c r="BF29" s="67">
        <f>VLOOKUP(E29,'Répartition salles'!$C:$R,11,FALSE)</f>
        <v>0</v>
      </c>
      <c r="BG29" s="66" t="str">
        <f t="shared" si="94"/>
        <v>41281 - 0 - AM</v>
      </c>
      <c r="BH29" s="66" t="str">
        <f t="shared" si="95"/>
        <v>41281 - 0 - PM</v>
      </c>
      <c r="BI29" s="66" t="str">
        <f t="shared" si="96"/>
        <v>41281 - 0 - EVENING</v>
      </c>
      <c r="BJ29" s="66" t="str">
        <f t="shared" si="97"/>
        <v xml:space="preserve">41281 - 0 - </v>
      </c>
      <c r="BK29" s="67">
        <f>VLOOKUP(E29,'Répartition salles'!$C:$R,12,FALSE)</f>
        <v>0</v>
      </c>
      <c r="BL29" s="66" t="str">
        <f t="shared" si="98"/>
        <v>41281 - 0 - AM</v>
      </c>
      <c r="BM29" s="66" t="str">
        <f t="shared" si="99"/>
        <v>41281 - 0 - PM</v>
      </c>
      <c r="BN29" s="66" t="str">
        <f t="shared" si="100"/>
        <v>41281 - 0 - EVENING</v>
      </c>
      <c r="BO29" s="66" t="str">
        <f t="shared" si="101"/>
        <v xml:space="preserve">41281 - 0 - </v>
      </c>
      <c r="BP29" s="67">
        <f>VLOOKUP(E29,'Répartition salles'!$C:$R,13,FALSE)</f>
        <v>0</v>
      </c>
      <c r="BQ29" s="66" t="str">
        <f t="shared" si="102"/>
        <v>41281 - 0 - AM</v>
      </c>
      <c r="BR29" s="66" t="str">
        <f t="shared" si="103"/>
        <v>41281 - 0 - PM</v>
      </c>
      <c r="BS29" s="66" t="str">
        <f t="shared" si="104"/>
        <v>41281 - 0 - EVENING</v>
      </c>
      <c r="BT29" s="66" t="str">
        <f t="shared" si="105"/>
        <v xml:space="preserve">41281 - 0 - </v>
      </c>
      <c r="BU29" s="67">
        <f>VLOOKUP(E29,'Répartition salles'!$C:$R,14,FALSE)</f>
        <v>0</v>
      </c>
      <c r="BV29" s="66" t="str">
        <f t="shared" si="106"/>
        <v>41281 - 0 - AM</v>
      </c>
      <c r="BW29" s="66" t="str">
        <f t="shared" si="107"/>
        <v>41281 - 0 - PM</v>
      </c>
      <c r="BX29" s="66" t="str">
        <f t="shared" si="108"/>
        <v>41281 - 0 - EVENING</v>
      </c>
      <c r="BY29" s="66" t="str">
        <f t="shared" si="109"/>
        <v xml:space="preserve">41281 - 0 - </v>
      </c>
      <c r="BZ29" s="67">
        <f>VLOOKUP(E29,'Répartition salles'!$C:$R,15,FALSE)</f>
        <v>0</v>
      </c>
      <c r="CA29" s="66" t="str">
        <f t="shared" si="110"/>
        <v>41281 - 0 - AM</v>
      </c>
      <c r="CB29" s="66" t="str">
        <f t="shared" si="111"/>
        <v>41281 - 0 - PM</v>
      </c>
      <c r="CC29" s="66" t="str">
        <f t="shared" si="112"/>
        <v>41281 - 0 - EVENING</v>
      </c>
      <c r="CD29" s="66" t="str">
        <f t="shared" si="113"/>
        <v xml:space="preserve">41281 - 0 - </v>
      </c>
      <c r="CE29" s="67">
        <f>VLOOKUP(E29,'Répartition salles'!$C:$R,16,FALSE)</f>
        <v>0</v>
      </c>
      <c r="CF29" s="66" t="str">
        <f t="shared" si="114"/>
        <v>41281 - 0 - AM</v>
      </c>
      <c r="CG29" s="66" t="str">
        <f t="shared" si="115"/>
        <v>41281 - 0 - PM</v>
      </c>
      <c r="CH29" s="66" t="str">
        <f t="shared" si="116"/>
        <v>41281 - 0 - EVENING</v>
      </c>
      <c r="CI29" s="66" t="str">
        <f t="shared" si="117"/>
        <v xml:space="preserve">41281 - 0 - </v>
      </c>
      <c r="CJ29" s="118" t="str">
        <f t="shared" si="118"/>
        <v>ACT</v>
      </c>
    </row>
    <row r="30" spans="1:88" ht="12.75" customHeight="1" x14ac:dyDescent="0.2">
      <c r="A30" s="108">
        <v>1750994</v>
      </c>
      <c r="B30" s="108">
        <v>3450668</v>
      </c>
      <c r="C30" s="108" t="s">
        <v>31</v>
      </c>
      <c r="D30" s="109" t="s">
        <v>626</v>
      </c>
      <c r="E30" s="129" t="s">
        <v>184</v>
      </c>
      <c r="F30" s="104" t="s">
        <v>16</v>
      </c>
      <c r="G30" s="105">
        <v>0.8125</v>
      </c>
      <c r="H30" s="105">
        <v>0.84375</v>
      </c>
      <c r="I30" s="106">
        <v>41281</v>
      </c>
      <c r="J30" s="108" t="s">
        <v>8</v>
      </c>
      <c r="K30" s="108" t="s">
        <v>9</v>
      </c>
      <c r="L30" s="110" t="s">
        <v>620</v>
      </c>
      <c r="M30" s="11" t="str">
        <f t="shared" si="0"/>
        <v>EVENING</v>
      </c>
      <c r="N30" s="39" t="str">
        <f>IF($G30=P$4,"",IF(AND($G30&lt;$H30,P$3&lt;P$4,OR(AND($G30&gt;P$3,$G30&lt;=P$4),AND($H30&gt;P$3,$H30&lt;=P$4),AND($G30&lt;P$3,$H30&gt;P$4))),"AM",IF(AND($G30&lt;$H30,P$3&gt;P$4,OR(AND($G30&gt;P$3,$G30&lt;=P$4+1),AND($H30&gt;P$3,$H30&lt;=P$4+1),AND($G30&lt;P$3,$H30&gt;P$4+1))),"AM",IF(AND($G30&gt;$H30,P$3&lt;P$4,OR(AND($G30&gt;P$3,$G30&lt;=P$4),AND($H30+1&gt;P$3,$H30+1&lt;=P$4),AND($G30&lt;P$3,$H30+1&gt;P$4))),"AM",IF(AND($G30&gt;$H30,P$3&gt;P$4,OR(AND($G30&gt;P$3,$G30&lt;=P$4+1),AND($H30+1&gt;P$3,$H30+1&lt;=P$4+1),AND($G30&lt;P$3,$H30+1&gt;P$4+1))),"AM","")))))</f>
        <v/>
      </c>
      <c r="O30" s="39" t="str">
        <f>IF($G30=Q$4,"",IF(AND($G30&lt;$H30,Q$3&lt;Q$4,OR(AND($G30&gt;Q$3,$G30&lt;=Q$4),AND($H30&gt;Q$3,$H30&lt;=Q$4),AND($G30&lt;Q$3,$H30&gt;Q$4))),"PM",IF(AND($G30&lt;$H30,Q$3&gt;Q$4,OR(AND($G30&gt;Q$3,$G30&lt;=Q$4+1),AND($H30&gt;Q$3,$H30&lt;=Q$4+1),AND($G30&lt;Q$3,$H30&gt;Q$4+1))),"PM",IF(AND($G30&gt;$H30,Q$3&lt;Q$4,OR(AND($G30&gt;Q$3,$G30&lt;=Q$4),AND($H30+1&gt;Q$3,$H30+1&lt;=Q$4),AND($G30&lt;Q$3,$H30+1&gt;Q$4))),"PM",IF(AND($G30&gt;$H30,Q$3&gt;Q$4,OR(AND($G30&gt;Q$3,$G30&lt;=Q$4+1),AND($H30+1&gt;Q$3,$H30+1&lt;=Q$4+1),AND($G30&lt;Q$3,$H30+1&gt;Q$4+1))),"PM","")))))</f>
        <v/>
      </c>
      <c r="P30" s="39" t="str">
        <f>IF($G30=R$4,"",IF(AND($G30&lt;$H30,R$3&lt;R$4,OR(AND($G30&gt;R$3,$G30&lt;=R$4),AND($H30&gt;R$3,$H30&lt;=R$4),AND($G30&lt;R$3,$H30&gt;R$4))),"EVENING",IF(AND($G30&lt;$H30,R$3&gt;R$4,OR(AND($G30&gt;R$3,$G30&lt;=R$4+1),AND($H30&gt;R$3,$H30&lt;=R$4+1),AND($G30&lt;R$3,$H30&gt;R$4+1))),"EVENING",IF(AND($G30&gt;$H30,R$3&lt;R$4,OR(AND($G30&gt;R$3,$G30&lt;=R$4),AND($H30+1&gt;R$3,$H30+1&lt;=R$4),AND($G30&lt;R$3,$H30+1&gt;R$4))),"EVENING",IF(AND($G30&gt;$H30,R$3&gt;R$4,OR(AND($G30&gt;R$3,$G30&lt;=R$4+1),AND($H30+1&gt;R$3,$H30+1&lt;=R$4+1),AND($G30&lt;R$3,$H30+1&gt;R$4+1))),"EVENING","")))))</f>
        <v>EVENING</v>
      </c>
      <c r="Q30" s="39" t="str">
        <f>IF($G30=S$4,"",IF(AND($G30&lt;$H30,S$3&lt;S$4,OR(AND($G30&gt;S$3,$G30&lt;=S$4),AND($H30&gt;S$3,$H30&lt;=S$4),AND($G30&lt;S$3,$H30&gt;S$4))),"NIGHT",IF(AND($G30&lt;$H30,S$3&gt;S$4,OR(AND($G30&gt;S$3,$G30&lt;=S$4+1),AND($H30&gt;S$3,$H30&lt;=S$4+1),AND($G30&lt;S$3,$H30&gt;S$4+1))),"NIGHT",IF(AND($G30&gt;$H30,S$3&lt;S$4,OR(AND($G30&gt;S$3,$G30&lt;=S$4),AND($H30+1&gt;S$3,$H30+1&lt;=S$4),AND($G30&lt;S$3,$H30+1&gt;S$4))),"NIGHT",IF(AND($G30&gt;$H30,S$3&gt;S$4,OR(AND($G30&gt;S$3,$G30&lt;=S$4+1),AND($H30+1&gt;S$3,$H30+1&lt;=S$4+1),AND($G30&lt;S$3,$H30+1&gt;S$4+1))),"NIGHT","")))))</f>
        <v/>
      </c>
      <c r="R30" s="39" t="str">
        <f t="shared" si="60"/>
        <v>samedi</v>
      </c>
      <c r="S30" s="39">
        <f t="shared" si="61"/>
        <v>7</v>
      </c>
      <c r="T30" s="39">
        <f t="shared" si="62"/>
        <v>1</v>
      </c>
      <c r="U30" s="39" t="str">
        <f t="shared" si="63"/>
        <v>weekend</v>
      </c>
      <c r="V30" s="40" t="str">
        <f t="shared" si="64"/>
        <v>weekend - La Seine - Foyer La Seine (0)</v>
      </c>
      <c r="W30" s="40" t="str">
        <f t="shared" si="65"/>
        <v xml:space="preserve">1 - weekend - La Seine - Foyer La Seine (0) - </v>
      </c>
      <c r="X30" s="40" t="str">
        <f t="shared" si="66"/>
        <v xml:space="preserve">1 - weekend - La Seine - Foyer La Seine (0) - </v>
      </c>
      <c r="Y30" s="40" t="str">
        <f t="shared" si="67"/>
        <v>1 - weekend - La Seine - Foyer La Seine (0) - EVENING</v>
      </c>
      <c r="Z30" s="40" t="str">
        <f t="shared" si="68"/>
        <v xml:space="preserve">1 - weekend - La Seine - Foyer La Seine (0) - </v>
      </c>
      <c r="AA30" s="40" t="str">
        <f t="shared" si="69"/>
        <v xml:space="preserve">41281 - La Seine - Foyer La Seine (0) - </v>
      </c>
      <c r="AB30" s="40" t="str">
        <f t="shared" si="70"/>
        <v xml:space="preserve">41281 - La Seine - Foyer La Seine (0) - </v>
      </c>
      <c r="AC30" s="40" t="str">
        <f t="shared" si="71"/>
        <v>41281 - La Seine - Foyer La Seine (0) - EVENING</v>
      </c>
      <c r="AD30" s="40" t="str">
        <f t="shared" si="72"/>
        <v xml:space="preserve">41281 - La Seine - Foyer La Seine (0) - </v>
      </c>
      <c r="AE30" s="39" t="str">
        <f t="shared" si="73"/>
        <v>ACT</v>
      </c>
      <c r="AF30" s="11"/>
      <c r="AG30" s="67" t="str">
        <f>VLOOKUP(E30,'Répartition salles'!$C:$R,6,FALSE)</f>
        <v>Seine A</v>
      </c>
      <c r="AH30" s="66" t="str">
        <f t="shared" si="74"/>
        <v xml:space="preserve">41281 - Seine A - </v>
      </c>
      <c r="AI30" s="66" t="str">
        <f t="shared" si="75"/>
        <v xml:space="preserve">41281 - Seine A - </v>
      </c>
      <c r="AJ30" s="66" t="str">
        <f t="shared" si="76"/>
        <v>41281 - Seine A - EVENING</v>
      </c>
      <c r="AK30" s="66" t="str">
        <f t="shared" si="77"/>
        <v xml:space="preserve">41281 - Seine A - </v>
      </c>
      <c r="AL30" s="67" t="str">
        <f>VLOOKUP(E30,'Répartition salles'!$C:$R,7,FALSE)</f>
        <v>Seine B</v>
      </c>
      <c r="AM30" s="66" t="str">
        <f t="shared" si="78"/>
        <v xml:space="preserve">41281 - Seine B - </v>
      </c>
      <c r="AN30" s="66" t="str">
        <f t="shared" si="79"/>
        <v xml:space="preserve">41281 - Seine B - </v>
      </c>
      <c r="AO30" s="66" t="str">
        <f t="shared" si="80"/>
        <v>41281 - Seine B - EVENING</v>
      </c>
      <c r="AP30" s="66" t="str">
        <f t="shared" si="81"/>
        <v xml:space="preserve">41281 - Seine B - </v>
      </c>
      <c r="AQ30" s="67" t="str">
        <f>VLOOKUP(E30,'Répartition salles'!$C:$R,8,FALSE)</f>
        <v>Seine C</v>
      </c>
      <c r="AR30" s="66" t="str">
        <f t="shared" si="82"/>
        <v xml:space="preserve">41281 - Seine C - </v>
      </c>
      <c r="AS30" s="66" t="str">
        <f t="shared" si="83"/>
        <v xml:space="preserve">41281 - Seine C - </v>
      </c>
      <c r="AT30" s="66" t="str">
        <f t="shared" si="84"/>
        <v>41281 - Seine C - EVENING</v>
      </c>
      <c r="AU30" s="66" t="str">
        <f t="shared" si="85"/>
        <v xml:space="preserve">41281 - Seine C - </v>
      </c>
      <c r="AV30" s="67" t="str">
        <f>VLOOKUP(E30,'Répartition salles'!$C:$R,9,FALSE)</f>
        <v>Foyer Rives de Seine</v>
      </c>
      <c r="AW30" s="66" t="str">
        <f t="shared" si="86"/>
        <v xml:space="preserve">41281 - Foyer Rives de Seine - </v>
      </c>
      <c r="AX30" s="66" t="str">
        <f t="shared" si="87"/>
        <v xml:space="preserve">41281 - Foyer Rives de Seine - </v>
      </c>
      <c r="AY30" s="66" t="str">
        <f t="shared" si="88"/>
        <v>41281 - Foyer Rives de Seine - EVENING</v>
      </c>
      <c r="AZ30" s="66" t="str">
        <f t="shared" si="89"/>
        <v xml:space="preserve">41281 - Foyer Rives de Seine - </v>
      </c>
      <c r="BA30" s="67">
        <f>VLOOKUP(E30,'Répartition salles'!$C:$R,10,FALSE)</f>
        <v>0</v>
      </c>
      <c r="BB30" s="66" t="str">
        <f t="shared" si="90"/>
        <v xml:space="preserve">41281 - 0 - </v>
      </c>
      <c r="BC30" s="66" t="str">
        <f t="shared" si="91"/>
        <v xml:space="preserve">41281 - 0 - </v>
      </c>
      <c r="BD30" s="66" t="str">
        <f t="shared" si="92"/>
        <v>41281 - 0 - EVENING</v>
      </c>
      <c r="BE30" s="66" t="str">
        <f t="shared" si="93"/>
        <v xml:space="preserve">41281 - 0 - </v>
      </c>
      <c r="BF30" s="67">
        <f>VLOOKUP(E30,'Répartition salles'!$C:$R,11,FALSE)</f>
        <v>0</v>
      </c>
      <c r="BG30" s="66" t="str">
        <f t="shared" si="94"/>
        <v xml:space="preserve">41281 - 0 - </v>
      </c>
      <c r="BH30" s="66" t="str">
        <f t="shared" si="95"/>
        <v xml:space="preserve">41281 - 0 - </v>
      </c>
      <c r="BI30" s="66" t="str">
        <f t="shared" si="96"/>
        <v>41281 - 0 - EVENING</v>
      </c>
      <c r="BJ30" s="66" t="str">
        <f t="shared" si="97"/>
        <v xml:space="preserve">41281 - 0 - </v>
      </c>
      <c r="BK30" s="67">
        <f>VLOOKUP(E30,'Répartition salles'!$C:$R,12,FALSE)</f>
        <v>0</v>
      </c>
      <c r="BL30" s="66" t="str">
        <f t="shared" si="98"/>
        <v xml:space="preserve">41281 - 0 - </v>
      </c>
      <c r="BM30" s="66" t="str">
        <f t="shared" si="99"/>
        <v xml:space="preserve">41281 - 0 - </v>
      </c>
      <c r="BN30" s="66" t="str">
        <f t="shared" si="100"/>
        <v>41281 - 0 - EVENING</v>
      </c>
      <c r="BO30" s="66" t="str">
        <f t="shared" si="101"/>
        <v xml:space="preserve">41281 - 0 - </v>
      </c>
      <c r="BP30" s="67">
        <f>VLOOKUP(E30,'Répartition salles'!$C:$R,13,FALSE)</f>
        <v>0</v>
      </c>
      <c r="BQ30" s="66" t="str">
        <f t="shared" si="102"/>
        <v xml:space="preserve">41281 - 0 - </v>
      </c>
      <c r="BR30" s="66" t="str">
        <f t="shared" si="103"/>
        <v xml:space="preserve">41281 - 0 - </v>
      </c>
      <c r="BS30" s="66" t="str">
        <f t="shared" si="104"/>
        <v>41281 - 0 - EVENING</v>
      </c>
      <c r="BT30" s="66" t="str">
        <f t="shared" si="105"/>
        <v xml:space="preserve">41281 - 0 - </v>
      </c>
      <c r="BU30" s="67">
        <f>VLOOKUP(E30,'Répartition salles'!$C:$R,14,FALSE)</f>
        <v>0</v>
      </c>
      <c r="BV30" s="66" t="str">
        <f t="shared" si="106"/>
        <v xml:space="preserve">41281 - 0 - </v>
      </c>
      <c r="BW30" s="66" t="str">
        <f t="shared" si="107"/>
        <v xml:space="preserve">41281 - 0 - </v>
      </c>
      <c r="BX30" s="66" t="str">
        <f t="shared" si="108"/>
        <v>41281 - 0 - EVENING</v>
      </c>
      <c r="BY30" s="66" t="str">
        <f t="shared" si="109"/>
        <v xml:space="preserve">41281 - 0 - </v>
      </c>
      <c r="BZ30" s="67">
        <f>VLOOKUP(E30,'Répartition salles'!$C:$R,15,FALSE)</f>
        <v>0</v>
      </c>
      <c r="CA30" s="66" t="str">
        <f t="shared" si="110"/>
        <v xml:space="preserve">41281 - 0 - </v>
      </c>
      <c r="CB30" s="66" t="str">
        <f t="shared" si="111"/>
        <v xml:space="preserve">41281 - 0 - </v>
      </c>
      <c r="CC30" s="66" t="str">
        <f t="shared" si="112"/>
        <v>41281 - 0 - EVENING</v>
      </c>
      <c r="CD30" s="66" t="str">
        <f t="shared" si="113"/>
        <v xml:space="preserve">41281 - 0 - </v>
      </c>
      <c r="CE30" s="67">
        <f>VLOOKUP(E30,'Répartition salles'!$C:$R,16,FALSE)</f>
        <v>0</v>
      </c>
      <c r="CF30" s="66" t="str">
        <f t="shared" si="114"/>
        <v xml:space="preserve">41281 - 0 - </v>
      </c>
      <c r="CG30" s="66" t="str">
        <f t="shared" si="115"/>
        <v xml:space="preserve">41281 - 0 - </v>
      </c>
      <c r="CH30" s="66" t="str">
        <f t="shared" si="116"/>
        <v>41281 - 0 - EVENING</v>
      </c>
      <c r="CI30" s="66" t="str">
        <f t="shared" si="117"/>
        <v xml:space="preserve">41281 - 0 - </v>
      </c>
      <c r="CJ30" s="118" t="str">
        <f t="shared" si="118"/>
        <v>ACT</v>
      </c>
    </row>
    <row r="31" spans="1:88" ht="12.75" customHeight="1" x14ac:dyDescent="0.2">
      <c r="A31" s="108">
        <v>1750994</v>
      </c>
      <c r="B31" s="108">
        <v>3384424</v>
      </c>
      <c r="C31" s="108" t="s">
        <v>31</v>
      </c>
      <c r="D31" s="109" t="s">
        <v>627</v>
      </c>
      <c r="E31" s="103" t="s">
        <v>73</v>
      </c>
      <c r="F31" s="104" t="s">
        <v>16</v>
      </c>
      <c r="G31" s="105">
        <v>0.33333333333333331</v>
      </c>
      <c r="H31" s="105">
        <v>0.41666666666666669</v>
      </c>
      <c r="I31" s="106">
        <v>41281</v>
      </c>
      <c r="J31" s="108" t="s">
        <v>8</v>
      </c>
      <c r="K31" s="108" t="s">
        <v>9</v>
      </c>
      <c r="L31" s="110" t="s">
        <v>620</v>
      </c>
      <c r="M31" s="11" t="str">
        <f t="shared" si="0"/>
        <v>AM</v>
      </c>
      <c r="N31" s="39" t="str">
        <f>IF($G31=P$4,"",IF(AND($G31&lt;$H31,P$3&lt;P$4,OR(AND($G31&gt;P$3,$G31&lt;=P$4),AND($H31&gt;P$3,$H31&lt;=P$4),AND($G31&lt;P$3,$H31&gt;P$4))),"AM",IF(AND($G31&lt;$H31,P$3&gt;P$4,OR(AND($G31&gt;P$3,$G31&lt;=P$4+1),AND($H31&gt;P$3,$H31&lt;=P$4+1),AND($G31&lt;P$3,$H31&gt;P$4+1))),"AM",IF(AND($G31&gt;$H31,P$3&lt;P$4,OR(AND($G31&gt;P$3,$G31&lt;=P$4),AND($H31+1&gt;P$3,$H31+1&lt;=P$4),AND($G31&lt;P$3,$H31+1&gt;P$4))),"AM",IF(AND($G31&gt;$H31,P$3&gt;P$4,OR(AND($G31&gt;P$3,$G31&lt;=P$4+1),AND($H31+1&gt;P$3,$H31+1&lt;=P$4+1),AND($G31&lt;P$3,$H31+1&gt;P$4+1))),"AM","")))))</f>
        <v>AM</v>
      </c>
      <c r="O31" s="39" t="str">
        <f>IF($G31=Q$4,"",IF(AND($G31&lt;$H31,Q$3&lt;Q$4,OR(AND($G31&gt;Q$3,$G31&lt;=Q$4),AND($H31&gt;Q$3,$H31&lt;=Q$4),AND($G31&lt;Q$3,$H31&gt;Q$4))),"PM",IF(AND($G31&lt;$H31,Q$3&gt;Q$4,OR(AND($G31&gt;Q$3,$G31&lt;=Q$4+1),AND($H31&gt;Q$3,$H31&lt;=Q$4+1),AND($G31&lt;Q$3,$H31&gt;Q$4+1))),"PM",IF(AND($G31&gt;$H31,Q$3&lt;Q$4,OR(AND($G31&gt;Q$3,$G31&lt;=Q$4),AND($H31+1&gt;Q$3,$H31+1&lt;=Q$4),AND($G31&lt;Q$3,$H31+1&gt;Q$4))),"PM",IF(AND($G31&gt;$H31,Q$3&gt;Q$4,OR(AND($G31&gt;Q$3,$G31&lt;=Q$4+1),AND($H31+1&gt;Q$3,$H31+1&lt;=Q$4+1),AND($G31&lt;Q$3,$H31+1&gt;Q$4+1))),"PM","")))))</f>
        <v/>
      </c>
      <c r="P31" s="39" t="str">
        <f>IF($G31=R$4,"",IF(AND($G31&lt;$H31,R$3&lt;R$4,OR(AND($G31&gt;R$3,$G31&lt;=R$4),AND($H31&gt;R$3,$H31&lt;=R$4),AND($G31&lt;R$3,$H31&gt;R$4))),"EVENING",IF(AND($G31&lt;$H31,R$3&gt;R$4,OR(AND($G31&gt;R$3,$G31&lt;=R$4+1),AND($H31&gt;R$3,$H31&lt;=R$4+1),AND($G31&lt;R$3,$H31&gt;R$4+1))),"EVENING",IF(AND($G31&gt;$H31,R$3&lt;R$4,OR(AND($G31&gt;R$3,$G31&lt;=R$4),AND($H31+1&gt;R$3,$H31+1&lt;=R$4),AND($G31&lt;R$3,$H31+1&gt;R$4))),"EVENING",IF(AND($G31&gt;$H31,R$3&gt;R$4,OR(AND($G31&gt;R$3,$G31&lt;=R$4+1),AND($H31+1&gt;R$3,$H31+1&lt;=R$4+1),AND($G31&lt;R$3,$H31+1&gt;R$4+1))),"EVENING","")))))</f>
        <v/>
      </c>
      <c r="Q31" s="39" t="str">
        <f>IF($G31=S$4,"",IF(AND($G31&lt;$H31,S$3&lt;S$4,OR(AND($G31&gt;S$3,$G31&lt;=S$4),AND($H31&gt;S$3,$H31&lt;=S$4),AND($G31&lt;S$3,$H31&gt;S$4))),"NIGHT",IF(AND($G31&lt;$H31,S$3&gt;S$4,OR(AND($G31&gt;S$3,$G31&lt;=S$4+1),AND($H31&gt;S$3,$H31&lt;=S$4+1),AND($G31&lt;S$3,$H31&gt;S$4+1))),"NIGHT",IF(AND($G31&gt;$H31,S$3&lt;S$4,OR(AND($G31&gt;S$3,$G31&lt;=S$4),AND($H31+1&gt;S$3,$H31+1&lt;=S$4),AND($G31&lt;S$3,$H31+1&gt;S$4))),"NIGHT",IF(AND($G31&gt;$H31,S$3&gt;S$4,OR(AND($G31&gt;S$3,$G31&lt;=S$4+1),AND($H31+1&gt;S$3,$H31+1&lt;=S$4+1),AND($G31&lt;S$3,$H31+1&gt;S$4+1))),"NIGHT","")))))</f>
        <v/>
      </c>
      <c r="R31" s="39" t="str">
        <f t="shared" si="60"/>
        <v>samedi</v>
      </c>
      <c r="S31" s="39">
        <f t="shared" si="61"/>
        <v>7</v>
      </c>
      <c r="T31" s="39">
        <f t="shared" si="62"/>
        <v>1</v>
      </c>
      <c r="U31" s="39" t="str">
        <f t="shared" si="63"/>
        <v>weekend</v>
      </c>
      <c r="V31" s="40" t="str">
        <f t="shared" si="64"/>
        <v>weekend - Le Pont de Sully A (0)</v>
      </c>
      <c r="W31" s="40" t="str">
        <f t="shared" si="65"/>
        <v>1 - weekend - Le Pont de Sully A (0) - AM</v>
      </c>
      <c r="X31" s="40" t="str">
        <f t="shared" si="66"/>
        <v xml:space="preserve">1 - weekend - Le Pont de Sully A (0) - </v>
      </c>
      <c r="Y31" s="40" t="str">
        <f t="shared" si="67"/>
        <v xml:space="preserve">1 - weekend - Le Pont de Sully A (0) - </v>
      </c>
      <c r="Z31" s="40" t="str">
        <f t="shared" si="68"/>
        <v xml:space="preserve">1 - weekend - Le Pont de Sully A (0) - </v>
      </c>
      <c r="AA31" s="40" t="str">
        <f t="shared" si="69"/>
        <v>41281 - Le Pont de Sully A (0) - AM</v>
      </c>
      <c r="AB31" s="40" t="str">
        <f t="shared" si="70"/>
        <v xml:space="preserve">41281 - Le Pont de Sully A (0) - </v>
      </c>
      <c r="AC31" s="40" t="str">
        <f t="shared" si="71"/>
        <v xml:space="preserve">41281 - Le Pont de Sully A (0) - </v>
      </c>
      <c r="AD31" s="40" t="str">
        <f t="shared" si="72"/>
        <v xml:space="preserve">41281 - Le Pont de Sully A (0) - </v>
      </c>
      <c r="AE31" s="39" t="str">
        <f t="shared" si="73"/>
        <v>ACT</v>
      </c>
      <c r="AF31" s="11"/>
      <c r="AG31" s="67" t="str">
        <f>VLOOKUP(E31,'Répartition salles'!$C:$R,6,FALSE)</f>
        <v>Pont de Sully A</v>
      </c>
      <c r="AH31" s="66" t="str">
        <f t="shared" si="74"/>
        <v>41281 - Pont de Sully A - AM</v>
      </c>
      <c r="AI31" s="66" t="str">
        <f t="shared" si="75"/>
        <v xml:space="preserve">41281 - Pont de Sully A - </v>
      </c>
      <c r="AJ31" s="66" t="str">
        <f t="shared" si="76"/>
        <v xml:space="preserve">41281 - Pont de Sully A - </v>
      </c>
      <c r="AK31" s="66" t="str">
        <f t="shared" si="77"/>
        <v xml:space="preserve">41281 - Pont de Sully A - </v>
      </c>
      <c r="AL31" s="67">
        <f>VLOOKUP(E31,'Répartition salles'!$C:$R,7,FALSE)</f>
        <v>0</v>
      </c>
      <c r="AM31" s="66" t="str">
        <f t="shared" si="78"/>
        <v>41281 - 0 - AM</v>
      </c>
      <c r="AN31" s="66" t="str">
        <f t="shared" si="79"/>
        <v xml:space="preserve">41281 - 0 - </v>
      </c>
      <c r="AO31" s="66" t="str">
        <f t="shared" si="80"/>
        <v xml:space="preserve">41281 - 0 - </v>
      </c>
      <c r="AP31" s="66" t="str">
        <f t="shared" si="81"/>
        <v xml:space="preserve">41281 - 0 - </v>
      </c>
      <c r="AQ31" s="67">
        <f>VLOOKUP(E31,'Répartition salles'!$C:$R,8,FALSE)</f>
        <v>0</v>
      </c>
      <c r="AR31" s="66" t="str">
        <f t="shared" si="82"/>
        <v>41281 - 0 - AM</v>
      </c>
      <c r="AS31" s="66" t="str">
        <f t="shared" si="83"/>
        <v xml:space="preserve">41281 - 0 - </v>
      </c>
      <c r="AT31" s="66" t="str">
        <f t="shared" si="84"/>
        <v xml:space="preserve">41281 - 0 - </v>
      </c>
      <c r="AU31" s="66" t="str">
        <f t="shared" si="85"/>
        <v xml:space="preserve">41281 - 0 - </v>
      </c>
      <c r="AV31" s="67">
        <f>VLOOKUP(E31,'Répartition salles'!$C:$R,9,FALSE)</f>
        <v>0</v>
      </c>
      <c r="AW31" s="66" t="str">
        <f t="shared" si="86"/>
        <v>41281 - 0 - AM</v>
      </c>
      <c r="AX31" s="66" t="str">
        <f t="shared" si="87"/>
        <v xml:space="preserve">41281 - 0 - </v>
      </c>
      <c r="AY31" s="66" t="str">
        <f t="shared" si="88"/>
        <v xml:space="preserve">41281 - 0 - </v>
      </c>
      <c r="AZ31" s="66" t="str">
        <f t="shared" si="89"/>
        <v xml:space="preserve">41281 - 0 - </v>
      </c>
      <c r="BA31" s="67">
        <f>VLOOKUP(E31,'Répartition salles'!$C:$R,10,FALSE)</f>
        <v>0</v>
      </c>
      <c r="BB31" s="66" t="str">
        <f t="shared" si="90"/>
        <v>41281 - 0 - AM</v>
      </c>
      <c r="BC31" s="66" t="str">
        <f t="shared" si="91"/>
        <v xml:space="preserve">41281 - 0 - </v>
      </c>
      <c r="BD31" s="66" t="str">
        <f t="shared" si="92"/>
        <v xml:space="preserve">41281 - 0 - </v>
      </c>
      <c r="BE31" s="66" t="str">
        <f t="shared" si="93"/>
        <v xml:space="preserve">41281 - 0 - </v>
      </c>
      <c r="BF31" s="67">
        <f>VLOOKUP(E31,'Répartition salles'!$C:$R,11,FALSE)</f>
        <v>0</v>
      </c>
      <c r="BG31" s="66" t="str">
        <f t="shared" si="94"/>
        <v>41281 - 0 - AM</v>
      </c>
      <c r="BH31" s="66" t="str">
        <f t="shared" si="95"/>
        <v xml:space="preserve">41281 - 0 - </v>
      </c>
      <c r="BI31" s="66" t="str">
        <f t="shared" si="96"/>
        <v xml:space="preserve">41281 - 0 - </v>
      </c>
      <c r="BJ31" s="66" t="str">
        <f t="shared" si="97"/>
        <v xml:space="preserve">41281 - 0 - </v>
      </c>
      <c r="BK31" s="67">
        <f>VLOOKUP(E31,'Répartition salles'!$C:$R,12,FALSE)</f>
        <v>0</v>
      </c>
      <c r="BL31" s="66" t="str">
        <f t="shared" si="98"/>
        <v>41281 - 0 - AM</v>
      </c>
      <c r="BM31" s="66" t="str">
        <f t="shared" si="99"/>
        <v xml:space="preserve">41281 - 0 - </v>
      </c>
      <c r="BN31" s="66" t="str">
        <f t="shared" si="100"/>
        <v xml:space="preserve">41281 - 0 - </v>
      </c>
      <c r="BO31" s="66" t="str">
        <f t="shared" si="101"/>
        <v xml:space="preserve">41281 - 0 - </v>
      </c>
      <c r="BP31" s="67">
        <f>VLOOKUP(E31,'Répartition salles'!$C:$R,13,FALSE)</f>
        <v>0</v>
      </c>
      <c r="BQ31" s="66" t="str">
        <f t="shared" si="102"/>
        <v>41281 - 0 - AM</v>
      </c>
      <c r="BR31" s="66" t="str">
        <f t="shared" si="103"/>
        <v xml:space="preserve">41281 - 0 - </v>
      </c>
      <c r="BS31" s="66" t="str">
        <f t="shared" si="104"/>
        <v xml:space="preserve">41281 - 0 - </v>
      </c>
      <c r="BT31" s="66" t="str">
        <f t="shared" si="105"/>
        <v xml:space="preserve">41281 - 0 - </v>
      </c>
      <c r="BU31" s="67">
        <f>VLOOKUP(E31,'Répartition salles'!$C:$R,14,FALSE)</f>
        <v>0</v>
      </c>
      <c r="BV31" s="66" t="str">
        <f t="shared" si="106"/>
        <v>41281 - 0 - AM</v>
      </c>
      <c r="BW31" s="66" t="str">
        <f t="shared" si="107"/>
        <v xml:space="preserve">41281 - 0 - </v>
      </c>
      <c r="BX31" s="66" t="str">
        <f t="shared" si="108"/>
        <v xml:space="preserve">41281 - 0 - </v>
      </c>
      <c r="BY31" s="66" t="str">
        <f t="shared" si="109"/>
        <v xml:space="preserve">41281 - 0 - </v>
      </c>
      <c r="BZ31" s="67">
        <f>VLOOKUP(E31,'Répartition salles'!$C:$R,15,FALSE)</f>
        <v>0</v>
      </c>
      <c r="CA31" s="66" t="str">
        <f t="shared" si="110"/>
        <v>41281 - 0 - AM</v>
      </c>
      <c r="CB31" s="66" t="str">
        <f t="shared" si="111"/>
        <v xml:space="preserve">41281 - 0 - </v>
      </c>
      <c r="CC31" s="66" t="str">
        <f t="shared" si="112"/>
        <v xml:space="preserve">41281 - 0 - </v>
      </c>
      <c r="CD31" s="66" t="str">
        <f t="shared" si="113"/>
        <v xml:space="preserve">41281 - 0 - </v>
      </c>
      <c r="CE31" s="67">
        <f>VLOOKUP(E31,'Répartition salles'!$C:$R,16,FALSE)</f>
        <v>0</v>
      </c>
      <c r="CF31" s="66" t="str">
        <f t="shared" si="114"/>
        <v>41281 - 0 - AM</v>
      </c>
      <c r="CG31" s="66" t="str">
        <f t="shared" si="115"/>
        <v xml:space="preserve">41281 - 0 - </v>
      </c>
      <c r="CH31" s="66" t="str">
        <f t="shared" si="116"/>
        <v xml:space="preserve">41281 - 0 - </v>
      </c>
      <c r="CI31" s="66" t="str">
        <f t="shared" si="117"/>
        <v xml:space="preserve">41281 - 0 - </v>
      </c>
      <c r="CJ31" s="118" t="str">
        <f t="shared" si="118"/>
        <v>ACT</v>
      </c>
    </row>
    <row r="32" spans="1:88" ht="12.75" customHeight="1" x14ac:dyDescent="0.2">
      <c r="A32" s="108">
        <v>1750994</v>
      </c>
      <c r="B32" s="108">
        <v>3384422</v>
      </c>
      <c r="C32" s="108" t="s">
        <v>31</v>
      </c>
      <c r="D32" s="109" t="s">
        <v>627</v>
      </c>
      <c r="E32" s="103" t="s">
        <v>38</v>
      </c>
      <c r="F32" s="104" t="s">
        <v>16</v>
      </c>
      <c r="G32" s="105">
        <v>0.33333333333333331</v>
      </c>
      <c r="H32" s="105">
        <v>0.41666666666666669</v>
      </c>
      <c r="I32" s="106">
        <v>41281</v>
      </c>
      <c r="J32" s="108" t="s">
        <v>8</v>
      </c>
      <c r="K32" s="108" t="s">
        <v>9</v>
      </c>
      <c r="L32" s="110" t="s">
        <v>620</v>
      </c>
      <c r="M32" s="11" t="str">
        <f t="shared" si="0"/>
        <v>AM</v>
      </c>
      <c r="N32" s="39" t="str">
        <f>IF($G32=P$4,"",IF(AND($G32&lt;$H32,P$3&lt;P$4,OR(AND($G32&gt;P$3,$G32&lt;=P$4),AND($H32&gt;P$3,$H32&lt;=P$4),AND($G32&lt;P$3,$H32&gt;P$4))),"AM",IF(AND($G32&lt;$H32,P$3&gt;P$4,OR(AND($G32&gt;P$3,$G32&lt;=P$4+1),AND($H32&gt;P$3,$H32&lt;=P$4+1),AND($G32&lt;P$3,$H32&gt;P$4+1))),"AM",IF(AND($G32&gt;$H32,P$3&lt;P$4,OR(AND($G32&gt;P$3,$G32&lt;=P$4),AND($H32+1&gt;P$3,$H32+1&lt;=P$4),AND($G32&lt;P$3,$H32+1&gt;P$4))),"AM",IF(AND($G32&gt;$H32,P$3&gt;P$4,OR(AND($G32&gt;P$3,$G32&lt;=P$4+1),AND($H32+1&gt;P$3,$H32+1&lt;=P$4+1),AND($G32&lt;P$3,$H32+1&gt;P$4+1))),"AM","")))))</f>
        <v>AM</v>
      </c>
      <c r="O32" s="39" t="str">
        <f>IF($G32=Q$4,"",IF(AND($G32&lt;$H32,Q$3&lt;Q$4,OR(AND($G32&gt;Q$3,$G32&lt;=Q$4),AND($H32&gt;Q$3,$H32&lt;=Q$4),AND($G32&lt;Q$3,$H32&gt;Q$4))),"PM",IF(AND($G32&lt;$H32,Q$3&gt;Q$4,OR(AND($G32&gt;Q$3,$G32&lt;=Q$4+1),AND($H32&gt;Q$3,$H32&lt;=Q$4+1),AND($G32&lt;Q$3,$H32&gt;Q$4+1))),"PM",IF(AND($G32&gt;$H32,Q$3&lt;Q$4,OR(AND($G32&gt;Q$3,$G32&lt;=Q$4),AND($H32+1&gt;Q$3,$H32+1&lt;=Q$4),AND($G32&lt;Q$3,$H32+1&gt;Q$4))),"PM",IF(AND($G32&gt;$H32,Q$3&gt;Q$4,OR(AND($G32&gt;Q$3,$G32&lt;=Q$4+1),AND($H32+1&gt;Q$3,$H32+1&lt;=Q$4+1),AND($G32&lt;Q$3,$H32+1&gt;Q$4+1))),"PM","")))))</f>
        <v/>
      </c>
      <c r="P32" s="39" t="str">
        <f>IF($G32=R$4,"",IF(AND($G32&lt;$H32,R$3&lt;R$4,OR(AND($G32&gt;R$3,$G32&lt;=R$4),AND($H32&gt;R$3,$H32&lt;=R$4),AND($G32&lt;R$3,$H32&gt;R$4))),"EVENING",IF(AND($G32&lt;$H32,R$3&gt;R$4,OR(AND($G32&gt;R$3,$G32&lt;=R$4+1),AND($H32&gt;R$3,$H32&lt;=R$4+1),AND($G32&lt;R$3,$H32&gt;R$4+1))),"EVENING",IF(AND($G32&gt;$H32,R$3&lt;R$4,OR(AND($G32&gt;R$3,$G32&lt;=R$4),AND($H32+1&gt;R$3,$H32+1&lt;=R$4),AND($G32&lt;R$3,$H32+1&gt;R$4))),"EVENING",IF(AND($G32&gt;$H32,R$3&gt;R$4,OR(AND($G32&gt;R$3,$G32&lt;=R$4+1),AND($H32+1&gt;R$3,$H32+1&lt;=R$4+1),AND($G32&lt;R$3,$H32+1&gt;R$4+1))),"EVENING","")))))</f>
        <v/>
      </c>
      <c r="Q32" s="39" t="str">
        <f>IF($G32=S$4,"",IF(AND($G32&lt;$H32,S$3&lt;S$4,OR(AND($G32&gt;S$3,$G32&lt;=S$4),AND($H32&gt;S$3,$H32&lt;=S$4),AND($G32&lt;S$3,$H32&gt;S$4))),"NIGHT",IF(AND($G32&lt;$H32,S$3&gt;S$4,OR(AND($G32&gt;S$3,$G32&lt;=S$4+1),AND($H32&gt;S$3,$H32&lt;=S$4+1),AND($G32&lt;S$3,$H32&gt;S$4+1))),"NIGHT",IF(AND($G32&gt;$H32,S$3&lt;S$4,OR(AND($G32&gt;S$3,$G32&lt;=S$4),AND($H32+1&gt;S$3,$H32+1&lt;=S$4),AND($G32&lt;S$3,$H32+1&gt;S$4))),"NIGHT",IF(AND($G32&gt;$H32,S$3&gt;S$4,OR(AND($G32&gt;S$3,$G32&lt;=S$4+1),AND($H32+1&gt;S$3,$H32+1&lt;=S$4+1),AND($G32&lt;S$3,$H32+1&gt;S$4+1))),"NIGHT","")))))</f>
        <v/>
      </c>
      <c r="R32" s="39" t="str">
        <f t="shared" si="60"/>
        <v>samedi</v>
      </c>
      <c r="S32" s="39">
        <f t="shared" si="61"/>
        <v>7</v>
      </c>
      <c r="T32" s="39">
        <f t="shared" si="62"/>
        <v>1</v>
      </c>
      <c r="U32" s="39" t="str">
        <f t="shared" si="63"/>
        <v>weekend</v>
      </c>
      <c r="V32" s="40" t="str">
        <f t="shared" si="64"/>
        <v>weekend - Le Pont des Arts (0)</v>
      </c>
      <c r="W32" s="40" t="str">
        <f t="shared" si="65"/>
        <v>1 - weekend - Le Pont des Arts (0) - AM</v>
      </c>
      <c r="X32" s="40" t="str">
        <f t="shared" si="66"/>
        <v xml:space="preserve">1 - weekend - Le Pont des Arts (0) - </v>
      </c>
      <c r="Y32" s="40" t="str">
        <f t="shared" si="67"/>
        <v xml:space="preserve">1 - weekend - Le Pont des Arts (0) - </v>
      </c>
      <c r="Z32" s="40" t="str">
        <f t="shared" si="68"/>
        <v xml:space="preserve">1 - weekend - Le Pont des Arts (0) - </v>
      </c>
      <c r="AA32" s="40" t="str">
        <f t="shared" si="69"/>
        <v>41281 - Le Pont des Arts (0) - AM</v>
      </c>
      <c r="AB32" s="40" t="str">
        <f t="shared" si="70"/>
        <v xml:space="preserve">41281 - Le Pont des Arts (0) - </v>
      </c>
      <c r="AC32" s="40" t="str">
        <f t="shared" si="71"/>
        <v xml:space="preserve">41281 - Le Pont des Arts (0) - </v>
      </c>
      <c r="AD32" s="40" t="str">
        <f t="shared" si="72"/>
        <v xml:space="preserve">41281 - Le Pont des Arts (0) - </v>
      </c>
      <c r="AE32" s="39" t="str">
        <f t="shared" si="73"/>
        <v>ACT</v>
      </c>
      <c r="AF32" s="11"/>
      <c r="AG32" s="67" t="str">
        <f>VLOOKUP(E32,'Répartition salles'!$C:$R,6,FALSE)</f>
        <v>Pont des Arts A</v>
      </c>
      <c r="AH32" s="66" t="str">
        <f t="shared" si="74"/>
        <v>41281 - Pont des Arts A - AM</v>
      </c>
      <c r="AI32" s="66" t="str">
        <f t="shared" si="75"/>
        <v xml:space="preserve">41281 - Pont des Arts A - </v>
      </c>
      <c r="AJ32" s="66" t="str">
        <f t="shared" si="76"/>
        <v xml:space="preserve">41281 - Pont des Arts A - </v>
      </c>
      <c r="AK32" s="66" t="str">
        <f t="shared" si="77"/>
        <v xml:space="preserve">41281 - Pont des Arts A - </v>
      </c>
      <c r="AL32" s="67" t="str">
        <f>VLOOKUP(E32,'Répartition salles'!$C:$R,7,FALSE)</f>
        <v>Pont des Arts B</v>
      </c>
      <c r="AM32" s="66" t="str">
        <f t="shared" si="78"/>
        <v>41281 - Pont des Arts B - AM</v>
      </c>
      <c r="AN32" s="66" t="str">
        <f t="shared" si="79"/>
        <v xml:space="preserve">41281 - Pont des Arts B - </v>
      </c>
      <c r="AO32" s="66" t="str">
        <f t="shared" si="80"/>
        <v xml:space="preserve">41281 - Pont des Arts B - </v>
      </c>
      <c r="AP32" s="66" t="str">
        <f t="shared" si="81"/>
        <v xml:space="preserve">41281 - Pont des Arts B - </v>
      </c>
      <c r="AQ32" s="67" t="str">
        <f>VLOOKUP(E32,'Répartition salles'!$C:$R,8,FALSE)</f>
        <v>Pont des Arts C</v>
      </c>
      <c r="AR32" s="66" t="str">
        <f t="shared" si="82"/>
        <v>41281 - Pont des Arts C - AM</v>
      </c>
      <c r="AS32" s="66" t="str">
        <f t="shared" si="83"/>
        <v xml:space="preserve">41281 - Pont des Arts C - </v>
      </c>
      <c r="AT32" s="66" t="str">
        <f t="shared" si="84"/>
        <v xml:space="preserve">41281 - Pont des Arts C - </v>
      </c>
      <c r="AU32" s="66" t="str">
        <f t="shared" si="85"/>
        <v xml:space="preserve">41281 - Pont des Arts C - </v>
      </c>
      <c r="AV32" s="67">
        <f>VLOOKUP(E32,'Répartition salles'!$C:$R,9,FALSE)</f>
        <v>0</v>
      </c>
      <c r="AW32" s="66" t="str">
        <f t="shared" si="86"/>
        <v>41281 - 0 - AM</v>
      </c>
      <c r="AX32" s="66" t="str">
        <f t="shared" si="87"/>
        <v xml:space="preserve">41281 - 0 - </v>
      </c>
      <c r="AY32" s="66" t="str">
        <f t="shared" si="88"/>
        <v xml:space="preserve">41281 - 0 - </v>
      </c>
      <c r="AZ32" s="66" t="str">
        <f t="shared" si="89"/>
        <v xml:space="preserve">41281 - 0 - </v>
      </c>
      <c r="BA32" s="67">
        <f>VLOOKUP(E32,'Répartition salles'!$C:$R,10,FALSE)</f>
        <v>0</v>
      </c>
      <c r="BB32" s="66" t="str">
        <f t="shared" si="90"/>
        <v>41281 - 0 - AM</v>
      </c>
      <c r="BC32" s="66" t="str">
        <f t="shared" si="91"/>
        <v xml:space="preserve">41281 - 0 - </v>
      </c>
      <c r="BD32" s="66" t="str">
        <f t="shared" si="92"/>
        <v xml:space="preserve">41281 - 0 - </v>
      </c>
      <c r="BE32" s="66" t="str">
        <f t="shared" si="93"/>
        <v xml:space="preserve">41281 - 0 - </v>
      </c>
      <c r="BF32" s="67">
        <f>VLOOKUP(E32,'Répartition salles'!$C:$R,11,FALSE)</f>
        <v>0</v>
      </c>
      <c r="BG32" s="66" t="str">
        <f t="shared" si="94"/>
        <v>41281 - 0 - AM</v>
      </c>
      <c r="BH32" s="66" t="str">
        <f t="shared" si="95"/>
        <v xml:space="preserve">41281 - 0 - </v>
      </c>
      <c r="BI32" s="66" t="str">
        <f t="shared" si="96"/>
        <v xml:space="preserve">41281 - 0 - </v>
      </c>
      <c r="BJ32" s="66" t="str">
        <f t="shared" si="97"/>
        <v xml:space="preserve">41281 - 0 - </v>
      </c>
      <c r="BK32" s="67">
        <f>VLOOKUP(E32,'Répartition salles'!$C:$R,12,FALSE)</f>
        <v>0</v>
      </c>
      <c r="BL32" s="66" t="str">
        <f t="shared" si="98"/>
        <v>41281 - 0 - AM</v>
      </c>
      <c r="BM32" s="66" t="str">
        <f t="shared" si="99"/>
        <v xml:space="preserve">41281 - 0 - </v>
      </c>
      <c r="BN32" s="66" t="str">
        <f t="shared" si="100"/>
        <v xml:space="preserve">41281 - 0 - </v>
      </c>
      <c r="BO32" s="66" t="str">
        <f t="shared" si="101"/>
        <v xml:space="preserve">41281 - 0 - </v>
      </c>
      <c r="BP32" s="67">
        <f>VLOOKUP(E32,'Répartition salles'!$C:$R,13,FALSE)</f>
        <v>0</v>
      </c>
      <c r="BQ32" s="66" t="str">
        <f t="shared" si="102"/>
        <v>41281 - 0 - AM</v>
      </c>
      <c r="BR32" s="66" t="str">
        <f t="shared" si="103"/>
        <v xml:space="preserve">41281 - 0 - </v>
      </c>
      <c r="BS32" s="66" t="str">
        <f t="shared" si="104"/>
        <v xml:space="preserve">41281 - 0 - </v>
      </c>
      <c r="BT32" s="66" t="str">
        <f t="shared" si="105"/>
        <v xml:space="preserve">41281 - 0 - </v>
      </c>
      <c r="BU32" s="67">
        <f>VLOOKUP(E32,'Répartition salles'!$C:$R,14,FALSE)</f>
        <v>0</v>
      </c>
      <c r="BV32" s="66" t="str">
        <f t="shared" si="106"/>
        <v>41281 - 0 - AM</v>
      </c>
      <c r="BW32" s="66" t="str">
        <f t="shared" si="107"/>
        <v xml:space="preserve">41281 - 0 - </v>
      </c>
      <c r="BX32" s="66" t="str">
        <f t="shared" si="108"/>
        <v xml:space="preserve">41281 - 0 - </v>
      </c>
      <c r="BY32" s="66" t="str">
        <f t="shared" si="109"/>
        <v xml:space="preserve">41281 - 0 - </v>
      </c>
      <c r="BZ32" s="67">
        <f>VLOOKUP(E32,'Répartition salles'!$C:$R,15,FALSE)</f>
        <v>0</v>
      </c>
      <c r="CA32" s="66" t="str">
        <f t="shared" si="110"/>
        <v>41281 - 0 - AM</v>
      </c>
      <c r="CB32" s="66" t="str">
        <f t="shared" si="111"/>
        <v xml:space="preserve">41281 - 0 - </v>
      </c>
      <c r="CC32" s="66" t="str">
        <f t="shared" si="112"/>
        <v xml:space="preserve">41281 - 0 - </v>
      </c>
      <c r="CD32" s="66" t="str">
        <f t="shared" si="113"/>
        <v xml:space="preserve">41281 - 0 - </v>
      </c>
      <c r="CE32" s="67">
        <f>VLOOKUP(E32,'Répartition salles'!$C:$R,16,FALSE)</f>
        <v>0</v>
      </c>
      <c r="CF32" s="66" t="str">
        <f t="shared" si="114"/>
        <v>41281 - 0 - AM</v>
      </c>
      <c r="CG32" s="66" t="str">
        <f t="shared" si="115"/>
        <v xml:space="preserve">41281 - 0 - </v>
      </c>
      <c r="CH32" s="66" t="str">
        <f t="shared" si="116"/>
        <v xml:space="preserve">41281 - 0 - </v>
      </c>
      <c r="CI32" s="66" t="str">
        <f t="shared" si="117"/>
        <v xml:space="preserve">41281 - 0 - </v>
      </c>
      <c r="CJ32" s="118" t="str">
        <f t="shared" si="118"/>
        <v>ACT</v>
      </c>
    </row>
    <row r="33" spans="1:88" ht="12.75" customHeight="1" x14ac:dyDescent="0.2">
      <c r="A33" s="108">
        <v>1750994</v>
      </c>
      <c r="B33" s="108">
        <v>3382296</v>
      </c>
      <c r="C33" s="108" t="s">
        <v>31</v>
      </c>
      <c r="D33" s="109" t="s">
        <v>29</v>
      </c>
      <c r="E33" s="129" t="s">
        <v>53</v>
      </c>
      <c r="F33" s="104" t="s">
        <v>16</v>
      </c>
      <c r="G33" s="105">
        <v>0.33333333333333331</v>
      </c>
      <c r="H33" s="105">
        <v>0.5</v>
      </c>
      <c r="I33" s="106">
        <v>41281</v>
      </c>
      <c r="J33" s="108" t="s">
        <v>8</v>
      </c>
      <c r="K33" s="108" t="s">
        <v>9</v>
      </c>
      <c r="L33" s="110" t="s">
        <v>620</v>
      </c>
      <c r="M33" s="11" t="str">
        <f t="shared" si="0"/>
        <v>AM</v>
      </c>
      <c r="N33" s="39" t="str">
        <f>IF($G33=P$4,"",IF(AND($G33&lt;$H33,P$3&lt;P$4,OR(AND($G33&gt;P$3,$G33&lt;=P$4),AND($H33&gt;P$3,$H33&lt;=P$4),AND($G33&lt;P$3,$H33&gt;P$4))),"AM",IF(AND($G33&lt;$H33,P$3&gt;P$4,OR(AND($G33&gt;P$3,$G33&lt;=P$4+1),AND($H33&gt;P$3,$H33&lt;=P$4+1),AND($G33&lt;P$3,$H33&gt;P$4+1))),"AM",IF(AND($G33&gt;$H33,P$3&lt;P$4,OR(AND($G33&gt;P$3,$G33&lt;=P$4),AND($H33+1&gt;P$3,$H33+1&lt;=P$4),AND($G33&lt;P$3,$H33+1&gt;P$4))),"AM",IF(AND($G33&gt;$H33,P$3&gt;P$4,OR(AND($G33&gt;P$3,$G33&lt;=P$4+1),AND($H33+1&gt;P$3,$H33+1&lt;=P$4+1),AND($G33&lt;P$3,$H33+1&gt;P$4+1))),"AM","")))))</f>
        <v>AM</v>
      </c>
      <c r="O33" s="39" t="str">
        <f>IF($G33=Q$4,"",IF(AND($G33&lt;$H33,Q$3&lt;Q$4,OR(AND($G33&gt;Q$3,$G33&lt;=Q$4),AND($H33&gt;Q$3,$H33&lt;=Q$4),AND($G33&lt;Q$3,$H33&gt;Q$4))),"PM",IF(AND($G33&lt;$H33,Q$3&gt;Q$4,OR(AND($G33&gt;Q$3,$G33&lt;=Q$4+1),AND($H33&gt;Q$3,$H33&lt;=Q$4+1),AND($G33&lt;Q$3,$H33&gt;Q$4+1))),"PM",IF(AND($G33&gt;$H33,Q$3&lt;Q$4,OR(AND($G33&gt;Q$3,$G33&lt;=Q$4),AND($H33+1&gt;Q$3,$H33+1&lt;=Q$4),AND($G33&lt;Q$3,$H33+1&gt;Q$4))),"PM",IF(AND($G33&gt;$H33,Q$3&gt;Q$4,OR(AND($G33&gt;Q$3,$G33&lt;=Q$4+1),AND($H33+1&gt;Q$3,$H33+1&lt;=Q$4+1),AND($G33&lt;Q$3,$H33+1&gt;Q$4+1))),"PM","")))))</f>
        <v/>
      </c>
      <c r="P33" s="39" t="str">
        <f>IF($G33=R$4,"",IF(AND($G33&lt;$H33,R$3&lt;R$4,OR(AND($G33&gt;R$3,$G33&lt;=R$4),AND($H33&gt;R$3,$H33&lt;=R$4),AND($G33&lt;R$3,$H33&gt;R$4))),"EVENING",IF(AND($G33&lt;$H33,R$3&gt;R$4,OR(AND($G33&gt;R$3,$G33&lt;=R$4+1),AND($H33&gt;R$3,$H33&lt;=R$4+1),AND($G33&lt;R$3,$H33&gt;R$4+1))),"EVENING",IF(AND($G33&gt;$H33,R$3&lt;R$4,OR(AND($G33&gt;R$3,$G33&lt;=R$4),AND($H33+1&gt;R$3,$H33+1&lt;=R$4),AND($G33&lt;R$3,$H33+1&gt;R$4))),"EVENING",IF(AND($G33&gt;$H33,R$3&gt;R$4,OR(AND($G33&gt;R$3,$G33&lt;=R$4+1),AND($H33+1&gt;R$3,$H33+1&lt;=R$4+1),AND($G33&lt;R$3,$H33+1&gt;R$4+1))),"EVENING","")))))</f>
        <v/>
      </c>
      <c r="Q33" s="39" t="str">
        <f>IF($G33=S$4,"",IF(AND($G33&lt;$H33,S$3&lt;S$4,OR(AND($G33&gt;S$3,$G33&lt;=S$4),AND($H33&gt;S$3,$H33&lt;=S$4),AND($G33&lt;S$3,$H33&gt;S$4))),"NIGHT",IF(AND($G33&lt;$H33,S$3&gt;S$4,OR(AND($G33&gt;S$3,$G33&lt;=S$4+1),AND($H33&gt;S$3,$H33&lt;=S$4+1),AND($G33&lt;S$3,$H33&gt;S$4+1))),"NIGHT",IF(AND($G33&gt;$H33,S$3&lt;S$4,OR(AND($G33&gt;S$3,$G33&lt;=S$4),AND($H33+1&gt;S$3,$H33+1&lt;=S$4),AND($G33&lt;S$3,$H33+1&gt;S$4))),"NIGHT",IF(AND($G33&gt;$H33,S$3&gt;S$4,OR(AND($G33&gt;S$3,$G33&lt;=S$4+1),AND($H33+1&gt;S$3,$H33+1&lt;=S$4+1),AND($G33&lt;S$3,$H33+1&gt;S$4+1))),"NIGHT","")))))</f>
        <v/>
      </c>
      <c r="R33" s="39" t="str">
        <f t="shared" si="60"/>
        <v>samedi</v>
      </c>
      <c r="S33" s="39">
        <f t="shared" si="61"/>
        <v>7</v>
      </c>
      <c r="T33" s="39">
        <f t="shared" si="62"/>
        <v>1</v>
      </c>
      <c r="U33" s="39" t="str">
        <f t="shared" si="63"/>
        <v>weekend</v>
      </c>
      <c r="V33" s="40" t="str">
        <f t="shared" si="64"/>
        <v>weekend - La Seine (0)</v>
      </c>
      <c r="W33" s="40" t="str">
        <f t="shared" si="65"/>
        <v>1 - weekend - La Seine (0) - AM</v>
      </c>
      <c r="X33" s="40" t="str">
        <f t="shared" si="66"/>
        <v xml:space="preserve">1 - weekend - La Seine (0) - </v>
      </c>
      <c r="Y33" s="40" t="str">
        <f t="shared" si="67"/>
        <v xml:space="preserve">1 - weekend - La Seine (0) - </v>
      </c>
      <c r="Z33" s="40" t="str">
        <f t="shared" si="68"/>
        <v xml:space="preserve">1 - weekend - La Seine (0) - </v>
      </c>
      <c r="AA33" s="40" t="str">
        <f t="shared" si="69"/>
        <v>41281 - La Seine (0) - AM</v>
      </c>
      <c r="AB33" s="40" t="str">
        <f t="shared" si="70"/>
        <v xml:space="preserve">41281 - La Seine (0) - </v>
      </c>
      <c r="AC33" s="40" t="str">
        <f t="shared" si="71"/>
        <v xml:space="preserve">41281 - La Seine (0) - </v>
      </c>
      <c r="AD33" s="40" t="str">
        <f t="shared" si="72"/>
        <v xml:space="preserve">41281 - La Seine (0) - </v>
      </c>
      <c r="AE33" s="39" t="str">
        <f t="shared" si="73"/>
        <v>ACT</v>
      </c>
      <c r="AF33" s="11"/>
      <c r="AG33" s="67" t="str">
        <f>VLOOKUP(E33,'Répartition salles'!$C:$R,6,FALSE)</f>
        <v>Seine A</v>
      </c>
      <c r="AH33" s="66" t="str">
        <f t="shared" si="74"/>
        <v>41281 - Seine A - AM</v>
      </c>
      <c r="AI33" s="66" t="str">
        <f t="shared" si="75"/>
        <v xml:space="preserve">41281 - Seine A - </v>
      </c>
      <c r="AJ33" s="66" t="str">
        <f t="shared" si="76"/>
        <v xml:space="preserve">41281 - Seine A - </v>
      </c>
      <c r="AK33" s="66" t="str">
        <f t="shared" si="77"/>
        <v xml:space="preserve">41281 - Seine A - </v>
      </c>
      <c r="AL33" s="67" t="str">
        <f>VLOOKUP(E33,'Répartition salles'!$C:$R,7,FALSE)</f>
        <v>Seine B</v>
      </c>
      <c r="AM33" s="66" t="str">
        <f t="shared" si="78"/>
        <v>41281 - Seine B - AM</v>
      </c>
      <c r="AN33" s="66" t="str">
        <f t="shared" si="79"/>
        <v xml:space="preserve">41281 - Seine B - </v>
      </c>
      <c r="AO33" s="66" t="str">
        <f t="shared" si="80"/>
        <v xml:space="preserve">41281 - Seine B - </v>
      </c>
      <c r="AP33" s="66" t="str">
        <f t="shared" si="81"/>
        <v xml:space="preserve">41281 - Seine B - </v>
      </c>
      <c r="AQ33" s="67" t="str">
        <f>VLOOKUP(E33,'Répartition salles'!$C:$R,8,FALSE)</f>
        <v>Seine C</v>
      </c>
      <c r="AR33" s="66" t="str">
        <f t="shared" si="82"/>
        <v>41281 - Seine C - AM</v>
      </c>
      <c r="AS33" s="66" t="str">
        <f t="shared" si="83"/>
        <v xml:space="preserve">41281 - Seine C - </v>
      </c>
      <c r="AT33" s="66" t="str">
        <f t="shared" si="84"/>
        <v xml:space="preserve">41281 - Seine C - </v>
      </c>
      <c r="AU33" s="66" t="str">
        <f t="shared" si="85"/>
        <v xml:space="preserve">41281 - Seine C - </v>
      </c>
      <c r="AV33" s="67">
        <f>VLOOKUP(E33,'Répartition salles'!$C:$R,9,FALSE)</f>
        <v>0</v>
      </c>
      <c r="AW33" s="66" t="str">
        <f t="shared" si="86"/>
        <v>41281 - 0 - AM</v>
      </c>
      <c r="AX33" s="66" t="str">
        <f t="shared" si="87"/>
        <v xml:space="preserve">41281 - 0 - </v>
      </c>
      <c r="AY33" s="66" t="str">
        <f t="shared" si="88"/>
        <v xml:space="preserve">41281 - 0 - </v>
      </c>
      <c r="AZ33" s="66" t="str">
        <f t="shared" si="89"/>
        <v xml:space="preserve">41281 - 0 - </v>
      </c>
      <c r="BA33" s="67">
        <f>VLOOKUP(E33,'Répartition salles'!$C:$R,10,FALSE)</f>
        <v>0</v>
      </c>
      <c r="BB33" s="66" t="str">
        <f t="shared" si="90"/>
        <v>41281 - 0 - AM</v>
      </c>
      <c r="BC33" s="66" t="str">
        <f t="shared" si="91"/>
        <v xml:space="preserve">41281 - 0 - </v>
      </c>
      <c r="BD33" s="66" t="str">
        <f t="shared" si="92"/>
        <v xml:space="preserve">41281 - 0 - </v>
      </c>
      <c r="BE33" s="66" t="str">
        <f t="shared" si="93"/>
        <v xml:space="preserve">41281 - 0 - </v>
      </c>
      <c r="BF33" s="67">
        <f>VLOOKUP(E33,'Répartition salles'!$C:$R,11,FALSE)</f>
        <v>0</v>
      </c>
      <c r="BG33" s="66" t="str">
        <f t="shared" si="94"/>
        <v>41281 - 0 - AM</v>
      </c>
      <c r="BH33" s="66" t="str">
        <f t="shared" si="95"/>
        <v xml:space="preserve">41281 - 0 - </v>
      </c>
      <c r="BI33" s="66" t="str">
        <f t="shared" si="96"/>
        <v xml:space="preserve">41281 - 0 - </v>
      </c>
      <c r="BJ33" s="66" t="str">
        <f t="shared" si="97"/>
        <v xml:space="preserve">41281 - 0 - </v>
      </c>
      <c r="BK33" s="67">
        <f>VLOOKUP(E33,'Répartition salles'!$C:$R,12,FALSE)</f>
        <v>0</v>
      </c>
      <c r="BL33" s="66" t="str">
        <f t="shared" si="98"/>
        <v>41281 - 0 - AM</v>
      </c>
      <c r="BM33" s="66" t="str">
        <f t="shared" si="99"/>
        <v xml:space="preserve">41281 - 0 - </v>
      </c>
      <c r="BN33" s="66" t="str">
        <f t="shared" si="100"/>
        <v xml:space="preserve">41281 - 0 - </v>
      </c>
      <c r="BO33" s="66" t="str">
        <f t="shared" si="101"/>
        <v xml:space="preserve">41281 - 0 - </v>
      </c>
      <c r="BP33" s="67">
        <f>VLOOKUP(E33,'Répartition salles'!$C:$R,13,FALSE)</f>
        <v>0</v>
      </c>
      <c r="BQ33" s="66" t="str">
        <f t="shared" si="102"/>
        <v>41281 - 0 - AM</v>
      </c>
      <c r="BR33" s="66" t="str">
        <f t="shared" si="103"/>
        <v xml:space="preserve">41281 - 0 - </v>
      </c>
      <c r="BS33" s="66" t="str">
        <f t="shared" si="104"/>
        <v xml:space="preserve">41281 - 0 - </v>
      </c>
      <c r="BT33" s="66" t="str">
        <f t="shared" si="105"/>
        <v xml:space="preserve">41281 - 0 - </v>
      </c>
      <c r="BU33" s="67">
        <f>VLOOKUP(E33,'Répartition salles'!$C:$R,14,FALSE)</f>
        <v>0</v>
      </c>
      <c r="BV33" s="66" t="str">
        <f t="shared" si="106"/>
        <v>41281 - 0 - AM</v>
      </c>
      <c r="BW33" s="66" t="str">
        <f t="shared" si="107"/>
        <v xml:space="preserve">41281 - 0 - </v>
      </c>
      <c r="BX33" s="66" t="str">
        <f t="shared" si="108"/>
        <v xml:space="preserve">41281 - 0 - </v>
      </c>
      <c r="BY33" s="66" t="str">
        <f t="shared" si="109"/>
        <v xml:space="preserve">41281 - 0 - </v>
      </c>
      <c r="BZ33" s="67">
        <f>VLOOKUP(E33,'Répartition salles'!$C:$R,15,FALSE)</f>
        <v>0</v>
      </c>
      <c r="CA33" s="66" t="str">
        <f t="shared" si="110"/>
        <v>41281 - 0 - AM</v>
      </c>
      <c r="CB33" s="66" t="str">
        <f t="shared" si="111"/>
        <v xml:space="preserve">41281 - 0 - </v>
      </c>
      <c r="CC33" s="66" t="str">
        <f t="shared" si="112"/>
        <v xml:space="preserve">41281 - 0 - </v>
      </c>
      <c r="CD33" s="66" t="str">
        <f t="shared" si="113"/>
        <v xml:space="preserve">41281 - 0 - </v>
      </c>
      <c r="CE33" s="67">
        <f>VLOOKUP(E33,'Répartition salles'!$C:$R,16,FALSE)</f>
        <v>0</v>
      </c>
      <c r="CF33" s="66" t="str">
        <f t="shared" si="114"/>
        <v>41281 - 0 - AM</v>
      </c>
      <c r="CG33" s="66" t="str">
        <f t="shared" si="115"/>
        <v xml:space="preserve">41281 - 0 - </v>
      </c>
      <c r="CH33" s="66" t="str">
        <f t="shared" si="116"/>
        <v xml:space="preserve">41281 - 0 - </v>
      </c>
      <c r="CI33" s="66" t="str">
        <f t="shared" si="117"/>
        <v xml:space="preserve">41281 - 0 - </v>
      </c>
      <c r="CJ33" s="118" t="str">
        <f t="shared" si="118"/>
        <v>ACT</v>
      </c>
    </row>
    <row r="34" spans="1:88" ht="12.75" customHeight="1" x14ac:dyDescent="0.2">
      <c r="A34" s="108">
        <v>1750994</v>
      </c>
      <c r="B34" s="108">
        <v>3385176</v>
      </c>
      <c r="C34" s="108" t="s">
        <v>25</v>
      </c>
      <c r="D34" s="109" t="s">
        <v>98</v>
      </c>
      <c r="E34" s="103" t="s">
        <v>73</v>
      </c>
      <c r="F34" s="104" t="s">
        <v>16</v>
      </c>
      <c r="G34" s="105">
        <v>0.375</v>
      </c>
      <c r="H34" s="105">
        <v>0.54166666666666663</v>
      </c>
      <c r="I34" s="106">
        <v>41282</v>
      </c>
      <c r="J34" s="108" t="s">
        <v>8</v>
      </c>
      <c r="K34" s="108" t="s">
        <v>9</v>
      </c>
      <c r="L34" s="110" t="s">
        <v>620</v>
      </c>
      <c r="M34" s="11" t="str">
        <f t="shared" si="0"/>
        <v>AM</v>
      </c>
      <c r="N34" s="39" t="str">
        <f>IF($G34=P$4,"",IF(AND($G34&lt;$H34,P$3&lt;P$4,OR(AND($G34&gt;P$3,$G34&lt;=P$4),AND($H34&gt;P$3,$H34&lt;=P$4),AND($G34&lt;P$3,$H34&gt;P$4))),"AM",IF(AND($G34&lt;$H34,P$3&gt;P$4,OR(AND($G34&gt;P$3,$G34&lt;=P$4+1),AND($H34&gt;P$3,$H34&lt;=P$4+1),AND($G34&lt;P$3,$H34&gt;P$4+1))),"AM",IF(AND($G34&gt;$H34,P$3&lt;P$4,OR(AND($G34&gt;P$3,$G34&lt;=P$4),AND($H34+1&gt;P$3,$H34+1&lt;=P$4),AND($G34&lt;P$3,$H34+1&gt;P$4))),"AM",IF(AND($G34&gt;$H34,P$3&gt;P$4,OR(AND($G34&gt;P$3,$G34&lt;=P$4+1),AND($H34+1&gt;P$3,$H34+1&lt;=P$4+1),AND($G34&lt;P$3,$H34+1&gt;P$4+1))),"AM","")))))</f>
        <v>AM</v>
      </c>
      <c r="O34" s="39" t="str">
        <f>IF($G34=Q$4,"",IF(AND($G34&lt;$H34,Q$3&lt;Q$4,OR(AND($G34&gt;Q$3,$G34&lt;=Q$4),AND($H34&gt;Q$3,$H34&lt;=Q$4),AND($G34&lt;Q$3,$H34&gt;Q$4))),"PM",IF(AND($G34&lt;$H34,Q$3&gt;Q$4,OR(AND($G34&gt;Q$3,$G34&lt;=Q$4+1),AND($H34&gt;Q$3,$H34&lt;=Q$4+1),AND($G34&lt;Q$3,$H34&gt;Q$4+1))),"PM",IF(AND($G34&gt;$H34,Q$3&lt;Q$4,OR(AND($G34&gt;Q$3,$G34&lt;=Q$4),AND($H34+1&gt;Q$3,$H34+1&lt;=Q$4),AND($G34&lt;Q$3,$H34+1&gt;Q$4))),"PM",IF(AND($G34&gt;$H34,Q$3&gt;Q$4,OR(AND($G34&gt;Q$3,$G34&lt;=Q$4+1),AND($H34+1&gt;Q$3,$H34+1&lt;=Q$4+1),AND($G34&lt;Q$3,$H34+1&gt;Q$4+1))),"PM","")))))</f>
        <v/>
      </c>
      <c r="P34" s="39" t="str">
        <f>IF($G34=R$4,"",IF(AND($G34&lt;$H34,R$3&lt;R$4,OR(AND($G34&gt;R$3,$G34&lt;=R$4),AND($H34&gt;R$3,$H34&lt;=R$4),AND($G34&lt;R$3,$H34&gt;R$4))),"EVENING",IF(AND($G34&lt;$H34,R$3&gt;R$4,OR(AND($G34&gt;R$3,$G34&lt;=R$4+1),AND($H34&gt;R$3,$H34&lt;=R$4+1),AND($G34&lt;R$3,$H34&gt;R$4+1))),"EVENING",IF(AND($G34&gt;$H34,R$3&lt;R$4,OR(AND($G34&gt;R$3,$G34&lt;=R$4),AND($H34+1&gt;R$3,$H34+1&lt;=R$4),AND($G34&lt;R$3,$H34+1&gt;R$4))),"EVENING",IF(AND($G34&gt;$H34,R$3&gt;R$4,OR(AND($G34&gt;R$3,$G34&lt;=R$4+1),AND($H34+1&gt;R$3,$H34+1&lt;=R$4+1),AND($G34&lt;R$3,$H34+1&gt;R$4+1))),"EVENING","")))))</f>
        <v/>
      </c>
      <c r="Q34" s="39" t="str">
        <f>IF($G34=S$4,"",IF(AND($G34&lt;$H34,S$3&lt;S$4,OR(AND($G34&gt;S$3,$G34&lt;=S$4),AND($H34&gt;S$3,$H34&lt;=S$4),AND($G34&lt;S$3,$H34&gt;S$4))),"NIGHT",IF(AND($G34&lt;$H34,S$3&gt;S$4,OR(AND($G34&gt;S$3,$G34&lt;=S$4+1),AND($H34&gt;S$3,$H34&lt;=S$4+1),AND($G34&lt;S$3,$H34&gt;S$4+1))),"NIGHT",IF(AND($G34&gt;$H34,S$3&lt;S$4,OR(AND($G34&gt;S$3,$G34&lt;=S$4),AND($H34+1&gt;S$3,$H34+1&lt;=S$4),AND($G34&lt;S$3,$H34+1&gt;S$4))),"NIGHT",IF(AND($G34&gt;$H34,S$3&gt;S$4,OR(AND($G34&gt;S$3,$G34&lt;=S$4+1),AND($H34+1&gt;S$3,$H34+1&lt;=S$4+1),AND($G34&lt;S$3,$H34+1&gt;S$4+1))),"NIGHT","")))))</f>
        <v/>
      </c>
      <c r="R34" s="39" t="str">
        <f t="shared" si="60"/>
        <v>dimanche</v>
      </c>
      <c r="S34" s="39">
        <f t="shared" si="61"/>
        <v>8</v>
      </c>
      <c r="T34" s="39">
        <f t="shared" si="62"/>
        <v>1</v>
      </c>
      <c r="U34" s="39" t="str">
        <f t="shared" si="63"/>
        <v>weekend</v>
      </c>
      <c r="V34" s="40" t="str">
        <f t="shared" si="64"/>
        <v>weekend - Le Pont de Sully A (0)</v>
      </c>
      <c r="W34" s="40" t="str">
        <f t="shared" si="65"/>
        <v>1 - weekend - Le Pont de Sully A (0) - AM</v>
      </c>
      <c r="X34" s="40" t="str">
        <f t="shared" si="66"/>
        <v xml:space="preserve">1 - weekend - Le Pont de Sully A (0) - </v>
      </c>
      <c r="Y34" s="40" t="str">
        <f t="shared" si="67"/>
        <v xml:space="preserve">1 - weekend - Le Pont de Sully A (0) - </v>
      </c>
      <c r="Z34" s="40" t="str">
        <f t="shared" si="68"/>
        <v xml:space="preserve">1 - weekend - Le Pont de Sully A (0) - </v>
      </c>
      <c r="AA34" s="40" t="str">
        <f t="shared" si="69"/>
        <v>41282 - Le Pont de Sully A (0) - AM</v>
      </c>
      <c r="AB34" s="40" t="str">
        <f t="shared" si="70"/>
        <v xml:space="preserve">41282 - Le Pont de Sully A (0) - </v>
      </c>
      <c r="AC34" s="40" t="str">
        <f t="shared" si="71"/>
        <v xml:space="preserve">41282 - Le Pont de Sully A (0) - </v>
      </c>
      <c r="AD34" s="40" t="str">
        <f t="shared" si="72"/>
        <v xml:space="preserve">41282 - Le Pont de Sully A (0) - </v>
      </c>
      <c r="AE34" s="39" t="str">
        <f t="shared" si="73"/>
        <v>ACT</v>
      </c>
      <c r="AF34" s="11"/>
      <c r="AG34" s="67" t="str">
        <f>VLOOKUP(E34,'Répartition salles'!$C:$R,6,FALSE)</f>
        <v>Pont de Sully A</v>
      </c>
      <c r="AH34" s="66" t="str">
        <f t="shared" si="74"/>
        <v>41282 - Pont de Sully A - AM</v>
      </c>
      <c r="AI34" s="66" t="str">
        <f t="shared" si="75"/>
        <v xml:space="preserve">41282 - Pont de Sully A - </v>
      </c>
      <c r="AJ34" s="66" t="str">
        <f t="shared" si="76"/>
        <v xml:space="preserve">41282 - Pont de Sully A - </v>
      </c>
      <c r="AK34" s="66" t="str">
        <f t="shared" si="77"/>
        <v xml:space="preserve">41282 - Pont de Sully A - </v>
      </c>
      <c r="AL34" s="67">
        <f>VLOOKUP(E34,'Répartition salles'!$C:$R,7,FALSE)</f>
        <v>0</v>
      </c>
      <c r="AM34" s="66" t="str">
        <f t="shared" si="78"/>
        <v>41282 - 0 - AM</v>
      </c>
      <c r="AN34" s="66" t="str">
        <f t="shared" si="79"/>
        <v xml:space="preserve">41282 - 0 - </v>
      </c>
      <c r="AO34" s="66" t="str">
        <f t="shared" si="80"/>
        <v xml:space="preserve">41282 - 0 - </v>
      </c>
      <c r="AP34" s="66" t="str">
        <f t="shared" si="81"/>
        <v xml:space="preserve">41282 - 0 - </v>
      </c>
      <c r="AQ34" s="67">
        <f>VLOOKUP(E34,'Répartition salles'!$C:$R,8,FALSE)</f>
        <v>0</v>
      </c>
      <c r="AR34" s="66" t="str">
        <f t="shared" si="82"/>
        <v>41282 - 0 - AM</v>
      </c>
      <c r="AS34" s="66" t="str">
        <f t="shared" si="83"/>
        <v xml:space="preserve">41282 - 0 - </v>
      </c>
      <c r="AT34" s="66" t="str">
        <f t="shared" si="84"/>
        <v xml:space="preserve">41282 - 0 - </v>
      </c>
      <c r="AU34" s="66" t="str">
        <f t="shared" si="85"/>
        <v xml:space="preserve">41282 - 0 - </v>
      </c>
      <c r="AV34" s="67">
        <f>VLOOKUP(E34,'Répartition salles'!$C:$R,9,FALSE)</f>
        <v>0</v>
      </c>
      <c r="AW34" s="66" t="str">
        <f t="shared" si="86"/>
        <v>41282 - 0 - AM</v>
      </c>
      <c r="AX34" s="66" t="str">
        <f t="shared" si="87"/>
        <v xml:space="preserve">41282 - 0 - </v>
      </c>
      <c r="AY34" s="66" t="str">
        <f t="shared" si="88"/>
        <v xml:space="preserve">41282 - 0 - </v>
      </c>
      <c r="AZ34" s="66" t="str">
        <f t="shared" si="89"/>
        <v xml:space="preserve">41282 - 0 - </v>
      </c>
      <c r="BA34" s="67">
        <f>VLOOKUP(E34,'Répartition salles'!$C:$R,10,FALSE)</f>
        <v>0</v>
      </c>
      <c r="BB34" s="66" t="str">
        <f t="shared" si="90"/>
        <v>41282 - 0 - AM</v>
      </c>
      <c r="BC34" s="66" t="str">
        <f t="shared" si="91"/>
        <v xml:space="preserve">41282 - 0 - </v>
      </c>
      <c r="BD34" s="66" t="str">
        <f t="shared" si="92"/>
        <v xml:space="preserve">41282 - 0 - </v>
      </c>
      <c r="BE34" s="66" t="str">
        <f t="shared" si="93"/>
        <v xml:space="preserve">41282 - 0 - </v>
      </c>
      <c r="BF34" s="67">
        <f>VLOOKUP(E34,'Répartition salles'!$C:$R,11,FALSE)</f>
        <v>0</v>
      </c>
      <c r="BG34" s="66" t="str">
        <f t="shared" si="94"/>
        <v>41282 - 0 - AM</v>
      </c>
      <c r="BH34" s="66" t="str">
        <f t="shared" si="95"/>
        <v xml:space="preserve">41282 - 0 - </v>
      </c>
      <c r="BI34" s="66" t="str">
        <f t="shared" si="96"/>
        <v xml:space="preserve">41282 - 0 - </v>
      </c>
      <c r="BJ34" s="66" t="str">
        <f t="shared" si="97"/>
        <v xml:space="preserve">41282 - 0 - </v>
      </c>
      <c r="BK34" s="67">
        <f>VLOOKUP(E34,'Répartition salles'!$C:$R,12,FALSE)</f>
        <v>0</v>
      </c>
      <c r="BL34" s="66" t="str">
        <f t="shared" si="98"/>
        <v>41282 - 0 - AM</v>
      </c>
      <c r="BM34" s="66" t="str">
        <f t="shared" si="99"/>
        <v xml:space="preserve">41282 - 0 - </v>
      </c>
      <c r="BN34" s="66" t="str">
        <f t="shared" si="100"/>
        <v xml:space="preserve">41282 - 0 - </v>
      </c>
      <c r="BO34" s="66" t="str">
        <f t="shared" si="101"/>
        <v xml:space="preserve">41282 - 0 - </v>
      </c>
      <c r="BP34" s="67">
        <f>VLOOKUP(E34,'Répartition salles'!$C:$R,13,FALSE)</f>
        <v>0</v>
      </c>
      <c r="BQ34" s="66" t="str">
        <f t="shared" si="102"/>
        <v>41282 - 0 - AM</v>
      </c>
      <c r="BR34" s="66" t="str">
        <f t="shared" si="103"/>
        <v xml:space="preserve">41282 - 0 - </v>
      </c>
      <c r="BS34" s="66" t="str">
        <f t="shared" si="104"/>
        <v xml:space="preserve">41282 - 0 - </v>
      </c>
      <c r="BT34" s="66" t="str">
        <f t="shared" si="105"/>
        <v xml:space="preserve">41282 - 0 - </v>
      </c>
      <c r="BU34" s="67">
        <f>VLOOKUP(E34,'Répartition salles'!$C:$R,14,FALSE)</f>
        <v>0</v>
      </c>
      <c r="BV34" s="66" t="str">
        <f t="shared" si="106"/>
        <v>41282 - 0 - AM</v>
      </c>
      <c r="BW34" s="66" t="str">
        <f t="shared" si="107"/>
        <v xml:space="preserve">41282 - 0 - </v>
      </c>
      <c r="BX34" s="66" t="str">
        <f t="shared" si="108"/>
        <v xml:space="preserve">41282 - 0 - </v>
      </c>
      <c r="BY34" s="66" t="str">
        <f t="shared" si="109"/>
        <v xml:space="preserve">41282 - 0 - </v>
      </c>
      <c r="BZ34" s="67">
        <f>VLOOKUP(E34,'Répartition salles'!$C:$R,15,FALSE)</f>
        <v>0</v>
      </c>
      <c r="CA34" s="66" t="str">
        <f t="shared" si="110"/>
        <v>41282 - 0 - AM</v>
      </c>
      <c r="CB34" s="66" t="str">
        <f t="shared" si="111"/>
        <v xml:space="preserve">41282 - 0 - </v>
      </c>
      <c r="CC34" s="66" t="str">
        <f t="shared" si="112"/>
        <v xml:space="preserve">41282 - 0 - </v>
      </c>
      <c r="CD34" s="66" t="str">
        <f t="shared" si="113"/>
        <v xml:space="preserve">41282 - 0 - </v>
      </c>
      <c r="CE34" s="67">
        <f>VLOOKUP(E34,'Répartition salles'!$C:$R,16,FALSE)</f>
        <v>0</v>
      </c>
      <c r="CF34" s="66" t="str">
        <f t="shared" si="114"/>
        <v>41282 - 0 - AM</v>
      </c>
      <c r="CG34" s="66" t="str">
        <f t="shared" si="115"/>
        <v xml:space="preserve">41282 - 0 - </v>
      </c>
      <c r="CH34" s="66" t="str">
        <f t="shared" si="116"/>
        <v xml:space="preserve">41282 - 0 - </v>
      </c>
      <c r="CI34" s="66" t="str">
        <f t="shared" si="117"/>
        <v xml:space="preserve">41282 - 0 - </v>
      </c>
      <c r="CJ34" s="118" t="str">
        <f t="shared" si="118"/>
        <v>ACT</v>
      </c>
    </row>
    <row r="35" spans="1:88" ht="12.75" customHeight="1" x14ac:dyDescent="0.2">
      <c r="A35" s="108">
        <v>1750994</v>
      </c>
      <c r="B35" s="108">
        <v>3385175</v>
      </c>
      <c r="C35" s="108" t="s">
        <v>25</v>
      </c>
      <c r="D35" s="109" t="s">
        <v>628</v>
      </c>
      <c r="E35" s="103" t="s">
        <v>38</v>
      </c>
      <c r="F35" s="104" t="s">
        <v>16</v>
      </c>
      <c r="G35" s="105">
        <v>0.375</v>
      </c>
      <c r="H35" s="105">
        <v>0.54166666666666663</v>
      </c>
      <c r="I35" s="106">
        <v>41282</v>
      </c>
      <c r="J35" s="108" t="s">
        <v>8</v>
      </c>
      <c r="K35" s="108" t="s">
        <v>9</v>
      </c>
      <c r="L35" s="110" t="s">
        <v>620</v>
      </c>
      <c r="M35" s="11" t="str">
        <f t="shared" si="0"/>
        <v>AM</v>
      </c>
      <c r="N35" s="39" t="str">
        <f>IF($G35=P$4,"",IF(AND($G35&lt;$H35,P$3&lt;P$4,OR(AND($G35&gt;P$3,$G35&lt;=P$4),AND($H35&gt;P$3,$H35&lt;=P$4),AND($G35&lt;P$3,$H35&gt;P$4))),"AM",IF(AND($G35&lt;$H35,P$3&gt;P$4,OR(AND($G35&gt;P$3,$G35&lt;=P$4+1),AND($H35&gt;P$3,$H35&lt;=P$4+1),AND($G35&lt;P$3,$H35&gt;P$4+1))),"AM",IF(AND($G35&gt;$H35,P$3&lt;P$4,OR(AND($G35&gt;P$3,$G35&lt;=P$4),AND($H35+1&gt;P$3,$H35+1&lt;=P$4),AND($G35&lt;P$3,$H35+1&gt;P$4))),"AM",IF(AND($G35&gt;$H35,P$3&gt;P$4,OR(AND($G35&gt;P$3,$G35&lt;=P$4+1),AND($H35+1&gt;P$3,$H35+1&lt;=P$4+1),AND($G35&lt;P$3,$H35+1&gt;P$4+1))),"AM","")))))</f>
        <v>AM</v>
      </c>
      <c r="O35" s="39" t="str">
        <f>IF($G35=Q$4,"",IF(AND($G35&lt;$H35,Q$3&lt;Q$4,OR(AND($G35&gt;Q$3,$G35&lt;=Q$4),AND($H35&gt;Q$3,$H35&lt;=Q$4),AND($G35&lt;Q$3,$H35&gt;Q$4))),"PM",IF(AND($G35&lt;$H35,Q$3&gt;Q$4,OR(AND($G35&gt;Q$3,$G35&lt;=Q$4+1),AND($H35&gt;Q$3,$H35&lt;=Q$4+1),AND($G35&lt;Q$3,$H35&gt;Q$4+1))),"PM",IF(AND($G35&gt;$H35,Q$3&lt;Q$4,OR(AND($G35&gt;Q$3,$G35&lt;=Q$4),AND($H35+1&gt;Q$3,$H35+1&lt;=Q$4),AND($G35&lt;Q$3,$H35+1&gt;Q$4))),"PM",IF(AND($G35&gt;$H35,Q$3&gt;Q$4,OR(AND($G35&gt;Q$3,$G35&lt;=Q$4+1),AND($H35+1&gt;Q$3,$H35+1&lt;=Q$4+1),AND($G35&lt;Q$3,$H35+1&gt;Q$4+1))),"PM","")))))</f>
        <v/>
      </c>
      <c r="P35" s="39" t="str">
        <f>IF($G35=R$4,"",IF(AND($G35&lt;$H35,R$3&lt;R$4,OR(AND($G35&gt;R$3,$G35&lt;=R$4),AND($H35&gt;R$3,$H35&lt;=R$4),AND($G35&lt;R$3,$H35&gt;R$4))),"EVENING",IF(AND($G35&lt;$H35,R$3&gt;R$4,OR(AND($G35&gt;R$3,$G35&lt;=R$4+1),AND($H35&gt;R$3,$H35&lt;=R$4+1),AND($G35&lt;R$3,$H35&gt;R$4+1))),"EVENING",IF(AND($G35&gt;$H35,R$3&lt;R$4,OR(AND($G35&gt;R$3,$G35&lt;=R$4),AND($H35+1&gt;R$3,$H35+1&lt;=R$4),AND($G35&lt;R$3,$H35+1&gt;R$4))),"EVENING",IF(AND($G35&gt;$H35,R$3&gt;R$4,OR(AND($G35&gt;R$3,$G35&lt;=R$4+1),AND($H35+1&gt;R$3,$H35+1&lt;=R$4+1),AND($G35&lt;R$3,$H35+1&gt;R$4+1))),"EVENING","")))))</f>
        <v/>
      </c>
      <c r="Q35" s="39" t="str">
        <f>IF($G35=S$4,"",IF(AND($G35&lt;$H35,S$3&lt;S$4,OR(AND($G35&gt;S$3,$G35&lt;=S$4),AND($H35&gt;S$3,$H35&lt;=S$4),AND($G35&lt;S$3,$H35&gt;S$4))),"NIGHT",IF(AND($G35&lt;$H35,S$3&gt;S$4,OR(AND($G35&gt;S$3,$G35&lt;=S$4+1),AND($H35&gt;S$3,$H35&lt;=S$4+1),AND($G35&lt;S$3,$H35&gt;S$4+1))),"NIGHT",IF(AND($G35&gt;$H35,S$3&lt;S$4,OR(AND($G35&gt;S$3,$G35&lt;=S$4),AND($H35+1&gt;S$3,$H35+1&lt;=S$4),AND($G35&lt;S$3,$H35+1&gt;S$4))),"NIGHT",IF(AND($G35&gt;$H35,S$3&gt;S$4,OR(AND($G35&gt;S$3,$G35&lt;=S$4+1),AND($H35+1&gt;S$3,$H35+1&lt;=S$4+1),AND($G35&lt;S$3,$H35+1&gt;S$4+1))),"NIGHT","")))))</f>
        <v/>
      </c>
      <c r="R35" s="39" t="str">
        <f t="shared" si="60"/>
        <v>dimanche</v>
      </c>
      <c r="S35" s="39">
        <f t="shared" si="61"/>
        <v>8</v>
      </c>
      <c r="T35" s="39">
        <f t="shared" si="62"/>
        <v>1</v>
      </c>
      <c r="U35" s="39" t="str">
        <f t="shared" si="63"/>
        <v>weekend</v>
      </c>
      <c r="V35" s="40" t="str">
        <f t="shared" si="64"/>
        <v>weekend - Le Pont des Arts (0)</v>
      </c>
      <c r="W35" s="40" t="str">
        <f t="shared" si="65"/>
        <v>1 - weekend - Le Pont des Arts (0) - AM</v>
      </c>
      <c r="X35" s="40" t="str">
        <f t="shared" si="66"/>
        <v xml:space="preserve">1 - weekend - Le Pont des Arts (0) - </v>
      </c>
      <c r="Y35" s="40" t="str">
        <f t="shared" si="67"/>
        <v xml:space="preserve">1 - weekend - Le Pont des Arts (0) - </v>
      </c>
      <c r="Z35" s="40" t="str">
        <f t="shared" si="68"/>
        <v xml:space="preserve">1 - weekend - Le Pont des Arts (0) - </v>
      </c>
      <c r="AA35" s="40" t="str">
        <f t="shared" si="69"/>
        <v>41282 - Le Pont des Arts (0) - AM</v>
      </c>
      <c r="AB35" s="40" t="str">
        <f t="shared" si="70"/>
        <v xml:space="preserve">41282 - Le Pont des Arts (0) - </v>
      </c>
      <c r="AC35" s="40" t="str">
        <f t="shared" si="71"/>
        <v xml:space="preserve">41282 - Le Pont des Arts (0) - </v>
      </c>
      <c r="AD35" s="40" t="str">
        <f t="shared" si="72"/>
        <v xml:space="preserve">41282 - Le Pont des Arts (0) - </v>
      </c>
      <c r="AE35" s="39" t="str">
        <f t="shared" si="73"/>
        <v>ACT</v>
      </c>
      <c r="AF35" s="11"/>
      <c r="AG35" s="67" t="str">
        <f>VLOOKUP(E35,'Répartition salles'!$C:$R,6,FALSE)</f>
        <v>Pont des Arts A</v>
      </c>
      <c r="AH35" s="66" t="str">
        <f t="shared" si="74"/>
        <v>41282 - Pont des Arts A - AM</v>
      </c>
      <c r="AI35" s="66" t="str">
        <f t="shared" si="75"/>
        <v xml:space="preserve">41282 - Pont des Arts A - </v>
      </c>
      <c r="AJ35" s="66" t="str">
        <f t="shared" si="76"/>
        <v xml:space="preserve">41282 - Pont des Arts A - </v>
      </c>
      <c r="AK35" s="66" t="str">
        <f t="shared" si="77"/>
        <v xml:space="preserve">41282 - Pont des Arts A - </v>
      </c>
      <c r="AL35" s="67" t="str">
        <f>VLOOKUP(E35,'Répartition salles'!$C:$R,7,FALSE)</f>
        <v>Pont des Arts B</v>
      </c>
      <c r="AM35" s="66" t="str">
        <f t="shared" si="78"/>
        <v>41282 - Pont des Arts B - AM</v>
      </c>
      <c r="AN35" s="66" t="str">
        <f t="shared" si="79"/>
        <v xml:space="preserve">41282 - Pont des Arts B - </v>
      </c>
      <c r="AO35" s="66" t="str">
        <f t="shared" si="80"/>
        <v xml:space="preserve">41282 - Pont des Arts B - </v>
      </c>
      <c r="AP35" s="66" t="str">
        <f t="shared" si="81"/>
        <v xml:space="preserve">41282 - Pont des Arts B - </v>
      </c>
      <c r="AQ35" s="67" t="str">
        <f>VLOOKUP(E35,'Répartition salles'!$C:$R,8,FALSE)</f>
        <v>Pont des Arts C</v>
      </c>
      <c r="AR35" s="66" t="str">
        <f t="shared" si="82"/>
        <v>41282 - Pont des Arts C - AM</v>
      </c>
      <c r="AS35" s="66" t="str">
        <f t="shared" si="83"/>
        <v xml:space="preserve">41282 - Pont des Arts C - </v>
      </c>
      <c r="AT35" s="66" t="str">
        <f t="shared" si="84"/>
        <v xml:space="preserve">41282 - Pont des Arts C - </v>
      </c>
      <c r="AU35" s="66" t="str">
        <f t="shared" si="85"/>
        <v xml:space="preserve">41282 - Pont des Arts C - </v>
      </c>
      <c r="AV35" s="67">
        <f>VLOOKUP(E35,'Répartition salles'!$C:$R,9,FALSE)</f>
        <v>0</v>
      </c>
      <c r="AW35" s="66" t="str">
        <f t="shared" si="86"/>
        <v>41282 - 0 - AM</v>
      </c>
      <c r="AX35" s="66" t="str">
        <f t="shared" si="87"/>
        <v xml:space="preserve">41282 - 0 - </v>
      </c>
      <c r="AY35" s="66" t="str">
        <f t="shared" si="88"/>
        <v xml:space="preserve">41282 - 0 - </v>
      </c>
      <c r="AZ35" s="66" t="str">
        <f t="shared" si="89"/>
        <v xml:space="preserve">41282 - 0 - </v>
      </c>
      <c r="BA35" s="67">
        <f>VLOOKUP(E35,'Répartition salles'!$C:$R,10,FALSE)</f>
        <v>0</v>
      </c>
      <c r="BB35" s="66" t="str">
        <f t="shared" si="90"/>
        <v>41282 - 0 - AM</v>
      </c>
      <c r="BC35" s="66" t="str">
        <f t="shared" si="91"/>
        <v xml:space="preserve">41282 - 0 - </v>
      </c>
      <c r="BD35" s="66" t="str">
        <f t="shared" si="92"/>
        <v xml:space="preserve">41282 - 0 - </v>
      </c>
      <c r="BE35" s="66" t="str">
        <f t="shared" si="93"/>
        <v xml:space="preserve">41282 - 0 - </v>
      </c>
      <c r="BF35" s="67">
        <f>VLOOKUP(E35,'Répartition salles'!$C:$R,11,FALSE)</f>
        <v>0</v>
      </c>
      <c r="BG35" s="66" t="str">
        <f t="shared" si="94"/>
        <v>41282 - 0 - AM</v>
      </c>
      <c r="BH35" s="66" t="str">
        <f t="shared" si="95"/>
        <v xml:space="preserve">41282 - 0 - </v>
      </c>
      <c r="BI35" s="66" t="str">
        <f t="shared" si="96"/>
        <v xml:space="preserve">41282 - 0 - </v>
      </c>
      <c r="BJ35" s="66" t="str">
        <f t="shared" si="97"/>
        <v xml:space="preserve">41282 - 0 - </v>
      </c>
      <c r="BK35" s="67">
        <f>VLOOKUP(E35,'Répartition salles'!$C:$R,12,FALSE)</f>
        <v>0</v>
      </c>
      <c r="BL35" s="66" t="str">
        <f t="shared" si="98"/>
        <v>41282 - 0 - AM</v>
      </c>
      <c r="BM35" s="66" t="str">
        <f t="shared" si="99"/>
        <v xml:space="preserve">41282 - 0 - </v>
      </c>
      <c r="BN35" s="66" t="str">
        <f t="shared" si="100"/>
        <v xml:space="preserve">41282 - 0 - </v>
      </c>
      <c r="BO35" s="66" t="str">
        <f t="shared" si="101"/>
        <v xml:space="preserve">41282 - 0 - </v>
      </c>
      <c r="BP35" s="67">
        <f>VLOOKUP(E35,'Répartition salles'!$C:$R,13,FALSE)</f>
        <v>0</v>
      </c>
      <c r="BQ35" s="66" t="str">
        <f t="shared" si="102"/>
        <v>41282 - 0 - AM</v>
      </c>
      <c r="BR35" s="66" t="str">
        <f t="shared" si="103"/>
        <v xml:space="preserve">41282 - 0 - </v>
      </c>
      <c r="BS35" s="66" t="str">
        <f t="shared" si="104"/>
        <v xml:space="preserve">41282 - 0 - </v>
      </c>
      <c r="BT35" s="66" t="str">
        <f t="shared" si="105"/>
        <v xml:space="preserve">41282 - 0 - </v>
      </c>
      <c r="BU35" s="67">
        <f>VLOOKUP(E35,'Répartition salles'!$C:$R,14,FALSE)</f>
        <v>0</v>
      </c>
      <c r="BV35" s="66" t="str">
        <f t="shared" si="106"/>
        <v>41282 - 0 - AM</v>
      </c>
      <c r="BW35" s="66" t="str">
        <f t="shared" si="107"/>
        <v xml:space="preserve">41282 - 0 - </v>
      </c>
      <c r="BX35" s="66" t="str">
        <f t="shared" si="108"/>
        <v xml:space="preserve">41282 - 0 - </v>
      </c>
      <c r="BY35" s="66" t="str">
        <f t="shared" si="109"/>
        <v xml:space="preserve">41282 - 0 - </v>
      </c>
      <c r="BZ35" s="67">
        <f>VLOOKUP(E35,'Répartition salles'!$C:$R,15,FALSE)</f>
        <v>0</v>
      </c>
      <c r="CA35" s="66" t="str">
        <f t="shared" si="110"/>
        <v>41282 - 0 - AM</v>
      </c>
      <c r="CB35" s="66" t="str">
        <f t="shared" si="111"/>
        <v xml:space="preserve">41282 - 0 - </v>
      </c>
      <c r="CC35" s="66" t="str">
        <f t="shared" si="112"/>
        <v xml:space="preserve">41282 - 0 - </v>
      </c>
      <c r="CD35" s="66" t="str">
        <f t="shared" si="113"/>
        <v xml:space="preserve">41282 - 0 - </v>
      </c>
      <c r="CE35" s="67">
        <f>VLOOKUP(E35,'Répartition salles'!$C:$R,16,FALSE)</f>
        <v>0</v>
      </c>
      <c r="CF35" s="66" t="str">
        <f t="shared" si="114"/>
        <v>41282 - 0 - AM</v>
      </c>
      <c r="CG35" s="66" t="str">
        <f t="shared" si="115"/>
        <v xml:space="preserve">41282 - 0 - </v>
      </c>
      <c r="CH35" s="66" t="str">
        <f t="shared" si="116"/>
        <v xml:space="preserve">41282 - 0 - </v>
      </c>
      <c r="CI35" s="66" t="str">
        <f t="shared" si="117"/>
        <v xml:space="preserve">41282 - 0 - </v>
      </c>
      <c r="CJ35" s="118" t="str">
        <f t="shared" si="118"/>
        <v>ACT</v>
      </c>
    </row>
    <row r="36" spans="1:88" x14ac:dyDescent="0.2">
      <c r="A36" s="108">
        <v>1750994</v>
      </c>
      <c r="B36" s="108">
        <v>3385680</v>
      </c>
      <c r="C36" s="108" t="s">
        <v>25</v>
      </c>
      <c r="D36" s="109" t="s">
        <v>623</v>
      </c>
      <c r="E36" s="103" t="s">
        <v>73</v>
      </c>
      <c r="F36" s="104" t="s">
        <v>16</v>
      </c>
      <c r="G36" s="105">
        <v>0.35416666666666669</v>
      </c>
      <c r="H36" s="105">
        <v>0.5</v>
      </c>
      <c r="I36" s="106">
        <v>41283</v>
      </c>
      <c r="J36" s="108" t="s">
        <v>8</v>
      </c>
      <c r="K36" s="108" t="s">
        <v>9</v>
      </c>
      <c r="L36" s="110" t="s">
        <v>620</v>
      </c>
      <c r="M36" s="11" t="str">
        <f t="shared" si="0"/>
        <v>AM</v>
      </c>
      <c r="N36" s="39" t="str">
        <f>IF($G36=P$4,"",IF(AND($G36&lt;$H36,P$3&lt;P$4,OR(AND($G36&gt;P$3,$G36&lt;=P$4),AND($H36&gt;P$3,$H36&lt;=P$4),AND($G36&lt;P$3,$H36&gt;P$4))),"AM",IF(AND($G36&lt;$H36,P$3&gt;P$4,OR(AND($G36&gt;P$3,$G36&lt;=P$4+1),AND($H36&gt;P$3,$H36&lt;=P$4+1),AND($G36&lt;P$3,$H36&gt;P$4+1))),"AM",IF(AND($G36&gt;$H36,P$3&lt;P$4,OR(AND($G36&gt;P$3,$G36&lt;=P$4),AND($H36+1&gt;P$3,$H36+1&lt;=P$4),AND($G36&lt;P$3,$H36+1&gt;P$4))),"AM",IF(AND($G36&gt;$H36,P$3&gt;P$4,OR(AND($G36&gt;P$3,$G36&lt;=P$4+1),AND($H36+1&gt;P$3,$H36+1&lt;=P$4+1),AND($G36&lt;P$3,$H36+1&gt;P$4+1))),"AM","")))))</f>
        <v>AM</v>
      </c>
      <c r="O36" s="39" t="str">
        <f>IF($G36=Q$4,"",IF(AND($G36&lt;$H36,Q$3&lt;Q$4,OR(AND($G36&gt;Q$3,$G36&lt;=Q$4),AND($H36&gt;Q$3,$H36&lt;=Q$4),AND($G36&lt;Q$3,$H36&gt;Q$4))),"PM",IF(AND($G36&lt;$H36,Q$3&gt;Q$4,OR(AND($G36&gt;Q$3,$G36&lt;=Q$4+1),AND($H36&gt;Q$3,$H36&lt;=Q$4+1),AND($G36&lt;Q$3,$H36&gt;Q$4+1))),"PM",IF(AND($G36&gt;$H36,Q$3&lt;Q$4,OR(AND($G36&gt;Q$3,$G36&lt;=Q$4),AND($H36+1&gt;Q$3,$H36+1&lt;=Q$4),AND($G36&lt;Q$3,$H36+1&gt;Q$4))),"PM",IF(AND($G36&gt;$H36,Q$3&gt;Q$4,OR(AND($G36&gt;Q$3,$G36&lt;=Q$4+1),AND($H36+1&gt;Q$3,$H36+1&lt;=Q$4+1),AND($G36&lt;Q$3,$H36+1&gt;Q$4+1))),"PM","")))))</f>
        <v/>
      </c>
      <c r="P36" s="39" t="str">
        <f>IF($G36=R$4,"",IF(AND($G36&lt;$H36,R$3&lt;R$4,OR(AND($G36&gt;R$3,$G36&lt;=R$4),AND($H36&gt;R$3,$H36&lt;=R$4),AND($G36&lt;R$3,$H36&gt;R$4))),"EVENING",IF(AND($G36&lt;$H36,R$3&gt;R$4,OR(AND($G36&gt;R$3,$G36&lt;=R$4+1),AND($H36&gt;R$3,$H36&lt;=R$4+1),AND($G36&lt;R$3,$H36&gt;R$4+1))),"EVENING",IF(AND($G36&gt;$H36,R$3&lt;R$4,OR(AND($G36&gt;R$3,$G36&lt;=R$4),AND($H36+1&gt;R$3,$H36+1&lt;=R$4),AND($G36&lt;R$3,$H36+1&gt;R$4))),"EVENING",IF(AND($G36&gt;$H36,R$3&gt;R$4,OR(AND($G36&gt;R$3,$G36&lt;=R$4+1),AND($H36+1&gt;R$3,$H36+1&lt;=R$4+1),AND($G36&lt;R$3,$H36+1&gt;R$4+1))),"EVENING","")))))</f>
        <v/>
      </c>
      <c r="Q36" s="39" t="str">
        <f>IF($G36=S$4,"",IF(AND($G36&lt;$H36,S$3&lt;S$4,OR(AND($G36&gt;S$3,$G36&lt;=S$4),AND($H36&gt;S$3,$H36&lt;=S$4),AND($G36&lt;S$3,$H36&gt;S$4))),"NIGHT",IF(AND($G36&lt;$H36,S$3&gt;S$4,OR(AND($G36&gt;S$3,$G36&lt;=S$4+1),AND($H36&gt;S$3,$H36&lt;=S$4+1),AND($G36&lt;S$3,$H36&gt;S$4+1))),"NIGHT",IF(AND($G36&gt;$H36,S$3&lt;S$4,OR(AND($G36&gt;S$3,$G36&lt;=S$4),AND($H36+1&gt;S$3,$H36+1&lt;=S$4),AND($G36&lt;S$3,$H36+1&gt;S$4))),"NIGHT",IF(AND($G36&gt;$H36,S$3&gt;S$4,OR(AND($G36&gt;S$3,$G36&lt;=S$4+1),AND($H36+1&gt;S$3,$H36+1&lt;=S$4+1),AND($G36&lt;S$3,$H36+1&gt;S$4+1))),"NIGHT","")))))</f>
        <v/>
      </c>
      <c r="R36" s="39" t="str">
        <f t="shared" ref="R36:R39" si="119">TEXT(DAY(I36),"jjjj")</f>
        <v>lundi</v>
      </c>
      <c r="S36" s="39">
        <f t="shared" ref="S36:S39" si="120">DAY(I36)</f>
        <v>9</v>
      </c>
      <c r="T36" s="39">
        <f t="shared" ref="T36:T39" si="121">MONTH(I36)</f>
        <v>1</v>
      </c>
      <c r="U36" s="39" t="str">
        <f t="shared" ref="U36:U39" si="122">IF(OR(R36="Samedi",R36="Dimanche"),"weekend","week")</f>
        <v>week</v>
      </c>
      <c r="V36" s="40" t="str">
        <f t="shared" ref="V36:V39" si="123">U36&amp;" - "&amp;E36</f>
        <v>week - Le Pont de Sully A (0)</v>
      </c>
      <c r="W36" s="40" t="str">
        <f t="shared" ref="W36:W39" si="124">T36&amp;" - "&amp;U36&amp;" - "&amp;E36&amp; " - "&amp;N36</f>
        <v>1 - week - Le Pont de Sully A (0) - AM</v>
      </c>
      <c r="X36" s="40" t="str">
        <f t="shared" ref="X36:X39" si="125">T36&amp;" - "&amp;U36&amp;" - "&amp;E36&amp; " - "&amp;O36</f>
        <v xml:space="preserve">1 - week - Le Pont de Sully A (0) - </v>
      </c>
      <c r="Y36" s="40" t="str">
        <f t="shared" ref="Y36:Y39" si="126">T36&amp;" - "&amp;U36&amp;" - "&amp;E36&amp; " - "&amp;P36</f>
        <v xml:space="preserve">1 - week - Le Pont de Sully A (0) - </v>
      </c>
      <c r="Z36" s="40" t="str">
        <f t="shared" ref="Z36:Z39" si="127">T36&amp;" - "&amp;U36&amp;" - "&amp;E36&amp;" - "&amp;Q36</f>
        <v xml:space="preserve">1 - week - Le Pont de Sully A (0) - </v>
      </c>
      <c r="AA36" s="40" t="str">
        <f t="shared" ref="AA36:AA39" si="128">I36&amp;" - "&amp;E36&amp;" - "&amp;N36</f>
        <v>41283 - Le Pont de Sully A (0) - AM</v>
      </c>
      <c r="AB36" s="40" t="str">
        <f t="shared" ref="AB36:AB39" si="129">I36&amp;" - "&amp;E36&amp;" - "&amp;O36</f>
        <v xml:space="preserve">41283 - Le Pont de Sully A (0) - </v>
      </c>
      <c r="AC36" s="40" t="str">
        <f t="shared" ref="AC36:AC39" si="130">I36&amp;" - "&amp;E36&amp;" - "&amp;P36</f>
        <v xml:space="preserve">41283 - Le Pont de Sully A (0) - </v>
      </c>
      <c r="AD36" s="40" t="str">
        <f t="shared" ref="AD36:AD39" si="131">I36&amp;" - "&amp;E36&amp;" - "&amp;Q36</f>
        <v xml:space="preserve">41283 - Le Pont de Sully A (0) - </v>
      </c>
      <c r="AE36" s="39" t="str">
        <f t="shared" ref="AE36:AE39" si="132">F36</f>
        <v>ACT</v>
      </c>
      <c r="AF36" s="11"/>
      <c r="AG36" s="67" t="str">
        <f>VLOOKUP(E36,'Répartition salles'!$C:$R,6,FALSE)</f>
        <v>Pont de Sully A</v>
      </c>
      <c r="AH36" s="66" t="str">
        <f t="shared" ref="AH36:AH39" si="133">I36&amp;" - "&amp;AG36&amp;" - "&amp;N36</f>
        <v>41283 - Pont de Sully A - AM</v>
      </c>
      <c r="AI36" s="66" t="str">
        <f t="shared" ref="AI36:AI39" si="134">I36&amp;" - "&amp;AG36&amp;" - "&amp;O36</f>
        <v xml:space="preserve">41283 - Pont de Sully A - </v>
      </c>
      <c r="AJ36" s="66" t="str">
        <f t="shared" ref="AJ36:AJ39" si="135">I36&amp;" - "&amp;AG36&amp;" - "&amp;P36</f>
        <v xml:space="preserve">41283 - Pont de Sully A - </v>
      </c>
      <c r="AK36" s="66" t="str">
        <f t="shared" ref="AK36:AK39" si="136">I36&amp;" - "&amp;AG36&amp;" - "&amp;Q36</f>
        <v xml:space="preserve">41283 - Pont de Sully A - </v>
      </c>
      <c r="AL36" s="67">
        <f>VLOOKUP(E36,'Répartition salles'!$C:$R,7,FALSE)</f>
        <v>0</v>
      </c>
      <c r="AM36" s="66" t="str">
        <f t="shared" ref="AM36:AM39" si="137">I36&amp;" - "&amp;AL36&amp;" - "&amp;N36</f>
        <v>41283 - 0 - AM</v>
      </c>
      <c r="AN36" s="66" t="str">
        <f t="shared" ref="AN36:AN39" si="138">I36&amp;" - "&amp;AL36&amp;" - "&amp;O36</f>
        <v xml:space="preserve">41283 - 0 - </v>
      </c>
      <c r="AO36" s="66" t="str">
        <f t="shared" ref="AO36:AO39" si="139">I36&amp;" - "&amp;AL36&amp;" - "&amp;P36</f>
        <v xml:space="preserve">41283 - 0 - </v>
      </c>
      <c r="AP36" s="66" t="str">
        <f t="shared" ref="AP36:AP39" si="140">I36&amp;" - "&amp;AL36&amp;" - "&amp;Q36</f>
        <v xml:space="preserve">41283 - 0 - </v>
      </c>
      <c r="AQ36" s="67">
        <f>VLOOKUP(E36,'Répartition salles'!$C:$R,8,FALSE)</f>
        <v>0</v>
      </c>
      <c r="AR36" s="66" t="str">
        <f t="shared" ref="AR36:AR39" si="141">I36&amp;" - "&amp;AQ36&amp;" - "&amp;N36</f>
        <v>41283 - 0 - AM</v>
      </c>
      <c r="AS36" s="66" t="str">
        <f t="shared" ref="AS36:AS39" si="142">I36&amp;" - "&amp;AQ36&amp;" - "&amp;O36</f>
        <v xml:space="preserve">41283 - 0 - </v>
      </c>
      <c r="AT36" s="66" t="str">
        <f t="shared" ref="AT36:AT39" si="143">I36&amp;" - "&amp;AQ36&amp;" - "&amp;P36</f>
        <v xml:space="preserve">41283 - 0 - </v>
      </c>
      <c r="AU36" s="66" t="str">
        <f t="shared" ref="AU36:AU39" si="144">I36&amp;" - "&amp;AQ36&amp;" - "&amp;Q36</f>
        <v xml:space="preserve">41283 - 0 - </v>
      </c>
      <c r="AV36" s="67">
        <f>VLOOKUP(E36,'Répartition salles'!$C:$R,9,FALSE)</f>
        <v>0</v>
      </c>
      <c r="AW36" s="66" t="str">
        <f t="shared" ref="AW36:AW39" si="145">I36&amp;" - "&amp;AV36&amp;" - "&amp;N36</f>
        <v>41283 - 0 - AM</v>
      </c>
      <c r="AX36" s="66" t="str">
        <f t="shared" ref="AX36:AX39" si="146">I36&amp;" - "&amp;AV36&amp;" - "&amp;O36</f>
        <v xml:space="preserve">41283 - 0 - </v>
      </c>
      <c r="AY36" s="66" t="str">
        <f t="shared" ref="AY36:AY39" si="147">I36&amp;" - "&amp;AV36&amp;" - "&amp;P36</f>
        <v xml:space="preserve">41283 - 0 - </v>
      </c>
      <c r="AZ36" s="66" t="str">
        <f t="shared" ref="AZ36:AZ39" si="148">I36&amp;" - "&amp;AV36&amp;" - "&amp;Q36</f>
        <v xml:space="preserve">41283 - 0 - </v>
      </c>
      <c r="BA36" s="67">
        <f>VLOOKUP(E36,'Répartition salles'!$C:$R,10,FALSE)</f>
        <v>0</v>
      </c>
      <c r="BB36" s="66" t="str">
        <f t="shared" ref="BB36:BB39" si="149">I36&amp;" - "&amp;BA36&amp;" - "&amp;N36</f>
        <v>41283 - 0 - AM</v>
      </c>
      <c r="BC36" s="66" t="str">
        <f t="shared" ref="BC36:BC39" si="150">I36&amp;" - "&amp;BA36&amp;" - "&amp;O36</f>
        <v xml:space="preserve">41283 - 0 - </v>
      </c>
      <c r="BD36" s="66" t="str">
        <f t="shared" ref="BD36:BD39" si="151">I36&amp;" - "&amp;BA36&amp;" - "&amp;P36</f>
        <v xml:space="preserve">41283 - 0 - </v>
      </c>
      <c r="BE36" s="66" t="str">
        <f t="shared" ref="BE36:BE39" si="152">I36&amp;" - "&amp;BA36&amp;" - "&amp;Q36</f>
        <v xml:space="preserve">41283 - 0 - </v>
      </c>
      <c r="BF36" s="67">
        <f>VLOOKUP(E36,'Répartition salles'!$C:$R,11,FALSE)</f>
        <v>0</v>
      </c>
      <c r="BG36" s="66" t="str">
        <f t="shared" ref="BG36:BG39" si="153">I36&amp;" - "&amp;BF36&amp;" - "&amp;N36</f>
        <v>41283 - 0 - AM</v>
      </c>
      <c r="BH36" s="66" t="str">
        <f t="shared" ref="BH36:BH39" si="154">I36&amp;" - "&amp;BF36&amp;" - "&amp;O36</f>
        <v xml:space="preserve">41283 - 0 - </v>
      </c>
      <c r="BI36" s="66" t="str">
        <f t="shared" ref="BI36:BI39" si="155">I36&amp;" - "&amp;BF36&amp;" - "&amp;P36</f>
        <v xml:space="preserve">41283 - 0 - </v>
      </c>
      <c r="BJ36" s="66" t="str">
        <f t="shared" ref="BJ36:BJ39" si="156">I36&amp;" - "&amp;BF36&amp;" - "&amp;Q36</f>
        <v xml:space="preserve">41283 - 0 - </v>
      </c>
      <c r="BK36" s="67">
        <f>VLOOKUP(E36,'Répartition salles'!$C:$R,12,FALSE)</f>
        <v>0</v>
      </c>
      <c r="BL36" s="66" t="str">
        <f t="shared" ref="BL36:BL39" si="157">I36&amp;" - "&amp;BK36&amp;" - "&amp;N36</f>
        <v>41283 - 0 - AM</v>
      </c>
      <c r="BM36" s="66" t="str">
        <f t="shared" ref="BM36:BM39" si="158">I36&amp;" - "&amp;BK36&amp;" - "&amp;O36</f>
        <v xml:space="preserve">41283 - 0 - </v>
      </c>
      <c r="BN36" s="66" t="str">
        <f t="shared" ref="BN36:BN39" si="159">I36&amp;" - "&amp;BK36&amp;" - "&amp;P36</f>
        <v xml:space="preserve">41283 - 0 - </v>
      </c>
      <c r="BO36" s="66" t="str">
        <f t="shared" ref="BO36:BO39" si="160">I36&amp;" - "&amp;BK36&amp;" - "&amp;Q36</f>
        <v xml:space="preserve">41283 - 0 - </v>
      </c>
      <c r="BP36" s="67">
        <f>VLOOKUP(E36,'Répartition salles'!$C:$R,13,FALSE)</f>
        <v>0</v>
      </c>
      <c r="BQ36" s="66" t="str">
        <f t="shared" ref="BQ36:BQ39" si="161">I36&amp;" - "&amp;BP36&amp;" - "&amp;N36</f>
        <v>41283 - 0 - AM</v>
      </c>
      <c r="BR36" s="66" t="str">
        <f t="shared" ref="BR36:BR39" si="162">I36&amp;" - "&amp;BP36&amp;" - "&amp;O36</f>
        <v xml:space="preserve">41283 - 0 - </v>
      </c>
      <c r="BS36" s="66" t="str">
        <f t="shared" ref="BS36:BS39" si="163">I36&amp;" - "&amp;BP36&amp;" - "&amp;P36</f>
        <v xml:space="preserve">41283 - 0 - </v>
      </c>
      <c r="BT36" s="66" t="str">
        <f t="shared" ref="BT36:BT39" si="164">I36&amp;" - "&amp;BP36&amp;" - "&amp;Q36</f>
        <v xml:space="preserve">41283 - 0 - </v>
      </c>
      <c r="BU36" s="67">
        <f>VLOOKUP(E36,'Répartition salles'!$C:$R,14,FALSE)</f>
        <v>0</v>
      </c>
      <c r="BV36" s="66" t="str">
        <f t="shared" ref="BV36:BV39" si="165">I36&amp;" - "&amp;BU36&amp;" - "&amp;N36</f>
        <v>41283 - 0 - AM</v>
      </c>
      <c r="BW36" s="66" t="str">
        <f t="shared" ref="BW36:BW39" si="166">I36&amp;" - "&amp;BU36&amp;" - "&amp;O36</f>
        <v xml:space="preserve">41283 - 0 - </v>
      </c>
      <c r="BX36" s="66" t="str">
        <f t="shared" ref="BX36:BX39" si="167">I36&amp;" - "&amp;BU36&amp;" - "&amp;P36</f>
        <v xml:space="preserve">41283 - 0 - </v>
      </c>
      <c r="BY36" s="66" t="str">
        <f t="shared" ref="BY36:BY39" si="168">I36&amp;" - "&amp;BU36&amp;" - "&amp;Q36</f>
        <v xml:space="preserve">41283 - 0 - </v>
      </c>
      <c r="BZ36" s="67">
        <f>VLOOKUP(E36,'Répartition salles'!$C:$R,15,FALSE)</f>
        <v>0</v>
      </c>
      <c r="CA36" s="66" t="str">
        <f t="shared" ref="CA36:CA39" si="169">I36&amp;" - "&amp;BZ36&amp;" - "&amp;N36</f>
        <v>41283 - 0 - AM</v>
      </c>
      <c r="CB36" s="66" t="str">
        <f t="shared" ref="CB36:CB39" si="170">I36&amp;" - "&amp;BZ36&amp;" - "&amp;O36</f>
        <v xml:space="preserve">41283 - 0 - </v>
      </c>
      <c r="CC36" s="66" t="str">
        <f t="shared" ref="CC36:CC39" si="171">I36&amp;" - "&amp;BZ36&amp;" - "&amp;P36</f>
        <v xml:space="preserve">41283 - 0 - </v>
      </c>
      <c r="CD36" s="66" t="str">
        <f t="shared" ref="CD36:CD39" si="172">I36&amp;" - "&amp;BZ36&amp;" - "&amp;Q36</f>
        <v xml:space="preserve">41283 - 0 - </v>
      </c>
      <c r="CE36" s="67">
        <f>VLOOKUP(E36,'Répartition salles'!$C:$R,16,FALSE)</f>
        <v>0</v>
      </c>
      <c r="CF36" s="66" t="str">
        <f t="shared" ref="CF36:CF39" si="173">I36&amp;" - "&amp;CE36&amp;" - "&amp;N36</f>
        <v>41283 - 0 - AM</v>
      </c>
      <c r="CG36" s="66" t="str">
        <f t="shared" ref="CG36:CG39" si="174">I36&amp;" - "&amp;CE36&amp;" - "&amp;O36</f>
        <v xml:space="preserve">41283 - 0 - </v>
      </c>
      <c r="CH36" s="66" t="str">
        <f t="shared" ref="CH36:CH39" si="175">I36&amp;" - "&amp;CE36&amp;" - "&amp;P36</f>
        <v xml:space="preserve">41283 - 0 - </v>
      </c>
      <c r="CI36" s="66" t="str">
        <f t="shared" ref="CI36:CI39" si="176">I36&amp;" - "&amp;CE36&amp;" - "&amp;Q36</f>
        <v xml:space="preserve">41283 - 0 - </v>
      </c>
      <c r="CJ36" s="118" t="str">
        <f t="shared" ref="CJ36:CJ39" si="177">F36</f>
        <v>ACT</v>
      </c>
    </row>
    <row r="37" spans="1:88" x14ac:dyDescent="0.2">
      <c r="A37" s="108">
        <v>1750994</v>
      </c>
      <c r="B37" s="108">
        <v>3385688</v>
      </c>
      <c r="C37" s="108" t="s">
        <v>25</v>
      </c>
      <c r="D37" s="109" t="s">
        <v>623</v>
      </c>
      <c r="E37" s="103" t="s">
        <v>69</v>
      </c>
      <c r="F37" s="104" t="s">
        <v>16</v>
      </c>
      <c r="G37" s="105">
        <v>0.35416666666666669</v>
      </c>
      <c r="H37" s="105">
        <v>0.5</v>
      </c>
      <c r="I37" s="106">
        <v>41283</v>
      </c>
      <c r="J37" s="108" t="s">
        <v>8</v>
      </c>
      <c r="K37" s="108" t="s">
        <v>9</v>
      </c>
      <c r="L37" s="110" t="s">
        <v>620</v>
      </c>
      <c r="M37" s="11" t="str">
        <f t="shared" si="0"/>
        <v>AM</v>
      </c>
      <c r="N37" s="39" t="str">
        <f>IF($G37=P$4,"",IF(AND($G37&lt;$H37,P$3&lt;P$4,OR(AND($G37&gt;P$3,$G37&lt;=P$4),AND($H37&gt;P$3,$H37&lt;=P$4),AND($G37&lt;P$3,$H37&gt;P$4))),"AM",IF(AND($G37&lt;$H37,P$3&gt;P$4,OR(AND($G37&gt;P$3,$G37&lt;=P$4+1),AND($H37&gt;P$3,$H37&lt;=P$4+1),AND($G37&lt;P$3,$H37&gt;P$4+1))),"AM",IF(AND($G37&gt;$H37,P$3&lt;P$4,OR(AND($G37&gt;P$3,$G37&lt;=P$4),AND($H37+1&gt;P$3,$H37+1&lt;=P$4),AND($G37&lt;P$3,$H37+1&gt;P$4))),"AM",IF(AND($G37&gt;$H37,P$3&gt;P$4,OR(AND($G37&gt;P$3,$G37&lt;=P$4+1),AND($H37+1&gt;P$3,$H37+1&lt;=P$4+1),AND($G37&lt;P$3,$H37+1&gt;P$4+1))),"AM","")))))</f>
        <v>AM</v>
      </c>
      <c r="O37" s="39" t="str">
        <f>IF($G37=Q$4,"",IF(AND($G37&lt;$H37,Q$3&lt;Q$4,OR(AND($G37&gt;Q$3,$G37&lt;=Q$4),AND($H37&gt;Q$3,$H37&lt;=Q$4),AND($G37&lt;Q$3,$H37&gt;Q$4))),"PM",IF(AND($G37&lt;$H37,Q$3&gt;Q$4,OR(AND($G37&gt;Q$3,$G37&lt;=Q$4+1),AND($H37&gt;Q$3,$H37&lt;=Q$4+1),AND($G37&lt;Q$3,$H37&gt;Q$4+1))),"PM",IF(AND($G37&gt;$H37,Q$3&lt;Q$4,OR(AND($G37&gt;Q$3,$G37&lt;=Q$4),AND($H37+1&gt;Q$3,$H37+1&lt;=Q$4),AND($G37&lt;Q$3,$H37+1&gt;Q$4))),"PM",IF(AND($G37&gt;$H37,Q$3&gt;Q$4,OR(AND($G37&gt;Q$3,$G37&lt;=Q$4+1),AND($H37+1&gt;Q$3,$H37+1&lt;=Q$4+1),AND($G37&lt;Q$3,$H37+1&gt;Q$4+1))),"PM","")))))</f>
        <v/>
      </c>
      <c r="P37" s="39" t="str">
        <f>IF($G37=R$4,"",IF(AND($G37&lt;$H37,R$3&lt;R$4,OR(AND($G37&gt;R$3,$G37&lt;=R$4),AND($H37&gt;R$3,$H37&lt;=R$4),AND($G37&lt;R$3,$H37&gt;R$4))),"EVENING",IF(AND($G37&lt;$H37,R$3&gt;R$4,OR(AND($G37&gt;R$3,$G37&lt;=R$4+1),AND($H37&gt;R$3,$H37&lt;=R$4+1),AND($G37&lt;R$3,$H37&gt;R$4+1))),"EVENING",IF(AND($G37&gt;$H37,R$3&lt;R$4,OR(AND($G37&gt;R$3,$G37&lt;=R$4),AND($H37+1&gt;R$3,$H37+1&lt;=R$4),AND($G37&lt;R$3,$H37+1&gt;R$4))),"EVENING",IF(AND($G37&gt;$H37,R$3&gt;R$4,OR(AND($G37&gt;R$3,$G37&lt;=R$4+1),AND($H37+1&gt;R$3,$H37+1&lt;=R$4+1),AND($G37&lt;R$3,$H37+1&gt;R$4+1))),"EVENING","")))))</f>
        <v/>
      </c>
      <c r="Q37" s="39" t="str">
        <f>IF($G37=S$4,"",IF(AND($G37&lt;$H37,S$3&lt;S$4,OR(AND($G37&gt;S$3,$G37&lt;=S$4),AND($H37&gt;S$3,$H37&lt;=S$4),AND($G37&lt;S$3,$H37&gt;S$4))),"NIGHT",IF(AND($G37&lt;$H37,S$3&gt;S$4,OR(AND($G37&gt;S$3,$G37&lt;=S$4+1),AND($H37&gt;S$3,$H37&lt;=S$4+1),AND($G37&lt;S$3,$H37&gt;S$4+1))),"NIGHT",IF(AND($G37&gt;$H37,S$3&lt;S$4,OR(AND($G37&gt;S$3,$G37&lt;=S$4),AND($H37+1&gt;S$3,$H37+1&lt;=S$4),AND($G37&lt;S$3,$H37+1&gt;S$4))),"NIGHT",IF(AND($G37&gt;$H37,S$3&gt;S$4,OR(AND($G37&gt;S$3,$G37&lt;=S$4+1),AND($H37+1&gt;S$3,$H37+1&lt;=S$4+1),AND($G37&lt;S$3,$H37+1&gt;S$4+1))),"NIGHT","")))))</f>
        <v/>
      </c>
      <c r="R37" s="39" t="str">
        <f t="shared" si="119"/>
        <v>lundi</v>
      </c>
      <c r="S37" s="39">
        <f t="shared" si="120"/>
        <v>9</v>
      </c>
      <c r="T37" s="39">
        <f t="shared" si="121"/>
        <v>1</v>
      </c>
      <c r="U37" s="39" t="str">
        <f t="shared" si="122"/>
        <v>week</v>
      </c>
      <c r="V37" s="40" t="str">
        <f t="shared" si="123"/>
        <v>week - Le Pont des Arts C (0)</v>
      </c>
      <c r="W37" s="40" t="str">
        <f t="shared" si="124"/>
        <v>1 - week - Le Pont des Arts C (0) - AM</v>
      </c>
      <c r="X37" s="40" t="str">
        <f t="shared" si="125"/>
        <v xml:space="preserve">1 - week - Le Pont des Arts C (0) - </v>
      </c>
      <c r="Y37" s="40" t="str">
        <f t="shared" si="126"/>
        <v xml:space="preserve">1 - week - Le Pont des Arts C (0) - </v>
      </c>
      <c r="Z37" s="40" t="str">
        <f t="shared" si="127"/>
        <v xml:space="preserve">1 - week - Le Pont des Arts C (0) - </v>
      </c>
      <c r="AA37" s="40" t="str">
        <f t="shared" si="128"/>
        <v>41283 - Le Pont des Arts C (0) - AM</v>
      </c>
      <c r="AB37" s="40" t="str">
        <f t="shared" si="129"/>
        <v xml:space="preserve">41283 - Le Pont des Arts C (0) - </v>
      </c>
      <c r="AC37" s="40" t="str">
        <f t="shared" si="130"/>
        <v xml:space="preserve">41283 - Le Pont des Arts C (0) - </v>
      </c>
      <c r="AD37" s="40" t="str">
        <f t="shared" si="131"/>
        <v xml:space="preserve">41283 - Le Pont des Arts C (0) - </v>
      </c>
      <c r="AE37" s="39" t="str">
        <f t="shared" si="132"/>
        <v>ACT</v>
      </c>
      <c r="AF37" s="11"/>
      <c r="AG37" s="67" t="str">
        <f>VLOOKUP(E37,'Répartition salles'!$C:$R,6,FALSE)</f>
        <v>Pont des Arts C</v>
      </c>
      <c r="AH37" s="66" t="str">
        <f t="shared" si="133"/>
        <v>41283 - Pont des Arts C - AM</v>
      </c>
      <c r="AI37" s="66" t="str">
        <f t="shared" si="134"/>
        <v xml:space="preserve">41283 - Pont des Arts C - </v>
      </c>
      <c r="AJ37" s="66" t="str">
        <f t="shared" si="135"/>
        <v xml:space="preserve">41283 - Pont des Arts C - </v>
      </c>
      <c r="AK37" s="66" t="str">
        <f t="shared" si="136"/>
        <v xml:space="preserve">41283 - Pont des Arts C - </v>
      </c>
      <c r="AL37" s="67">
        <f>VLOOKUP(E37,'Répartition salles'!$C:$R,7,FALSE)</f>
        <v>0</v>
      </c>
      <c r="AM37" s="66" t="str">
        <f t="shared" si="137"/>
        <v>41283 - 0 - AM</v>
      </c>
      <c r="AN37" s="66" t="str">
        <f t="shared" si="138"/>
        <v xml:space="preserve">41283 - 0 - </v>
      </c>
      <c r="AO37" s="66" t="str">
        <f t="shared" si="139"/>
        <v xml:space="preserve">41283 - 0 - </v>
      </c>
      <c r="AP37" s="66" t="str">
        <f t="shared" si="140"/>
        <v xml:space="preserve">41283 - 0 - </v>
      </c>
      <c r="AQ37" s="67">
        <f>VLOOKUP(E37,'Répartition salles'!$C:$R,8,FALSE)</f>
        <v>0</v>
      </c>
      <c r="AR37" s="66" t="str">
        <f t="shared" si="141"/>
        <v>41283 - 0 - AM</v>
      </c>
      <c r="AS37" s="66" t="str">
        <f t="shared" si="142"/>
        <v xml:space="preserve">41283 - 0 - </v>
      </c>
      <c r="AT37" s="66" t="str">
        <f t="shared" si="143"/>
        <v xml:space="preserve">41283 - 0 - </v>
      </c>
      <c r="AU37" s="66" t="str">
        <f t="shared" si="144"/>
        <v xml:space="preserve">41283 - 0 - </v>
      </c>
      <c r="AV37" s="67">
        <f>VLOOKUP(E37,'Répartition salles'!$C:$R,9,FALSE)</f>
        <v>0</v>
      </c>
      <c r="AW37" s="66" t="str">
        <f t="shared" si="145"/>
        <v>41283 - 0 - AM</v>
      </c>
      <c r="AX37" s="66" t="str">
        <f t="shared" si="146"/>
        <v xml:space="preserve">41283 - 0 - </v>
      </c>
      <c r="AY37" s="66" t="str">
        <f t="shared" si="147"/>
        <v xml:space="preserve">41283 - 0 - </v>
      </c>
      <c r="AZ37" s="66" t="str">
        <f t="shared" si="148"/>
        <v xml:space="preserve">41283 - 0 - </v>
      </c>
      <c r="BA37" s="67">
        <f>VLOOKUP(E37,'Répartition salles'!$C:$R,10,FALSE)</f>
        <v>0</v>
      </c>
      <c r="BB37" s="66" t="str">
        <f t="shared" si="149"/>
        <v>41283 - 0 - AM</v>
      </c>
      <c r="BC37" s="66" t="str">
        <f t="shared" si="150"/>
        <v xml:space="preserve">41283 - 0 - </v>
      </c>
      <c r="BD37" s="66" t="str">
        <f t="shared" si="151"/>
        <v xml:space="preserve">41283 - 0 - </v>
      </c>
      <c r="BE37" s="66" t="str">
        <f t="shared" si="152"/>
        <v xml:space="preserve">41283 - 0 - </v>
      </c>
      <c r="BF37" s="67">
        <f>VLOOKUP(E37,'Répartition salles'!$C:$R,11,FALSE)</f>
        <v>0</v>
      </c>
      <c r="BG37" s="66" t="str">
        <f t="shared" si="153"/>
        <v>41283 - 0 - AM</v>
      </c>
      <c r="BH37" s="66" t="str">
        <f t="shared" si="154"/>
        <v xml:space="preserve">41283 - 0 - </v>
      </c>
      <c r="BI37" s="66" t="str">
        <f t="shared" si="155"/>
        <v xml:space="preserve">41283 - 0 - </v>
      </c>
      <c r="BJ37" s="66" t="str">
        <f t="shared" si="156"/>
        <v xml:space="preserve">41283 - 0 - </v>
      </c>
      <c r="BK37" s="67">
        <f>VLOOKUP(E37,'Répartition salles'!$C:$R,12,FALSE)</f>
        <v>0</v>
      </c>
      <c r="BL37" s="66" t="str">
        <f t="shared" si="157"/>
        <v>41283 - 0 - AM</v>
      </c>
      <c r="BM37" s="66" t="str">
        <f t="shared" si="158"/>
        <v xml:space="preserve">41283 - 0 - </v>
      </c>
      <c r="BN37" s="66" t="str">
        <f t="shared" si="159"/>
        <v xml:space="preserve">41283 - 0 - </v>
      </c>
      <c r="BO37" s="66" t="str">
        <f t="shared" si="160"/>
        <v xml:space="preserve">41283 - 0 - </v>
      </c>
      <c r="BP37" s="67">
        <f>VLOOKUP(E37,'Répartition salles'!$C:$R,13,FALSE)</f>
        <v>0</v>
      </c>
      <c r="BQ37" s="66" t="str">
        <f t="shared" si="161"/>
        <v>41283 - 0 - AM</v>
      </c>
      <c r="BR37" s="66" t="str">
        <f t="shared" si="162"/>
        <v xml:space="preserve">41283 - 0 - </v>
      </c>
      <c r="BS37" s="66" t="str">
        <f t="shared" si="163"/>
        <v xml:space="preserve">41283 - 0 - </v>
      </c>
      <c r="BT37" s="66" t="str">
        <f t="shared" si="164"/>
        <v xml:space="preserve">41283 - 0 - </v>
      </c>
      <c r="BU37" s="67">
        <f>VLOOKUP(E37,'Répartition salles'!$C:$R,14,FALSE)</f>
        <v>0</v>
      </c>
      <c r="BV37" s="66" t="str">
        <f t="shared" si="165"/>
        <v>41283 - 0 - AM</v>
      </c>
      <c r="BW37" s="66" t="str">
        <f t="shared" si="166"/>
        <v xml:space="preserve">41283 - 0 - </v>
      </c>
      <c r="BX37" s="66" t="str">
        <f t="shared" si="167"/>
        <v xml:space="preserve">41283 - 0 - </v>
      </c>
      <c r="BY37" s="66" t="str">
        <f t="shared" si="168"/>
        <v xml:space="preserve">41283 - 0 - </v>
      </c>
      <c r="BZ37" s="67">
        <f>VLOOKUP(E37,'Répartition salles'!$C:$R,15,FALSE)</f>
        <v>0</v>
      </c>
      <c r="CA37" s="66" t="str">
        <f t="shared" si="169"/>
        <v>41283 - 0 - AM</v>
      </c>
      <c r="CB37" s="66" t="str">
        <f t="shared" si="170"/>
        <v xml:space="preserve">41283 - 0 - </v>
      </c>
      <c r="CC37" s="66" t="str">
        <f t="shared" si="171"/>
        <v xml:space="preserve">41283 - 0 - </v>
      </c>
      <c r="CD37" s="66" t="str">
        <f t="shared" si="172"/>
        <v xml:space="preserve">41283 - 0 - </v>
      </c>
      <c r="CE37" s="67">
        <f>VLOOKUP(E37,'Répartition salles'!$C:$R,16,FALSE)</f>
        <v>0</v>
      </c>
      <c r="CF37" s="66" t="str">
        <f t="shared" si="173"/>
        <v>41283 - 0 - AM</v>
      </c>
      <c r="CG37" s="66" t="str">
        <f t="shared" si="174"/>
        <v xml:space="preserve">41283 - 0 - </v>
      </c>
      <c r="CH37" s="66" t="str">
        <f t="shared" si="175"/>
        <v xml:space="preserve">41283 - 0 - </v>
      </c>
      <c r="CI37" s="66" t="str">
        <f t="shared" si="176"/>
        <v xml:space="preserve">41283 - 0 - </v>
      </c>
      <c r="CJ37" s="118" t="str">
        <f t="shared" si="177"/>
        <v>ACT</v>
      </c>
    </row>
    <row r="38" spans="1:88" x14ac:dyDescent="0.2">
      <c r="A38" s="108">
        <v>1750994</v>
      </c>
      <c r="B38" s="108">
        <v>2964044</v>
      </c>
      <c r="C38" s="108" t="s">
        <v>28</v>
      </c>
      <c r="D38" s="109" t="s">
        <v>629</v>
      </c>
      <c r="E38" s="103" t="s">
        <v>53</v>
      </c>
      <c r="F38" s="104" t="s">
        <v>16</v>
      </c>
      <c r="G38" s="105">
        <v>0.33333333333333331</v>
      </c>
      <c r="H38" s="105">
        <v>0.70833333333333337</v>
      </c>
      <c r="I38" s="106">
        <v>41283</v>
      </c>
      <c r="J38" s="108" t="s">
        <v>8</v>
      </c>
      <c r="K38" s="108" t="s">
        <v>9</v>
      </c>
      <c r="L38" s="110" t="s">
        <v>620</v>
      </c>
      <c r="M38" s="11" t="str">
        <f t="shared" si="0"/>
        <v>AM;PM</v>
      </c>
      <c r="N38" s="39" t="str">
        <f>IF($G38=P$4,"",IF(AND($G38&lt;$H38,P$3&lt;P$4,OR(AND($G38&gt;P$3,$G38&lt;=P$4),AND($H38&gt;P$3,$H38&lt;=P$4),AND($G38&lt;P$3,$H38&gt;P$4))),"AM",IF(AND($G38&lt;$H38,P$3&gt;P$4,OR(AND($G38&gt;P$3,$G38&lt;=P$4+1),AND($H38&gt;P$3,$H38&lt;=P$4+1),AND($G38&lt;P$3,$H38&gt;P$4+1))),"AM",IF(AND($G38&gt;$H38,P$3&lt;P$4,OR(AND($G38&gt;P$3,$G38&lt;=P$4),AND($H38+1&gt;P$3,$H38+1&lt;=P$4),AND($G38&lt;P$3,$H38+1&gt;P$4))),"AM",IF(AND($G38&gt;$H38,P$3&gt;P$4,OR(AND($G38&gt;P$3,$G38&lt;=P$4+1),AND($H38+1&gt;P$3,$H38+1&lt;=P$4+1),AND($G38&lt;P$3,$H38+1&gt;P$4+1))),"AM","")))))</f>
        <v>AM</v>
      </c>
      <c r="O38" s="39" t="str">
        <f>IF($G38=Q$4,"",IF(AND($G38&lt;$H38,Q$3&lt;Q$4,OR(AND($G38&gt;Q$3,$G38&lt;=Q$4),AND($H38&gt;Q$3,$H38&lt;=Q$4),AND($G38&lt;Q$3,$H38&gt;Q$4))),"PM",IF(AND($G38&lt;$H38,Q$3&gt;Q$4,OR(AND($G38&gt;Q$3,$G38&lt;=Q$4+1),AND($H38&gt;Q$3,$H38&lt;=Q$4+1),AND($G38&lt;Q$3,$H38&gt;Q$4+1))),"PM",IF(AND($G38&gt;$H38,Q$3&lt;Q$4,OR(AND($G38&gt;Q$3,$G38&lt;=Q$4),AND($H38+1&gt;Q$3,$H38+1&lt;=Q$4),AND($G38&lt;Q$3,$H38+1&gt;Q$4))),"PM",IF(AND($G38&gt;$H38,Q$3&gt;Q$4,OR(AND($G38&gt;Q$3,$G38&lt;=Q$4+1),AND($H38+1&gt;Q$3,$H38+1&lt;=Q$4+1),AND($G38&lt;Q$3,$H38+1&gt;Q$4+1))),"PM","")))))</f>
        <v>PM</v>
      </c>
      <c r="P38" s="39" t="str">
        <f>IF($G38=R$4,"",IF(AND($G38&lt;$H38,R$3&lt;R$4,OR(AND($G38&gt;R$3,$G38&lt;=R$4),AND($H38&gt;R$3,$H38&lt;=R$4),AND($G38&lt;R$3,$H38&gt;R$4))),"EVENING",IF(AND($G38&lt;$H38,R$3&gt;R$4,OR(AND($G38&gt;R$3,$G38&lt;=R$4+1),AND($H38&gt;R$3,$H38&lt;=R$4+1),AND($G38&lt;R$3,$H38&gt;R$4+1))),"EVENING",IF(AND($G38&gt;$H38,R$3&lt;R$4,OR(AND($G38&gt;R$3,$G38&lt;=R$4),AND($H38+1&gt;R$3,$H38+1&lt;=R$4),AND($G38&lt;R$3,$H38+1&gt;R$4))),"EVENING",IF(AND($G38&gt;$H38,R$3&gt;R$4,OR(AND($G38&gt;R$3,$G38&lt;=R$4+1),AND($H38+1&gt;R$3,$H38+1&lt;=R$4+1),AND($G38&lt;R$3,$H38+1&gt;R$4+1))),"EVENING","")))))</f>
        <v/>
      </c>
      <c r="Q38" s="39" t="str">
        <f>IF($G38=S$4,"",IF(AND($G38&lt;$H38,S$3&lt;S$4,OR(AND($G38&gt;S$3,$G38&lt;=S$4),AND($H38&gt;S$3,$H38&lt;=S$4),AND($G38&lt;S$3,$H38&gt;S$4))),"NIGHT",IF(AND($G38&lt;$H38,S$3&gt;S$4,OR(AND($G38&gt;S$3,$G38&lt;=S$4+1),AND($H38&gt;S$3,$H38&lt;=S$4+1),AND($G38&lt;S$3,$H38&gt;S$4+1))),"NIGHT",IF(AND($G38&gt;$H38,S$3&lt;S$4,OR(AND($G38&gt;S$3,$G38&lt;=S$4),AND($H38+1&gt;S$3,$H38+1&lt;=S$4),AND($G38&lt;S$3,$H38+1&gt;S$4))),"NIGHT",IF(AND($G38&gt;$H38,S$3&gt;S$4,OR(AND($G38&gt;S$3,$G38&lt;=S$4+1),AND($H38+1&gt;S$3,$H38+1&lt;=S$4+1),AND($G38&lt;S$3,$H38+1&gt;S$4+1))),"NIGHT","")))))</f>
        <v/>
      </c>
      <c r="R38" s="39" t="str">
        <f t="shared" si="119"/>
        <v>lundi</v>
      </c>
      <c r="S38" s="39">
        <f t="shared" si="120"/>
        <v>9</v>
      </c>
      <c r="T38" s="39">
        <f t="shared" si="121"/>
        <v>1</v>
      </c>
      <c r="U38" s="39" t="str">
        <f t="shared" si="122"/>
        <v>week</v>
      </c>
      <c r="V38" s="40" t="str">
        <f t="shared" si="123"/>
        <v>week - La Seine (0)</v>
      </c>
      <c r="W38" s="40" t="str">
        <f t="shared" si="124"/>
        <v>1 - week - La Seine (0) - AM</v>
      </c>
      <c r="X38" s="40" t="str">
        <f t="shared" si="125"/>
        <v>1 - week - La Seine (0) - PM</v>
      </c>
      <c r="Y38" s="40" t="str">
        <f t="shared" si="126"/>
        <v xml:space="preserve">1 - week - La Seine (0) - </v>
      </c>
      <c r="Z38" s="40" t="str">
        <f t="shared" si="127"/>
        <v xml:space="preserve">1 - week - La Seine (0) - </v>
      </c>
      <c r="AA38" s="40" t="str">
        <f t="shared" si="128"/>
        <v>41283 - La Seine (0) - AM</v>
      </c>
      <c r="AB38" s="40" t="str">
        <f t="shared" si="129"/>
        <v>41283 - La Seine (0) - PM</v>
      </c>
      <c r="AC38" s="40" t="str">
        <f t="shared" si="130"/>
        <v xml:space="preserve">41283 - La Seine (0) - </v>
      </c>
      <c r="AD38" s="40" t="str">
        <f t="shared" si="131"/>
        <v xml:space="preserve">41283 - La Seine (0) - </v>
      </c>
      <c r="AE38" s="39" t="str">
        <f t="shared" si="132"/>
        <v>ACT</v>
      </c>
      <c r="AF38" s="11"/>
      <c r="AG38" s="67" t="str">
        <f>VLOOKUP(E38,'Répartition salles'!$C:$R,6,FALSE)</f>
        <v>Seine A</v>
      </c>
      <c r="AH38" s="66" t="str">
        <f t="shared" si="133"/>
        <v>41283 - Seine A - AM</v>
      </c>
      <c r="AI38" s="66" t="str">
        <f t="shared" si="134"/>
        <v>41283 - Seine A - PM</v>
      </c>
      <c r="AJ38" s="66" t="str">
        <f t="shared" si="135"/>
        <v xml:space="preserve">41283 - Seine A - </v>
      </c>
      <c r="AK38" s="66" t="str">
        <f t="shared" si="136"/>
        <v xml:space="preserve">41283 - Seine A - </v>
      </c>
      <c r="AL38" s="67" t="str">
        <f>VLOOKUP(E38,'Répartition salles'!$C:$R,7,FALSE)</f>
        <v>Seine B</v>
      </c>
      <c r="AM38" s="66" t="str">
        <f t="shared" si="137"/>
        <v>41283 - Seine B - AM</v>
      </c>
      <c r="AN38" s="66" t="str">
        <f t="shared" si="138"/>
        <v>41283 - Seine B - PM</v>
      </c>
      <c r="AO38" s="66" t="str">
        <f t="shared" si="139"/>
        <v xml:space="preserve">41283 - Seine B - </v>
      </c>
      <c r="AP38" s="66" t="str">
        <f t="shared" si="140"/>
        <v xml:space="preserve">41283 - Seine B - </v>
      </c>
      <c r="AQ38" s="67" t="str">
        <f>VLOOKUP(E38,'Répartition salles'!$C:$R,8,FALSE)</f>
        <v>Seine C</v>
      </c>
      <c r="AR38" s="66" t="str">
        <f t="shared" si="141"/>
        <v>41283 - Seine C - AM</v>
      </c>
      <c r="AS38" s="66" t="str">
        <f t="shared" si="142"/>
        <v>41283 - Seine C - PM</v>
      </c>
      <c r="AT38" s="66" t="str">
        <f t="shared" si="143"/>
        <v xml:space="preserve">41283 - Seine C - </v>
      </c>
      <c r="AU38" s="66" t="str">
        <f t="shared" si="144"/>
        <v xml:space="preserve">41283 - Seine C - </v>
      </c>
      <c r="AV38" s="67">
        <f>VLOOKUP(E38,'Répartition salles'!$C:$R,9,FALSE)</f>
        <v>0</v>
      </c>
      <c r="AW38" s="66" t="str">
        <f t="shared" si="145"/>
        <v>41283 - 0 - AM</v>
      </c>
      <c r="AX38" s="66" t="str">
        <f t="shared" si="146"/>
        <v>41283 - 0 - PM</v>
      </c>
      <c r="AY38" s="66" t="str">
        <f t="shared" si="147"/>
        <v xml:space="preserve">41283 - 0 - </v>
      </c>
      <c r="AZ38" s="66" t="str">
        <f t="shared" si="148"/>
        <v xml:space="preserve">41283 - 0 - </v>
      </c>
      <c r="BA38" s="67">
        <f>VLOOKUP(E38,'Répartition salles'!$C:$R,10,FALSE)</f>
        <v>0</v>
      </c>
      <c r="BB38" s="66" t="str">
        <f t="shared" si="149"/>
        <v>41283 - 0 - AM</v>
      </c>
      <c r="BC38" s="66" t="str">
        <f t="shared" si="150"/>
        <v>41283 - 0 - PM</v>
      </c>
      <c r="BD38" s="66" t="str">
        <f t="shared" si="151"/>
        <v xml:space="preserve">41283 - 0 - </v>
      </c>
      <c r="BE38" s="66" t="str">
        <f t="shared" si="152"/>
        <v xml:space="preserve">41283 - 0 - </v>
      </c>
      <c r="BF38" s="67">
        <f>VLOOKUP(E38,'Répartition salles'!$C:$R,11,FALSE)</f>
        <v>0</v>
      </c>
      <c r="BG38" s="66" t="str">
        <f t="shared" si="153"/>
        <v>41283 - 0 - AM</v>
      </c>
      <c r="BH38" s="66" t="str">
        <f t="shared" si="154"/>
        <v>41283 - 0 - PM</v>
      </c>
      <c r="BI38" s="66" t="str">
        <f t="shared" si="155"/>
        <v xml:space="preserve">41283 - 0 - </v>
      </c>
      <c r="BJ38" s="66" t="str">
        <f t="shared" si="156"/>
        <v xml:space="preserve">41283 - 0 - </v>
      </c>
      <c r="BK38" s="67">
        <f>VLOOKUP(E38,'Répartition salles'!$C:$R,12,FALSE)</f>
        <v>0</v>
      </c>
      <c r="BL38" s="66" t="str">
        <f t="shared" si="157"/>
        <v>41283 - 0 - AM</v>
      </c>
      <c r="BM38" s="66" t="str">
        <f t="shared" si="158"/>
        <v>41283 - 0 - PM</v>
      </c>
      <c r="BN38" s="66" t="str">
        <f t="shared" si="159"/>
        <v xml:space="preserve">41283 - 0 - </v>
      </c>
      <c r="BO38" s="66" t="str">
        <f t="shared" si="160"/>
        <v xml:space="preserve">41283 - 0 - </v>
      </c>
      <c r="BP38" s="67">
        <f>VLOOKUP(E38,'Répartition salles'!$C:$R,13,FALSE)</f>
        <v>0</v>
      </c>
      <c r="BQ38" s="66" t="str">
        <f t="shared" si="161"/>
        <v>41283 - 0 - AM</v>
      </c>
      <c r="BR38" s="66" t="str">
        <f t="shared" si="162"/>
        <v>41283 - 0 - PM</v>
      </c>
      <c r="BS38" s="66" t="str">
        <f t="shared" si="163"/>
        <v xml:space="preserve">41283 - 0 - </v>
      </c>
      <c r="BT38" s="66" t="str">
        <f t="shared" si="164"/>
        <v xml:space="preserve">41283 - 0 - </v>
      </c>
      <c r="BU38" s="67">
        <f>VLOOKUP(E38,'Répartition salles'!$C:$R,14,FALSE)</f>
        <v>0</v>
      </c>
      <c r="BV38" s="66" t="str">
        <f t="shared" si="165"/>
        <v>41283 - 0 - AM</v>
      </c>
      <c r="BW38" s="66" t="str">
        <f t="shared" si="166"/>
        <v>41283 - 0 - PM</v>
      </c>
      <c r="BX38" s="66" t="str">
        <f t="shared" si="167"/>
        <v xml:space="preserve">41283 - 0 - </v>
      </c>
      <c r="BY38" s="66" t="str">
        <f t="shared" si="168"/>
        <v xml:space="preserve">41283 - 0 - </v>
      </c>
      <c r="BZ38" s="67">
        <f>VLOOKUP(E38,'Répartition salles'!$C:$R,15,FALSE)</f>
        <v>0</v>
      </c>
      <c r="CA38" s="66" t="str">
        <f t="shared" si="169"/>
        <v>41283 - 0 - AM</v>
      </c>
      <c r="CB38" s="66" t="str">
        <f t="shared" si="170"/>
        <v>41283 - 0 - PM</v>
      </c>
      <c r="CC38" s="66" t="str">
        <f t="shared" si="171"/>
        <v xml:space="preserve">41283 - 0 - </v>
      </c>
      <c r="CD38" s="66" t="str">
        <f t="shared" si="172"/>
        <v xml:space="preserve">41283 - 0 - </v>
      </c>
      <c r="CE38" s="67">
        <f>VLOOKUP(E38,'Répartition salles'!$C:$R,16,FALSE)</f>
        <v>0</v>
      </c>
      <c r="CF38" s="66" t="str">
        <f t="shared" si="173"/>
        <v>41283 - 0 - AM</v>
      </c>
      <c r="CG38" s="66" t="str">
        <f t="shared" si="174"/>
        <v>41283 - 0 - PM</v>
      </c>
      <c r="CH38" s="66" t="str">
        <f t="shared" si="175"/>
        <v xml:space="preserve">41283 - 0 - </v>
      </c>
      <c r="CI38" s="66" t="str">
        <f t="shared" si="176"/>
        <v xml:space="preserve">41283 - 0 - </v>
      </c>
      <c r="CJ38" s="118" t="str">
        <f t="shared" si="177"/>
        <v>ACT</v>
      </c>
    </row>
    <row r="39" spans="1:88" x14ac:dyDescent="0.2">
      <c r="A39" s="108">
        <v>1750994</v>
      </c>
      <c r="B39" s="108">
        <v>2963989</v>
      </c>
      <c r="C39" s="108" t="s">
        <v>23</v>
      </c>
      <c r="D39" s="109" t="s">
        <v>621</v>
      </c>
      <c r="E39" s="103" t="s">
        <v>81</v>
      </c>
      <c r="F39" s="104" t="s">
        <v>16</v>
      </c>
      <c r="G39" s="105">
        <v>0.29166666666666669</v>
      </c>
      <c r="H39" s="105">
        <v>0.95833333333333337</v>
      </c>
      <c r="I39" s="106">
        <v>41283</v>
      </c>
      <c r="J39" s="108" t="s">
        <v>8</v>
      </c>
      <c r="K39" s="108" t="s">
        <v>9</v>
      </c>
      <c r="L39" s="110" t="s">
        <v>620</v>
      </c>
      <c r="M39" s="11" t="str">
        <f t="shared" si="0"/>
        <v>AM;PM;EVENING</v>
      </c>
      <c r="N39" s="39" t="str">
        <f>IF($G39=P$4,"",IF(AND($G39&lt;$H39,P$3&lt;P$4,OR(AND($G39&gt;P$3,$G39&lt;=P$4),AND($H39&gt;P$3,$H39&lt;=P$4),AND($G39&lt;P$3,$H39&gt;P$4))),"AM",IF(AND($G39&lt;$H39,P$3&gt;P$4,OR(AND($G39&gt;P$3,$G39&lt;=P$4+1),AND($H39&gt;P$3,$H39&lt;=P$4+1),AND($G39&lt;P$3,$H39&gt;P$4+1))),"AM",IF(AND($G39&gt;$H39,P$3&lt;P$4,OR(AND($G39&gt;P$3,$G39&lt;=P$4),AND($H39+1&gt;P$3,$H39+1&lt;=P$4),AND($G39&lt;P$3,$H39+1&gt;P$4))),"AM",IF(AND($G39&gt;$H39,P$3&gt;P$4,OR(AND($G39&gt;P$3,$G39&lt;=P$4+1),AND($H39+1&gt;P$3,$H39+1&lt;=P$4+1),AND($G39&lt;P$3,$H39+1&gt;P$4+1))),"AM","")))))</f>
        <v>AM</v>
      </c>
      <c r="O39" s="39" t="str">
        <f>IF($G39=Q$4,"",IF(AND($G39&lt;$H39,Q$3&lt;Q$4,OR(AND($G39&gt;Q$3,$G39&lt;=Q$4),AND($H39&gt;Q$3,$H39&lt;=Q$4),AND($G39&lt;Q$3,$H39&gt;Q$4))),"PM",IF(AND($G39&lt;$H39,Q$3&gt;Q$4,OR(AND($G39&gt;Q$3,$G39&lt;=Q$4+1),AND($H39&gt;Q$3,$H39&lt;=Q$4+1),AND($G39&lt;Q$3,$H39&gt;Q$4+1))),"PM",IF(AND($G39&gt;$H39,Q$3&lt;Q$4,OR(AND($G39&gt;Q$3,$G39&lt;=Q$4),AND($H39+1&gt;Q$3,$H39+1&lt;=Q$4),AND($G39&lt;Q$3,$H39+1&gt;Q$4))),"PM",IF(AND($G39&gt;$H39,Q$3&gt;Q$4,OR(AND($G39&gt;Q$3,$G39&lt;=Q$4+1),AND($H39+1&gt;Q$3,$H39+1&lt;=Q$4+1),AND($G39&lt;Q$3,$H39+1&gt;Q$4+1))),"PM","")))))</f>
        <v>PM</v>
      </c>
      <c r="P39" s="39" t="str">
        <f>IF($G39=R$4,"",IF(AND($G39&lt;$H39,R$3&lt;R$4,OR(AND($G39&gt;R$3,$G39&lt;=R$4),AND($H39&gt;R$3,$H39&lt;=R$4),AND($G39&lt;R$3,$H39&gt;R$4))),"EVENING",IF(AND($G39&lt;$H39,R$3&gt;R$4,OR(AND($G39&gt;R$3,$G39&lt;=R$4+1),AND($H39&gt;R$3,$H39&lt;=R$4+1),AND($G39&lt;R$3,$H39&gt;R$4+1))),"EVENING",IF(AND($G39&gt;$H39,R$3&lt;R$4,OR(AND($G39&gt;R$3,$G39&lt;=R$4),AND($H39+1&gt;R$3,$H39+1&lt;=R$4),AND($G39&lt;R$3,$H39+1&gt;R$4))),"EVENING",IF(AND($G39&gt;$H39,R$3&gt;R$4,OR(AND($G39&gt;R$3,$G39&lt;=R$4+1),AND($H39+1&gt;R$3,$H39+1&lt;=R$4+1),AND($G39&lt;R$3,$H39+1&gt;R$4+1))),"EVENING","")))))</f>
        <v>EVENING</v>
      </c>
      <c r="Q39" s="39" t="str">
        <f>IF($G39=S$4,"",IF(AND($G39&lt;$H39,S$3&lt;S$4,OR(AND($G39&gt;S$3,$G39&lt;=S$4),AND($H39&gt;S$3,$H39&lt;=S$4),AND($G39&lt;S$3,$H39&gt;S$4))),"NIGHT",IF(AND($G39&lt;$H39,S$3&gt;S$4,OR(AND($G39&gt;S$3,$G39&lt;=S$4+1),AND($H39&gt;S$3,$H39&lt;=S$4+1),AND($G39&lt;S$3,$H39&gt;S$4+1))),"NIGHT",IF(AND($G39&gt;$H39,S$3&lt;S$4,OR(AND($G39&gt;S$3,$G39&lt;=S$4),AND($H39+1&gt;S$3,$H39+1&lt;=S$4),AND($G39&lt;S$3,$H39+1&gt;S$4))),"NIGHT",IF(AND($G39&gt;$H39,S$3&gt;S$4,OR(AND($G39&gt;S$3,$G39&lt;=S$4+1),AND($H39+1&gt;S$3,$H39+1&lt;=S$4+1),AND($G39&lt;S$3,$H39+1&gt;S$4+1))),"NIGHT","")))))</f>
        <v/>
      </c>
      <c r="R39" s="39" t="str">
        <f t="shared" si="119"/>
        <v>lundi</v>
      </c>
      <c r="S39" s="39">
        <f t="shared" si="120"/>
        <v>9</v>
      </c>
      <c r="T39" s="39">
        <f t="shared" si="121"/>
        <v>1</v>
      </c>
      <c r="U39" s="39" t="str">
        <f t="shared" si="122"/>
        <v>week</v>
      </c>
      <c r="V39" s="40" t="str">
        <f t="shared" si="123"/>
        <v>week - Le Pont de Sully B (0)</v>
      </c>
      <c r="W39" s="40" t="str">
        <f t="shared" si="124"/>
        <v>1 - week - Le Pont de Sully B (0) - AM</v>
      </c>
      <c r="X39" s="40" t="str">
        <f t="shared" si="125"/>
        <v>1 - week - Le Pont de Sully B (0) - PM</v>
      </c>
      <c r="Y39" s="40" t="str">
        <f t="shared" si="126"/>
        <v>1 - week - Le Pont de Sully B (0) - EVENING</v>
      </c>
      <c r="Z39" s="40" t="str">
        <f t="shared" si="127"/>
        <v xml:space="preserve">1 - week - Le Pont de Sully B (0) - </v>
      </c>
      <c r="AA39" s="40" t="str">
        <f t="shared" si="128"/>
        <v>41283 - Le Pont de Sully B (0) - AM</v>
      </c>
      <c r="AB39" s="40" t="str">
        <f t="shared" si="129"/>
        <v>41283 - Le Pont de Sully B (0) - PM</v>
      </c>
      <c r="AC39" s="40" t="str">
        <f t="shared" si="130"/>
        <v>41283 - Le Pont de Sully B (0) - EVENING</v>
      </c>
      <c r="AD39" s="40" t="str">
        <f t="shared" si="131"/>
        <v xml:space="preserve">41283 - Le Pont de Sully B (0) - </v>
      </c>
      <c r="AE39" s="39" t="str">
        <f t="shared" si="132"/>
        <v>ACT</v>
      </c>
      <c r="AF39" s="11"/>
      <c r="AG39" s="67" t="str">
        <f>VLOOKUP(E39,'Répartition salles'!$C:$R,6,FALSE)</f>
        <v>Pont de Sully B</v>
      </c>
      <c r="AH39" s="66" t="str">
        <f t="shared" si="133"/>
        <v>41283 - Pont de Sully B - AM</v>
      </c>
      <c r="AI39" s="66" t="str">
        <f t="shared" si="134"/>
        <v>41283 - Pont de Sully B - PM</v>
      </c>
      <c r="AJ39" s="66" t="str">
        <f t="shared" si="135"/>
        <v>41283 - Pont de Sully B - EVENING</v>
      </c>
      <c r="AK39" s="66" t="str">
        <f t="shared" si="136"/>
        <v xml:space="preserve">41283 - Pont de Sully B - </v>
      </c>
      <c r="AL39" s="67">
        <f>VLOOKUP(E39,'Répartition salles'!$C:$R,7,FALSE)</f>
        <v>0</v>
      </c>
      <c r="AM39" s="66" t="str">
        <f t="shared" si="137"/>
        <v>41283 - 0 - AM</v>
      </c>
      <c r="AN39" s="66" t="str">
        <f t="shared" si="138"/>
        <v>41283 - 0 - PM</v>
      </c>
      <c r="AO39" s="66" t="str">
        <f t="shared" si="139"/>
        <v>41283 - 0 - EVENING</v>
      </c>
      <c r="AP39" s="66" t="str">
        <f t="shared" si="140"/>
        <v xml:space="preserve">41283 - 0 - </v>
      </c>
      <c r="AQ39" s="67">
        <f>VLOOKUP(E39,'Répartition salles'!$C:$R,8,FALSE)</f>
        <v>0</v>
      </c>
      <c r="AR39" s="66" t="str">
        <f t="shared" si="141"/>
        <v>41283 - 0 - AM</v>
      </c>
      <c r="AS39" s="66" t="str">
        <f t="shared" si="142"/>
        <v>41283 - 0 - PM</v>
      </c>
      <c r="AT39" s="66" t="str">
        <f t="shared" si="143"/>
        <v>41283 - 0 - EVENING</v>
      </c>
      <c r="AU39" s="66" t="str">
        <f t="shared" si="144"/>
        <v xml:space="preserve">41283 - 0 - </v>
      </c>
      <c r="AV39" s="67">
        <f>VLOOKUP(E39,'Répartition salles'!$C:$R,9,FALSE)</f>
        <v>0</v>
      </c>
      <c r="AW39" s="66" t="str">
        <f t="shared" si="145"/>
        <v>41283 - 0 - AM</v>
      </c>
      <c r="AX39" s="66" t="str">
        <f t="shared" si="146"/>
        <v>41283 - 0 - PM</v>
      </c>
      <c r="AY39" s="66" t="str">
        <f t="shared" si="147"/>
        <v>41283 - 0 - EVENING</v>
      </c>
      <c r="AZ39" s="66" t="str">
        <f t="shared" si="148"/>
        <v xml:space="preserve">41283 - 0 - </v>
      </c>
      <c r="BA39" s="67">
        <f>VLOOKUP(E39,'Répartition salles'!$C:$R,10,FALSE)</f>
        <v>0</v>
      </c>
      <c r="BB39" s="66" t="str">
        <f t="shared" si="149"/>
        <v>41283 - 0 - AM</v>
      </c>
      <c r="BC39" s="66" t="str">
        <f t="shared" si="150"/>
        <v>41283 - 0 - PM</v>
      </c>
      <c r="BD39" s="66" t="str">
        <f t="shared" si="151"/>
        <v>41283 - 0 - EVENING</v>
      </c>
      <c r="BE39" s="66" t="str">
        <f t="shared" si="152"/>
        <v xml:space="preserve">41283 - 0 - </v>
      </c>
      <c r="BF39" s="67">
        <f>VLOOKUP(E39,'Répartition salles'!$C:$R,11,FALSE)</f>
        <v>0</v>
      </c>
      <c r="BG39" s="66" t="str">
        <f t="shared" si="153"/>
        <v>41283 - 0 - AM</v>
      </c>
      <c r="BH39" s="66" t="str">
        <f t="shared" si="154"/>
        <v>41283 - 0 - PM</v>
      </c>
      <c r="BI39" s="66" t="str">
        <f t="shared" si="155"/>
        <v>41283 - 0 - EVENING</v>
      </c>
      <c r="BJ39" s="66" t="str">
        <f t="shared" si="156"/>
        <v xml:space="preserve">41283 - 0 - </v>
      </c>
      <c r="BK39" s="67">
        <f>VLOOKUP(E39,'Répartition salles'!$C:$R,12,FALSE)</f>
        <v>0</v>
      </c>
      <c r="BL39" s="66" t="str">
        <f t="shared" si="157"/>
        <v>41283 - 0 - AM</v>
      </c>
      <c r="BM39" s="66" t="str">
        <f t="shared" si="158"/>
        <v>41283 - 0 - PM</v>
      </c>
      <c r="BN39" s="66" t="str">
        <f t="shared" si="159"/>
        <v>41283 - 0 - EVENING</v>
      </c>
      <c r="BO39" s="66" t="str">
        <f t="shared" si="160"/>
        <v xml:space="preserve">41283 - 0 - </v>
      </c>
      <c r="BP39" s="67">
        <f>VLOOKUP(E39,'Répartition salles'!$C:$R,13,FALSE)</f>
        <v>0</v>
      </c>
      <c r="BQ39" s="66" t="str">
        <f t="shared" si="161"/>
        <v>41283 - 0 - AM</v>
      </c>
      <c r="BR39" s="66" t="str">
        <f t="shared" si="162"/>
        <v>41283 - 0 - PM</v>
      </c>
      <c r="BS39" s="66" t="str">
        <f t="shared" si="163"/>
        <v>41283 - 0 - EVENING</v>
      </c>
      <c r="BT39" s="66" t="str">
        <f t="shared" si="164"/>
        <v xml:space="preserve">41283 - 0 - </v>
      </c>
      <c r="BU39" s="67">
        <f>VLOOKUP(E39,'Répartition salles'!$C:$R,14,FALSE)</f>
        <v>0</v>
      </c>
      <c r="BV39" s="66" t="str">
        <f t="shared" si="165"/>
        <v>41283 - 0 - AM</v>
      </c>
      <c r="BW39" s="66" t="str">
        <f t="shared" si="166"/>
        <v>41283 - 0 - PM</v>
      </c>
      <c r="BX39" s="66" t="str">
        <f t="shared" si="167"/>
        <v>41283 - 0 - EVENING</v>
      </c>
      <c r="BY39" s="66" t="str">
        <f t="shared" si="168"/>
        <v xml:space="preserve">41283 - 0 - </v>
      </c>
      <c r="BZ39" s="67">
        <f>VLOOKUP(E39,'Répartition salles'!$C:$R,15,FALSE)</f>
        <v>0</v>
      </c>
      <c r="CA39" s="66" t="str">
        <f t="shared" si="169"/>
        <v>41283 - 0 - AM</v>
      </c>
      <c r="CB39" s="66" t="str">
        <f t="shared" si="170"/>
        <v>41283 - 0 - PM</v>
      </c>
      <c r="CC39" s="66" t="str">
        <f t="shared" si="171"/>
        <v>41283 - 0 - EVENING</v>
      </c>
      <c r="CD39" s="66" t="str">
        <f t="shared" si="172"/>
        <v xml:space="preserve">41283 - 0 - </v>
      </c>
      <c r="CE39" s="67">
        <f>VLOOKUP(E39,'Répartition salles'!$C:$R,16,FALSE)</f>
        <v>0</v>
      </c>
      <c r="CF39" s="66" t="str">
        <f t="shared" si="173"/>
        <v>41283 - 0 - AM</v>
      </c>
      <c r="CG39" s="66" t="str">
        <f t="shared" si="174"/>
        <v>41283 - 0 - PM</v>
      </c>
      <c r="CH39" s="66" t="str">
        <f t="shared" si="175"/>
        <v>41283 - 0 - EVENING</v>
      </c>
      <c r="CI39" s="66" t="str">
        <f t="shared" si="176"/>
        <v xml:space="preserve">41283 - 0 - </v>
      </c>
      <c r="CJ39" s="118" t="str">
        <f t="shared" si="177"/>
        <v>ACT</v>
      </c>
    </row>
    <row r="40" spans="1:88" x14ac:dyDescent="0.2">
      <c r="A40" s="108">
        <v>1750994</v>
      </c>
      <c r="B40" s="108">
        <v>3414191</v>
      </c>
      <c r="C40" s="108" t="s">
        <v>25</v>
      </c>
      <c r="D40" s="109" t="s">
        <v>623</v>
      </c>
      <c r="E40" s="103" t="s">
        <v>77</v>
      </c>
      <c r="F40" s="104" t="s">
        <v>16</v>
      </c>
      <c r="G40" s="105">
        <v>0.375</v>
      </c>
      <c r="H40" s="105">
        <v>0.66666666666666663</v>
      </c>
      <c r="I40" s="106">
        <v>41284</v>
      </c>
      <c r="J40" s="108" t="s">
        <v>8</v>
      </c>
      <c r="K40" s="108" t="s">
        <v>9</v>
      </c>
      <c r="L40" s="110" t="s">
        <v>620</v>
      </c>
      <c r="M40" s="11" t="str">
        <f t="shared" si="0"/>
        <v>AM;PM</v>
      </c>
      <c r="N40" s="39" t="str">
        <f>IF($G40=P$4,"",IF(AND($G40&lt;$H40,P$3&lt;P$4,OR(AND($G40&gt;P$3,$G40&lt;=P$4),AND($H40&gt;P$3,$H40&lt;=P$4),AND($G40&lt;P$3,$H40&gt;P$4))),"AM",IF(AND($G40&lt;$H40,P$3&gt;P$4,OR(AND($G40&gt;P$3,$G40&lt;=P$4+1),AND($H40&gt;P$3,$H40&lt;=P$4+1),AND($G40&lt;P$3,$H40&gt;P$4+1))),"AM",IF(AND($G40&gt;$H40,P$3&lt;P$4,OR(AND($G40&gt;P$3,$G40&lt;=P$4),AND($H40+1&gt;P$3,$H40+1&lt;=P$4),AND($G40&lt;P$3,$H40+1&gt;P$4))),"AM",IF(AND($G40&gt;$H40,P$3&gt;P$4,OR(AND($G40&gt;P$3,$G40&lt;=P$4+1),AND($H40+1&gt;P$3,$H40+1&lt;=P$4+1),AND($G40&lt;P$3,$H40+1&gt;P$4+1))),"AM","")))))</f>
        <v>AM</v>
      </c>
      <c r="O40" s="39" t="str">
        <f>IF($G40=Q$4,"",IF(AND($G40&lt;$H40,Q$3&lt;Q$4,OR(AND($G40&gt;Q$3,$G40&lt;=Q$4),AND($H40&gt;Q$3,$H40&lt;=Q$4),AND($G40&lt;Q$3,$H40&gt;Q$4))),"PM",IF(AND($G40&lt;$H40,Q$3&gt;Q$4,OR(AND($G40&gt;Q$3,$G40&lt;=Q$4+1),AND($H40&gt;Q$3,$H40&lt;=Q$4+1),AND($G40&lt;Q$3,$H40&gt;Q$4+1))),"PM",IF(AND($G40&gt;$H40,Q$3&lt;Q$4,OR(AND($G40&gt;Q$3,$G40&lt;=Q$4),AND($H40+1&gt;Q$3,$H40+1&lt;=Q$4),AND($G40&lt;Q$3,$H40+1&gt;Q$4))),"PM",IF(AND($G40&gt;$H40,Q$3&gt;Q$4,OR(AND($G40&gt;Q$3,$G40&lt;=Q$4+1),AND($H40+1&gt;Q$3,$H40+1&lt;=Q$4+1),AND($G40&lt;Q$3,$H40+1&gt;Q$4+1))),"PM","")))))</f>
        <v>PM</v>
      </c>
      <c r="P40" s="39" t="str">
        <f>IF($G40=R$4,"",IF(AND($G40&lt;$H40,R$3&lt;R$4,OR(AND($G40&gt;R$3,$G40&lt;=R$4),AND($H40&gt;R$3,$H40&lt;=R$4),AND($G40&lt;R$3,$H40&gt;R$4))),"EVENING",IF(AND($G40&lt;$H40,R$3&gt;R$4,OR(AND($G40&gt;R$3,$G40&lt;=R$4+1),AND($H40&gt;R$3,$H40&lt;=R$4+1),AND($G40&lt;R$3,$H40&gt;R$4+1))),"EVENING",IF(AND($G40&gt;$H40,R$3&lt;R$4,OR(AND($G40&gt;R$3,$G40&lt;=R$4),AND($H40+1&gt;R$3,$H40+1&lt;=R$4),AND($G40&lt;R$3,$H40+1&gt;R$4))),"EVENING",IF(AND($G40&gt;$H40,R$3&gt;R$4,OR(AND($G40&gt;R$3,$G40&lt;=R$4+1),AND($H40+1&gt;R$3,$H40+1&lt;=R$4+1),AND($G40&lt;R$3,$H40+1&gt;R$4+1))),"EVENING","")))))</f>
        <v/>
      </c>
      <c r="Q40" s="39" t="str">
        <f>IF($G40=S$4,"",IF(AND($G40&lt;$H40,S$3&lt;S$4,OR(AND($G40&gt;S$3,$G40&lt;=S$4),AND($H40&gt;S$3,$H40&lt;=S$4),AND($G40&lt;S$3,$H40&gt;S$4))),"NIGHT",IF(AND($G40&lt;$H40,S$3&gt;S$4,OR(AND($G40&gt;S$3,$G40&lt;=S$4+1),AND($H40&gt;S$3,$H40&lt;=S$4+1),AND($G40&lt;S$3,$H40&gt;S$4+1))),"NIGHT",IF(AND($G40&gt;$H40,S$3&lt;S$4,OR(AND($G40&gt;S$3,$G40&lt;=S$4),AND($H40+1&gt;S$3,$H40+1&lt;=S$4),AND($G40&lt;S$3,$H40+1&gt;S$4))),"NIGHT",IF(AND($G40&gt;$H40,S$3&gt;S$4,OR(AND($G40&gt;S$3,$G40&lt;=S$4+1),AND($H40+1&gt;S$3,$H40+1&lt;=S$4+1),AND($G40&lt;S$3,$H40+1&gt;S$4+1))),"NIGHT","")))))</f>
        <v/>
      </c>
      <c r="R40" s="39" t="str">
        <f t="shared" ref="R40:R49" si="178">TEXT(DAY(I40),"jjjj")</f>
        <v>mardi</v>
      </c>
      <c r="S40" s="39">
        <f t="shared" ref="S40:S49" si="179">DAY(I40)</f>
        <v>10</v>
      </c>
      <c r="T40" s="39">
        <f t="shared" ref="T40:T49" si="180">MONTH(I40)</f>
        <v>1</v>
      </c>
      <c r="U40" s="39" t="str">
        <f t="shared" ref="U40:U49" si="181">IF(OR(R40="Samedi",R40="Dimanche"),"weekend","week")</f>
        <v>week</v>
      </c>
      <c r="V40" s="40" t="str">
        <f t="shared" ref="V40:V49" si="182">U40&amp;" - "&amp;E40</f>
        <v>week - Le Pont des Arts B (0)</v>
      </c>
      <c r="W40" s="40" t="str">
        <f t="shared" ref="W40:W49" si="183">T40&amp;" - "&amp;U40&amp;" - "&amp;E40&amp; " - "&amp;N40</f>
        <v>1 - week - Le Pont des Arts B (0) - AM</v>
      </c>
      <c r="X40" s="40" t="str">
        <f t="shared" ref="X40:X49" si="184">T40&amp;" - "&amp;U40&amp;" - "&amp;E40&amp; " - "&amp;O40</f>
        <v>1 - week - Le Pont des Arts B (0) - PM</v>
      </c>
      <c r="Y40" s="40" t="str">
        <f t="shared" ref="Y40:Y49" si="185">T40&amp;" - "&amp;U40&amp;" - "&amp;E40&amp; " - "&amp;P40</f>
        <v xml:space="preserve">1 - week - Le Pont des Arts B (0) - </v>
      </c>
      <c r="Z40" s="40" t="str">
        <f t="shared" ref="Z40:Z49" si="186">T40&amp;" - "&amp;U40&amp;" - "&amp;E40&amp;" - "&amp;Q40</f>
        <v xml:space="preserve">1 - week - Le Pont des Arts B (0) - </v>
      </c>
      <c r="AA40" s="40" t="str">
        <f t="shared" ref="AA40:AA49" si="187">I40&amp;" - "&amp;E40&amp;" - "&amp;N40</f>
        <v>41284 - Le Pont des Arts B (0) - AM</v>
      </c>
      <c r="AB40" s="40" t="str">
        <f t="shared" ref="AB40:AB49" si="188">I40&amp;" - "&amp;E40&amp;" - "&amp;O40</f>
        <v>41284 - Le Pont des Arts B (0) - PM</v>
      </c>
      <c r="AC40" s="40" t="str">
        <f t="shared" ref="AC40:AC49" si="189">I40&amp;" - "&amp;E40&amp;" - "&amp;P40</f>
        <v xml:space="preserve">41284 - Le Pont des Arts B (0) - </v>
      </c>
      <c r="AD40" s="40" t="str">
        <f t="shared" ref="AD40:AD49" si="190">I40&amp;" - "&amp;E40&amp;" - "&amp;Q40</f>
        <v xml:space="preserve">41284 - Le Pont des Arts B (0) - </v>
      </c>
      <c r="AE40" s="39" t="str">
        <f t="shared" ref="AE40:AE49" si="191">F40</f>
        <v>ACT</v>
      </c>
      <c r="AF40" s="11"/>
      <c r="AG40" s="67" t="str">
        <f>VLOOKUP(E40,'Répartition salles'!$C:$R,6,FALSE)</f>
        <v>Pont des Arts B</v>
      </c>
      <c r="AH40" s="66" t="str">
        <f t="shared" ref="AH40:AH49" si="192">I40&amp;" - "&amp;AG40&amp;" - "&amp;N40</f>
        <v>41284 - Pont des Arts B - AM</v>
      </c>
      <c r="AI40" s="66" t="str">
        <f t="shared" ref="AI40:AI49" si="193">I40&amp;" - "&amp;AG40&amp;" - "&amp;O40</f>
        <v>41284 - Pont des Arts B - PM</v>
      </c>
      <c r="AJ40" s="66" t="str">
        <f t="shared" ref="AJ40:AJ49" si="194">I40&amp;" - "&amp;AG40&amp;" - "&amp;P40</f>
        <v xml:space="preserve">41284 - Pont des Arts B - </v>
      </c>
      <c r="AK40" s="66" t="str">
        <f t="shared" ref="AK40:AK49" si="195">I40&amp;" - "&amp;AG40&amp;" - "&amp;Q40</f>
        <v xml:space="preserve">41284 - Pont des Arts B - </v>
      </c>
      <c r="AL40" s="67">
        <f>VLOOKUP(E40,'Répartition salles'!$C:$R,7,FALSE)</f>
        <v>0</v>
      </c>
      <c r="AM40" s="66" t="str">
        <f t="shared" ref="AM40:AM49" si="196">I40&amp;" - "&amp;AL40&amp;" - "&amp;N40</f>
        <v>41284 - 0 - AM</v>
      </c>
      <c r="AN40" s="66" t="str">
        <f t="shared" ref="AN40:AN49" si="197">I40&amp;" - "&amp;AL40&amp;" - "&amp;O40</f>
        <v>41284 - 0 - PM</v>
      </c>
      <c r="AO40" s="66" t="str">
        <f t="shared" ref="AO40:AO49" si="198">I40&amp;" - "&amp;AL40&amp;" - "&amp;P40</f>
        <v xml:space="preserve">41284 - 0 - </v>
      </c>
      <c r="AP40" s="66" t="str">
        <f t="shared" ref="AP40:AP49" si="199">I40&amp;" - "&amp;AL40&amp;" - "&amp;Q40</f>
        <v xml:space="preserve">41284 - 0 - </v>
      </c>
      <c r="AQ40" s="67">
        <f>VLOOKUP(E40,'Répartition salles'!$C:$R,8,FALSE)</f>
        <v>0</v>
      </c>
      <c r="AR40" s="66" t="str">
        <f t="shared" ref="AR40:AR49" si="200">I40&amp;" - "&amp;AQ40&amp;" - "&amp;N40</f>
        <v>41284 - 0 - AM</v>
      </c>
      <c r="AS40" s="66" t="str">
        <f t="shared" ref="AS40:AS49" si="201">I40&amp;" - "&amp;AQ40&amp;" - "&amp;O40</f>
        <v>41284 - 0 - PM</v>
      </c>
      <c r="AT40" s="66" t="str">
        <f t="shared" ref="AT40:AT49" si="202">I40&amp;" - "&amp;AQ40&amp;" - "&amp;P40</f>
        <v xml:space="preserve">41284 - 0 - </v>
      </c>
      <c r="AU40" s="66" t="str">
        <f t="shared" ref="AU40:AU49" si="203">I40&amp;" - "&amp;AQ40&amp;" - "&amp;Q40</f>
        <v xml:space="preserve">41284 - 0 - </v>
      </c>
      <c r="AV40" s="67">
        <f>VLOOKUP(E40,'Répartition salles'!$C:$R,9,FALSE)</f>
        <v>0</v>
      </c>
      <c r="AW40" s="66" t="str">
        <f t="shared" ref="AW40:AW49" si="204">I40&amp;" - "&amp;AV40&amp;" - "&amp;N40</f>
        <v>41284 - 0 - AM</v>
      </c>
      <c r="AX40" s="66" t="str">
        <f t="shared" ref="AX40:AX49" si="205">I40&amp;" - "&amp;AV40&amp;" - "&amp;O40</f>
        <v>41284 - 0 - PM</v>
      </c>
      <c r="AY40" s="66" t="str">
        <f t="shared" ref="AY40:AY49" si="206">I40&amp;" - "&amp;AV40&amp;" - "&amp;P40</f>
        <v xml:space="preserve">41284 - 0 - </v>
      </c>
      <c r="AZ40" s="66" t="str">
        <f t="shared" ref="AZ40:AZ49" si="207">I40&amp;" - "&amp;AV40&amp;" - "&amp;Q40</f>
        <v xml:space="preserve">41284 - 0 - </v>
      </c>
      <c r="BA40" s="67">
        <f>VLOOKUP(E40,'Répartition salles'!$C:$R,10,FALSE)</f>
        <v>0</v>
      </c>
      <c r="BB40" s="66" t="str">
        <f t="shared" ref="BB40:BB49" si="208">I40&amp;" - "&amp;BA40&amp;" - "&amp;N40</f>
        <v>41284 - 0 - AM</v>
      </c>
      <c r="BC40" s="66" t="str">
        <f t="shared" ref="BC40:BC49" si="209">I40&amp;" - "&amp;BA40&amp;" - "&amp;O40</f>
        <v>41284 - 0 - PM</v>
      </c>
      <c r="BD40" s="66" t="str">
        <f t="shared" ref="BD40:BD49" si="210">I40&amp;" - "&amp;BA40&amp;" - "&amp;P40</f>
        <v xml:space="preserve">41284 - 0 - </v>
      </c>
      <c r="BE40" s="66" t="str">
        <f t="shared" ref="BE40:BE49" si="211">I40&amp;" - "&amp;BA40&amp;" - "&amp;Q40</f>
        <v xml:space="preserve">41284 - 0 - </v>
      </c>
      <c r="BF40" s="67">
        <f>VLOOKUP(E40,'Répartition salles'!$C:$R,11,FALSE)</f>
        <v>0</v>
      </c>
      <c r="BG40" s="66" t="str">
        <f t="shared" ref="BG40:BG49" si="212">I40&amp;" - "&amp;BF40&amp;" - "&amp;N40</f>
        <v>41284 - 0 - AM</v>
      </c>
      <c r="BH40" s="66" t="str">
        <f t="shared" ref="BH40:BH49" si="213">I40&amp;" - "&amp;BF40&amp;" - "&amp;O40</f>
        <v>41284 - 0 - PM</v>
      </c>
      <c r="BI40" s="66" t="str">
        <f t="shared" ref="BI40:BI49" si="214">I40&amp;" - "&amp;BF40&amp;" - "&amp;P40</f>
        <v xml:space="preserve">41284 - 0 - </v>
      </c>
      <c r="BJ40" s="66" t="str">
        <f t="shared" ref="BJ40:BJ49" si="215">I40&amp;" - "&amp;BF40&amp;" - "&amp;Q40</f>
        <v xml:space="preserve">41284 - 0 - </v>
      </c>
      <c r="BK40" s="67">
        <f>VLOOKUP(E40,'Répartition salles'!$C:$R,12,FALSE)</f>
        <v>0</v>
      </c>
      <c r="BL40" s="66" t="str">
        <f t="shared" ref="BL40:BL49" si="216">I40&amp;" - "&amp;BK40&amp;" - "&amp;N40</f>
        <v>41284 - 0 - AM</v>
      </c>
      <c r="BM40" s="66" t="str">
        <f t="shared" ref="BM40:BM49" si="217">I40&amp;" - "&amp;BK40&amp;" - "&amp;O40</f>
        <v>41284 - 0 - PM</v>
      </c>
      <c r="BN40" s="66" t="str">
        <f t="shared" ref="BN40:BN49" si="218">I40&amp;" - "&amp;BK40&amp;" - "&amp;P40</f>
        <v xml:space="preserve">41284 - 0 - </v>
      </c>
      <c r="BO40" s="66" t="str">
        <f t="shared" ref="BO40:BO49" si="219">I40&amp;" - "&amp;BK40&amp;" - "&amp;Q40</f>
        <v xml:space="preserve">41284 - 0 - </v>
      </c>
      <c r="BP40" s="67">
        <f>VLOOKUP(E40,'Répartition salles'!$C:$R,13,FALSE)</f>
        <v>0</v>
      </c>
      <c r="BQ40" s="66" t="str">
        <f t="shared" ref="BQ40:BQ49" si="220">I40&amp;" - "&amp;BP40&amp;" - "&amp;N40</f>
        <v>41284 - 0 - AM</v>
      </c>
      <c r="BR40" s="66" t="str">
        <f t="shared" ref="BR40:BR49" si="221">I40&amp;" - "&amp;BP40&amp;" - "&amp;O40</f>
        <v>41284 - 0 - PM</v>
      </c>
      <c r="BS40" s="66" t="str">
        <f t="shared" ref="BS40:BS49" si="222">I40&amp;" - "&amp;BP40&amp;" - "&amp;P40</f>
        <v xml:space="preserve">41284 - 0 - </v>
      </c>
      <c r="BT40" s="66" t="str">
        <f t="shared" ref="BT40:BT49" si="223">I40&amp;" - "&amp;BP40&amp;" - "&amp;Q40</f>
        <v xml:space="preserve">41284 - 0 - </v>
      </c>
      <c r="BU40" s="67">
        <f>VLOOKUP(E40,'Répartition salles'!$C:$R,14,FALSE)</f>
        <v>0</v>
      </c>
      <c r="BV40" s="66" t="str">
        <f t="shared" ref="BV40:BV49" si="224">I40&amp;" - "&amp;BU40&amp;" - "&amp;N40</f>
        <v>41284 - 0 - AM</v>
      </c>
      <c r="BW40" s="66" t="str">
        <f t="shared" ref="BW40:BW49" si="225">I40&amp;" - "&amp;BU40&amp;" - "&amp;O40</f>
        <v>41284 - 0 - PM</v>
      </c>
      <c r="BX40" s="66" t="str">
        <f t="shared" ref="BX40:BX49" si="226">I40&amp;" - "&amp;BU40&amp;" - "&amp;P40</f>
        <v xml:space="preserve">41284 - 0 - </v>
      </c>
      <c r="BY40" s="66" t="str">
        <f t="shared" ref="BY40:BY49" si="227">I40&amp;" - "&amp;BU40&amp;" - "&amp;Q40</f>
        <v xml:space="preserve">41284 - 0 - </v>
      </c>
      <c r="BZ40" s="67">
        <f>VLOOKUP(E40,'Répartition salles'!$C:$R,15,FALSE)</f>
        <v>0</v>
      </c>
      <c r="CA40" s="66" t="str">
        <f t="shared" ref="CA40:CA49" si="228">I40&amp;" - "&amp;BZ40&amp;" - "&amp;N40</f>
        <v>41284 - 0 - AM</v>
      </c>
      <c r="CB40" s="66" t="str">
        <f t="shared" ref="CB40:CB49" si="229">I40&amp;" - "&amp;BZ40&amp;" - "&amp;O40</f>
        <v>41284 - 0 - PM</v>
      </c>
      <c r="CC40" s="66" t="str">
        <f t="shared" ref="CC40:CC49" si="230">I40&amp;" - "&amp;BZ40&amp;" - "&amp;P40</f>
        <v xml:space="preserve">41284 - 0 - </v>
      </c>
      <c r="CD40" s="66" t="str">
        <f t="shared" ref="CD40:CD49" si="231">I40&amp;" - "&amp;BZ40&amp;" - "&amp;Q40</f>
        <v xml:space="preserve">41284 - 0 - </v>
      </c>
      <c r="CE40" s="67">
        <f>VLOOKUP(E40,'Répartition salles'!$C:$R,16,FALSE)</f>
        <v>0</v>
      </c>
      <c r="CF40" s="66" t="str">
        <f t="shared" ref="CF40:CF49" si="232">I40&amp;" - "&amp;CE40&amp;" - "&amp;N40</f>
        <v>41284 - 0 - AM</v>
      </c>
      <c r="CG40" s="66" t="str">
        <f t="shared" ref="CG40:CG49" si="233">I40&amp;" - "&amp;CE40&amp;" - "&amp;O40</f>
        <v>41284 - 0 - PM</v>
      </c>
      <c r="CH40" s="66" t="str">
        <f t="shared" ref="CH40:CH49" si="234">I40&amp;" - "&amp;CE40&amp;" - "&amp;P40</f>
        <v xml:space="preserve">41284 - 0 - </v>
      </c>
      <c r="CI40" s="66" t="str">
        <f t="shared" ref="CI40:CI49" si="235">I40&amp;" - "&amp;CE40&amp;" - "&amp;Q40</f>
        <v xml:space="preserve">41284 - 0 - </v>
      </c>
      <c r="CJ40" s="118" t="str">
        <f t="shared" ref="CJ40:CJ49" si="236">F40</f>
        <v>ACT</v>
      </c>
    </row>
    <row r="41" spans="1:88" x14ac:dyDescent="0.2">
      <c r="A41" s="108">
        <v>1750994</v>
      </c>
      <c r="B41" s="108">
        <v>3414192</v>
      </c>
      <c r="C41" s="108" t="s">
        <v>25</v>
      </c>
      <c r="D41" s="109" t="s">
        <v>623</v>
      </c>
      <c r="E41" s="103" t="s">
        <v>115</v>
      </c>
      <c r="F41" s="104" t="s">
        <v>16</v>
      </c>
      <c r="G41" s="105">
        <v>0.375</v>
      </c>
      <c r="H41" s="105">
        <v>0.66666666666666663</v>
      </c>
      <c r="I41" s="106">
        <v>41284</v>
      </c>
      <c r="J41" s="108" t="s">
        <v>8</v>
      </c>
      <c r="K41" s="108" t="s">
        <v>9</v>
      </c>
      <c r="L41" s="110" t="s">
        <v>620</v>
      </c>
      <c r="M41" s="11" t="str">
        <f t="shared" si="0"/>
        <v>AM;PM</v>
      </c>
      <c r="N41" s="39" t="str">
        <f>IF($G41=P$4,"",IF(AND($G41&lt;$H41,P$3&lt;P$4,OR(AND($G41&gt;P$3,$G41&lt;=P$4),AND($H41&gt;P$3,$H41&lt;=P$4),AND($G41&lt;P$3,$H41&gt;P$4))),"AM",IF(AND($G41&lt;$H41,P$3&gt;P$4,OR(AND($G41&gt;P$3,$G41&lt;=P$4+1),AND($H41&gt;P$3,$H41&lt;=P$4+1),AND($G41&lt;P$3,$H41&gt;P$4+1))),"AM",IF(AND($G41&gt;$H41,P$3&lt;P$4,OR(AND($G41&gt;P$3,$G41&lt;=P$4),AND($H41+1&gt;P$3,$H41+1&lt;=P$4),AND($G41&lt;P$3,$H41+1&gt;P$4))),"AM",IF(AND($G41&gt;$H41,P$3&gt;P$4,OR(AND($G41&gt;P$3,$G41&lt;=P$4+1),AND($H41+1&gt;P$3,$H41+1&lt;=P$4+1),AND($G41&lt;P$3,$H41+1&gt;P$4+1))),"AM","")))))</f>
        <v>AM</v>
      </c>
      <c r="O41" s="39" t="str">
        <f>IF($G41=Q$4,"",IF(AND($G41&lt;$H41,Q$3&lt;Q$4,OR(AND($G41&gt;Q$3,$G41&lt;=Q$4),AND($H41&gt;Q$3,$H41&lt;=Q$4),AND($G41&lt;Q$3,$H41&gt;Q$4))),"PM",IF(AND($G41&lt;$H41,Q$3&gt;Q$4,OR(AND($G41&gt;Q$3,$G41&lt;=Q$4+1),AND($H41&gt;Q$3,$H41&lt;=Q$4+1),AND($G41&lt;Q$3,$H41&gt;Q$4+1))),"PM",IF(AND($G41&gt;$H41,Q$3&lt;Q$4,OR(AND($G41&gt;Q$3,$G41&lt;=Q$4),AND($H41+1&gt;Q$3,$H41+1&lt;=Q$4),AND($G41&lt;Q$3,$H41+1&gt;Q$4))),"PM",IF(AND($G41&gt;$H41,Q$3&gt;Q$4,OR(AND($G41&gt;Q$3,$G41&lt;=Q$4+1),AND($H41+1&gt;Q$3,$H41+1&lt;=Q$4+1),AND($G41&lt;Q$3,$H41+1&gt;Q$4+1))),"PM","")))))</f>
        <v>PM</v>
      </c>
      <c r="P41" s="39" t="str">
        <f>IF($G41=R$4,"",IF(AND($G41&lt;$H41,R$3&lt;R$4,OR(AND($G41&gt;R$3,$G41&lt;=R$4),AND($H41&gt;R$3,$H41&lt;=R$4),AND($G41&lt;R$3,$H41&gt;R$4))),"EVENING",IF(AND($G41&lt;$H41,R$3&gt;R$4,OR(AND($G41&gt;R$3,$G41&lt;=R$4+1),AND($H41&gt;R$3,$H41&lt;=R$4+1),AND($G41&lt;R$3,$H41&gt;R$4+1))),"EVENING",IF(AND($G41&gt;$H41,R$3&lt;R$4,OR(AND($G41&gt;R$3,$G41&lt;=R$4),AND($H41+1&gt;R$3,$H41+1&lt;=R$4),AND($G41&lt;R$3,$H41+1&gt;R$4))),"EVENING",IF(AND($G41&gt;$H41,R$3&gt;R$4,OR(AND($G41&gt;R$3,$G41&lt;=R$4+1),AND($H41+1&gt;R$3,$H41+1&lt;=R$4+1),AND($G41&lt;R$3,$H41+1&gt;R$4+1))),"EVENING","")))))</f>
        <v/>
      </c>
      <c r="Q41" s="39" t="str">
        <f>IF($G41=S$4,"",IF(AND($G41&lt;$H41,S$3&lt;S$4,OR(AND($G41&gt;S$3,$G41&lt;=S$4),AND($H41&gt;S$3,$H41&lt;=S$4),AND($G41&lt;S$3,$H41&gt;S$4))),"NIGHT",IF(AND($G41&lt;$H41,S$3&gt;S$4,OR(AND($G41&gt;S$3,$G41&lt;=S$4+1),AND($H41&gt;S$3,$H41&lt;=S$4+1),AND($G41&lt;S$3,$H41&gt;S$4+1))),"NIGHT",IF(AND($G41&gt;$H41,S$3&lt;S$4,OR(AND($G41&gt;S$3,$G41&lt;=S$4),AND($H41+1&gt;S$3,$H41+1&lt;=S$4),AND($G41&lt;S$3,$H41+1&gt;S$4))),"NIGHT",IF(AND($G41&gt;$H41,S$3&gt;S$4,OR(AND($G41&gt;S$3,$G41&lt;=S$4+1),AND($H41+1&gt;S$3,$H41+1&lt;=S$4+1),AND($G41&lt;S$3,$H41+1&gt;S$4+1))),"NIGHT","")))))</f>
        <v/>
      </c>
      <c r="R41" s="39" t="str">
        <f t="shared" si="178"/>
        <v>mardi</v>
      </c>
      <c r="S41" s="39">
        <f t="shared" si="179"/>
        <v>10</v>
      </c>
      <c r="T41" s="39">
        <f t="shared" si="180"/>
        <v>1</v>
      </c>
      <c r="U41" s="39" t="str">
        <f t="shared" si="181"/>
        <v>week</v>
      </c>
      <c r="V41" s="40" t="str">
        <f t="shared" si="182"/>
        <v>week - Le Pont des Arts A (0)</v>
      </c>
      <c r="W41" s="40" t="str">
        <f t="shared" si="183"/>
        <v>1 - week - Le Pont des Arts A (0) - AM</v>
      </c>
      <c r="X41" s="40" t="str">
        <f t="shared" si="184"/>
        <v>1 - week - Le Pont des Arts A (0) - PM</v>
      </c>
      <c r="Y41" s="40" t="str">
        <f t="shared" si="185"/>
        <v xml:space="preserve">1 - week - Le Pont des Arts A (0) - </v>
      </c>
      <c r="Z41" s="40" t="str">
        <f t="shared" si="186"/>
        <v xml:space="preserve">1 - week - Le Pont des Arts A (0) - </v>
      </c>
      <c r="AA41" s="40" t="str">
        <f t="shared" si="187"/>
        <v>41284 - Le Pont des Arts A (0) - AM</v>
      </c>
      <c r="AB41" s="40" t="str">
        <f t="shared" si="188"/>
        <v>41284 - Le Pont des Arts A (0) - PM</v>
      </c>
      <c r="AC41" s="40" t="str">
        <f t="shared" si="189"/>
        <v xml:space="preserve">41284 - Le Pont des Arts A (0) - </v>
      </c>
      <c r="AD41" s="40" t="str">
        <f t="shared" si="190"/>
        <v xml:space="preserve">41284 - Le Pont des Arts A (0) - </v>
      </c>
      <c r="AE41" s="39" t="str">
        <f t="shared" si="191"/>
        <v>ACT</v>
      </c>
      <c r="AF41" s="11"/>
      <c r="AG41" s="67" t="str">
        <f>VLOOKUP(E41,'Répartition salles'!$C:$R,6,FALSE)</f>
        <v>Pont des Arts A</v>
      </c>
      <c r="AH41" s="66" t="str">
        <f t="shared" si="192"/>
        <v>41284 - Pont des Arts A - AM</v>
      </c>
      <c r="AI41" s="66" t="str">
        <f t="shared" si="193"/>
        <v>41284 - Pont des Arts A - PM</v>
      </c>
      <c r="AJ41" s="66" t="str">
        <f t="shared" si="194"/>
        <v xml:space="preserve">41284 - Pont des Arts A - </v>
      </c>
      <c r="AK41" s="66" t="str">
        <f t="shared" si="195"/>
        <v xml:space="preserve">41284 - Pont des Arts A - </v>
      </c>
      <c r="AL41" s="67">
        <f>VLOOKUP(E41,'Répartition salles'!$C:$R,7,FALSE)</f>
        <v>0</v>
      </c>
      <c r="AM41" s="66" t="str">
        <f t="shared" si="196"/>
        <v>41284 - 0 - AM</v>
      </c>
      <c r="AN41" s="66" t="str">
        <f t="shared" si="197"/>
        <v>41284 - 0 - PM</v>
      </c>
      <c r="AO41" s="66" t="str">
        <f t="shared" si="198"/>
        <v xml:space="preserve">41284 - 0 - </v>
      </c>
      <c r="AP41" s="66" t="str">
        <f t="shared" si="199"/>
        <v xml:space="preserve">41284 - 0 - </v>
      </c>
      <c r="AQ41" s="67">
        <f>VLOOKUP(E41,'Répartition salles'!$C:$R,8,FALSE)</f>
        <v>0</v>
      </c>
      <c r="AR41" s="66" t="str">
        <f t="shared" si="200"/>
        <v>41284 - 0 - AM</v>
      </c>
      <c r="AS41" s="66" t="str">
        <f t="shared" si="201"/>
        <v>41284 - 0 - PM</v>
      </c>
      <c r="AT41" s="66" t="str">
        <f t="shared" si="202"/>
        <v xml:space="preserve">41284 - 0 - </v>
      </c>
      <c r="AU41" s="66" t="str">
        <f t="shared" si="203"/>
        <v xml:space="preserve">41284 - 0 - </v>
      </c>
      <c r="AV41" s="67">
        <f>VLOOKUP(E41,'Répartition salles'!$C:$R,9,FALSE)</f>
        <v>0</v>
      </c>
      <c r="AW41" s="66" t="str">
        <f t="shared" si="204"/>
        <v>41284 - 0 - AM</v>
      </c>
      <c r="AX41" s="66" t="str">
        <f t="shared" si="205"/>
        <v>41284 - 0 - PM</v>
      </c>
      <c r="AY41" s="66" t="str">
        <f t="shared" si="206"/>
        <v xml:space="preserve">41284 - 0 - </v>
      </c>
      <c r="AZ41" s="66" t="str">
        <f t="shared" si="207"/>
        <v xml:space="preserve">41284 - 0 - </v>
      </c>
      <c r="BA41" s="67">
        <f>VLOOKUP(E41,'Répartition salles'!$C:$R,10,FALSE)</f>
        <v>0</v>
      </c>
      <c r="BB41" s="66" t="str">
        <f t="shared" si="208"/>
        <v>41284 - 0 - AM</v>
      </c>
      <c r="BC41" s="66" t="str">
        <f t="shared" si="209"/>
        <v>41284 - 0 - PM</v>
      </c>
      <c r="BD41" s="66" t="str">
        <f t="shared" si="210"/>
        <v xml:space="preserve">41284 - 0 - </v>
      </c>
      <c r="BE41" s="66" t="str">
        <f t="shared" si="211"/>
        <v xml:space="preserve">41284 - 0 - </v>
      </c>
      <c r="BF41" s="67">
        <f>VLOOKUP(E41,'Répartition salles'!$C:$R,11,FALSE)</f>
        <v>0</v>
      </c>
      <c r="BG41" s="66" t="str">
        <f t="shared" si="212"/>
        <v>41284 - 0 - AM</v>
      </c>
      <c r="BH41" s="66" t="str">
        <f t="shared" si="213"/>
        <v>41284 - 0 - PM</v>
      </c>
      <c r="BI41" s="66" t="str">
        <f t="shared" si="214"/>
        <v xml:space="preserve">41284 - 0 - </v>
      </c>
      <c r="BJ41" s="66" t="str">
        <f t="shared" si="215"/>
        <v xml:space="preserve">41284 - 0 - </v>
      </c>
      <c r="BK41" s="67">
        <f>VLOOKUP(E41,'Répartition salles'!$C:$R,12,FALSE)</f>
        <v>0</v>
      </c>
      <c r="BL41" s="66" t="str">
        <f t="shared" si="216"/>
        <v>41284 - 0 - AM</v>
      </c>
      <c r="BM41" s="66" t="str">
        <f t="shared" si="217"/>
        <v>41284 - 0 - PM</v>
      </c>
      <c r="BN41" s="66" t="str">
        <f t="shared" si="218"/>
        <v xml:space="preserve">41284 - 0 - </v>
      </c>
      <c r="BO41" s="66" t="str">
        <f t="shared" si="219"/>
        <v xml:space="preserve">41284 - 0 - </v>
      </c>
      <c r="BP41" s="67">
        <f>VLOOKUP(E41,'Répartition salles'!$C:$R,13,FALSE)</f>
        <v>0</v>
      </c>
      <c r="BQ41" s="66" t="str">
        <f t="shared" si="220"/>
        <v>41284 - 0 - AM</v>
      </c>
      <c r="BR41" s="66" t="str">
        <f t="shared" si="221"/>
        <v>41284 - 0 - PM</v>
      </c>
      <c r="BS41" s="66" t="str">
        <f t="shared" si="222"/>
        <v xml:space="preserve">41284 - 0 - </v>
      </c>
      <c r="BT41" s="66" t="str">
        <f t="shared" si="223"/>
        <v xml:space="preserve">41284 - 0 - </v>
      </c>
      <c r="BU41" s="67">
        <f>VLOOKUP(E41,'Répartition salles'!$C:$R,14,FALSE)</f>
        <v>0</v>
      </c>
      <c r="BV41" s="66" t="str">
        <f t="shared" si="224"/>
        <v>41284 - 0 - AM</v>
      </c>
      <c r="BW41" s="66" t="str">
        <f t="shared" si="225"/>
        <v>41284 - 0 - PM</v>
      </c>
      <c r="BX41" s="66" t="str">
        <f t="shared" si="226"/>
        <v xml:space="preserve">41284 - 0 - </v>
      </c>
      <c r="BY41" s="66" t="str">
        <f t="shared" si="227"/>
        <v xml:space="preserve">41284 - 0 - </v>
      </c>
      <c r="BZ41" s="67">
        <f>VLOOKUP(E41,'Répartition salles'!$C:$R,15,FALSE)</f>
        <v>0</v>
      </c>
      <c r="CA41" s="66" t="str">
        <f t="shared" si="228"/>
        <v>41284 - 0 - AM</v>
      </c>
      <c r="CB41" s="66" t="str">
        <f t="shared" si="229"/>
        <v>41284 - 0 - PM</v>
      </c>
      <c r="CC41" s="66" t="str">
        <f t="shared" si="230"/>
        <v xml:space="preserve">41284 - 0 - </v>
      </c>
      <c r="CD41" s="66" t="str">
        <f t="shared" si="231"/>
        <v xml:space="preserve">41284 - 0 - </v>
      </c>
      <c r="CE41" s="67">
        <f>VLOOKUP(E41,'Répartition salles'!$C:$R,16,FALSE)</f>
        <v>0</v>
      </c>
      <c r="CF41" s="66" t="str">
        <f t="shared" si="232"/>
        <v>41284 - 0 - AM</v>
      </c>
      <c r="CG41" s="66" t="str">
        <f t="shared" si="233"/>
        <v>41284 - 0 - PM</v>
      </c>
      <c r="CH41" s="66" t="str">
        <f t="shared" si="234"/>
        <v xml:space="preserve">41284 - 0 - </v>
      </c>
      <c r="CI41" s="66" t="str">
        <f t="shared" si="235"/>
        <v xml:space="preserve">41284 - 0 - </v>
      </c>
      <c r="CJ41" s="118" t="str">
        <f t="shared" si="236"/>
        <v>ACT</v>
      </c>
    </row>
    <row r="42" spans="1:88" x14ac:dyDescent="0.2">
      <c r="A42" s="108">
        <v>1750994</v>
      </c>
      <c r="B42" s="108">
        <v>3414196</v>
      </c>
      <c r="C42" s="108" t="s">
        <v>25</v>
      </c>
      <c r="D42" s="109" t="s">
        <v>623</v>
      </c>
      <c r="E42" s="103" t="s">
        <v>73</v>
      </c>
      <c r="F42" s="104" t="s">
        <v>16</v>
      </c>
      <c r="G42" s="105">
        <v>0.375</v>
      </c>
      <c r="H42" s="105">
        <v>0.66666666666666663</v>
      </c>
      <c r="I42" s="106">
        <v>41284</v>
      </c>
      <c r="J42" s="108" t="s">
        <v>8</v>
      </c>
      <c r="K42" s="108" t="s">
        <v>9</v>
      </c>
      <c r="L42" s="110" t="s">
        <v>620</v>
      </c>
      <c r="M42" s="11" t="str">
        <f t="shared" si="0"/>
        <v>AM;PM</v>
      </c>
      <c r="N42" s="39" t="str">
        <f>IF($G42=P$4,"",IF(AND($G42&lt;$H42,P$3&lt;P$4,OR(AND($G42&gt;P$3,$G42&lt;=P$4),AND($H42&gt;P$3,$H42&lt;=P$4),AND($G42&lt;P$3,$H42&gt;P$4))),"AM",IF(AND($G42&lt;$H42,P$3&gt;P$4,OR(AND($G42&gt;P$3,$G42&lt;=P$4+1),AND($H42&gt;P$3,$H42&lt;=P$4+1),AND($G42&lt;P$3,$H42&gt;P$4+1))),"AM",IF(AND($G42&gt;$H42,P$3&lt;P$4,OR(AND($G42&gt;P$3,$G42&lt;=P$4),AND($H42+1&gt;P$3,$H42+1&lt;=P$4),AND($G42&lt;P$3,$H42+1&gt;P$4))),"AM",IF(AND($G42&gt;$H42,P$3&gt;P$4,OR(AND($G42&gt;P$3,$G42&lt;=P$4+1),AND($H42+1&gt;P$3,$H42+1&lt;=P$4+1),AND($G42&lt;P$3,$H42+1&gt;P$4+1))),"AM","")))))</f>
        <v>AM</v>
      </c>
      <c r="O42" s="39" t="str">
        <f>IF($G42=Q$4,"",IF(AND($G42&lt;$H42,Q$3&lt;Q$4,OR(AND($G42&gt;Q$3,$G42&lt;=Q$4),AND($H42&gt;Q$3,$H42&lt;=Q$4),AND($G42&lt;Q$3,$H42&gt;Q$4))),"PM",IF(AND($G42&lt;$H42,Q$3&gt;Q$4,OR(AND($G42&gt;Q$3,$G42&lt;=Q$4+1),AND($H42&gt;Q$3,$H42&lt;=Q$4+1),AND($G42&lt;Q$3,$H42&gt;Q$4+1))),"PM",IF(AND($G42&gt;$H42,Q$3&lt;Q$4,OR(AND($G42&gt;Q$3,$G42&lt;=Q$4),AND($H42+1&gt;Q$3,$H42+1&lt;=Q$4),AND($G42&lt;Q$3,$H42+1&gt;Q$4))),"PM",IF(AND($G42&gt;$H42,Q$3&gt;Q$4,OR(AND($G42&gt;Q$3,$G42&lt;=Q$4+1),AND($H42+1&gt;Q$3,$H42+1&lt;=Q$4+1),AND($G42&lt;Q$3,$H42+1&gt;Q$4+1))),"PM","")))))</f>
        <v>PM</v>
      </c>
      <c r="P42" s="39" t="str">
        <f>IF($G42=R$4,"",IF(AND($G42&lt;$H42,R$3&lt;R$4,OR(AND($G42&gt;R$3,$G42&lt;=R$4),AND($H42&gt;R$3,$H42&lt;=R$4),AND($G42&lt;R$3,$H42&gt;R$4))),"EVENING",IF(AND($G42&lt;$H42,R$3&gt;R$4,OR(AND($G42&gt;R$3,$G42&lt;=R$4+1),AND($H42&gt;R$3,$H42&lt;=R$4+1),AND($G42&lt;R$3,$H42&gt;R$4+1))),"EVENING",IF(AND($G42&gt;$H42,R$3&lt;R$4,OR(AND($G42&gt;R$3,$G42&lt;=R$4),AND($H42+1&gt;R$3,$H42+1&lt;=R$4),AND($G42&lt;R$3,$H42+1&gt;R$4))),"EVENING",IF(AND($G42&gt;$H42,R$3&gt;R$4,OR(AND($G42&gt;R$3,$G42&lt;=R$4+1),AND($H42+1&gt;R$3,$H42+1&lt;=R$4+1),AND($G42&lt;R$3,$H42+1&gt;R$4+1))),"EVENING","")))))</f>
        <v/>
      </c>
      <c r="Q42" s="39" t="str">
        <f>IF($G42=S$4,"",IF(AND($G42&lt;$H42,S$3&lt;S$4,OR(AND($G42&gt;S$3,$G42&lt;=S$4),AND($H42&gt;S$3,$H42&lt;=S$4),AND($G42&lt;S$3,$H42&gt;S$4))),"NIGHT",IF(AND($G42&lt;$H42,S$3&gt;S$4,OR(AND($G42&gt;S$3,$G42&lt;=S$4+1),AND($H42&gt;S$3,$H42&lt;=S$4+1),AND($G42&lt;S$3,$H42&gt;S$4+1))),"NIGHT",IF(AND($G42&gt;$H42,S$3&lt;S$4,OR(AND($G42&gt;S$3,$G42&lt;=S$4),AND($H42+1&gt;S$3,$H42+1&lt;=S$4),AND($G42&lt;S$3,$H42+1&gt;S$4))),"NIGHT",IF(AND($G42&gt;$H42,S$3&gt;S$4,OR(AND($G42&gt;S$3,$G42&lt;=S$4+1),AND($H42+1&gt;S$3,$H42+1&lt;=S$4+1),AND($G42&lt;S$3,$H42+1&gt;S$4+1))),"NIGHT","")))))</f>
        <v/>
      </c>
      <c r="R42" s="39" t="str">
        <f t="shared" si="178"/>
        <v>mardi</v>
      </c>
      <c r="S42" s="39">
        <f t="shared" si="179"/>
        <v>10</v>
      </c>
      <c r="T42" s="39">
        <f t="shared" si="180"/>
        <v>1</v>
      </c>
      <c r="U42" s="39" t="str">
        <f t="shared" si="181"/>
        <v>week</v>
      </c>
      <c r="V42" s="40" t="str">
        <f t="shared" si="182"/>
        <v>week - Le Pont de Sully A (0)</v>
      </c>
      <c r="W42" s="40" t="str">
        <f t="shared" si="183"/>
        <v>1 - week - Le Pont de Sully A (0) - AM</v>
      </c>
      <c r="X42" s="40" t="str">
        <f t="shared" si="184"/>
        <v>1 - week - Le Pont de Sully A (0) - PM</v>
      </c>
      <c r="Y42" s="40" t="str">
        <f t="shared" si="185"/>
        <v xml:space="preserve">1 - week - Le Pont de Sully A (0) - </v>
      </c>
      <c r="Z42" s="40" t="str">
        <f t="shared" si="186"/>
        <v xml:space="preserve">1 - week - Le Pont de Sully A (0) - </v>
      </c>
      <c r="AA42" s="40" t="str">
        <f t="shared" si="187"/>
        <v>41284 - Le Pont de Sully A (0) - AM</v>
      </c>
      <c r="AB42" s="40" t="str">
        <f t="shared" si="188"/>
        <v>41284 - Le Pont de Sully A (0) - PM</v>
      </c>
      <c r="AC42" s="40" t="str">
        <f t="shared" si="189"/>
        <v xml:space="preserve">41284 - Le Pont de Sully A (0) - </v>
      </c>
      <c r="AD42" s="40" t="str">
        <f t="shared" si="190"/>
        <v xml:space="preserve">41284 - Le Pont de Sully A (0) - </v>
      </c>
      <c r="AE42" s="39" t="str">
        <f t="shared" si="191"/>
        <v>ACT</v>
      </c>
      <c r="AF42" s="11"/>
      <c r="AG42" s="67" t="str">
        <f>VLOOKUP(E42,'Répartition salles'!$C:$R,6,FALSE)</f>
        <v>Pont de Sully A</v>
      </c>
      <c r="AH42" s="66" t="str">
        <f t="shared" si="192"/>
        <v>41284 - Pont de Sully A - AM</v>
      </c>
      <c r="AI42" s="66" t="str">
        <f t="shared" si="193"/>
        <v>41284 - Pont de Sully A - PM</v>
      </c>
      <c r="AJ42" s="66" t="str">
        <f t="shared" si="194"/>
        <v xml:space="preserve">41284 - Pont de Sully A - </v>
      </c>
      <c r="AK42" s="66" t="str">
        <f t="shared" si="195"/>
        <v xml:space="preserve">41284 - Pont de Sully A - </v>
      </c>
      <c r="AL42" s="67">
        <f>VLOOKUP(E42,'Répartition salles'!$C:$R,7,FALSE)</f>
        <v>0</v>
      </c>
      <c r="AM42" s="66" t="str">
        <f t="shared" si="196"/>
        <v>41284 - 0 - AM</v>
      </c>
      <c r="AN42" s="66" t="str">
        <f t="shared" si="197"/>
        <v>41284 - 0 - PM</v>
      </c>
      <c r="AO42" s="66" t="str">
        <f t="shared" si="198"/>
        <v xml:space="preserve">41284 - 0 - </v>
      </c>
      <c r="AP42" s="66" t="str">
        <f t="shared" si="199"/>
        <v xml:space="preserve">41284 - 0 - </v>
      </c>
      <c r="AQ42" s="67">
        <f>VLOOKUP(E42,'Répartition salles'!$C:$R,8,FALSE)</f>
        <v>0</v>
      </c>
      <c r="AR42" s="66" t="str">
        <f t="shared" si="200"/>
        <v>41284 - 0 - AM</v>
      </c>
      <c r="AS42" s="66" t="str">
        <f t="shared" si="201"/>
        <v>41284 - 0 - PM</v>
      </c>
      <c r="AT42" s="66" t="str">
        <f t="shared" si="202"/>
        <v xml:space="preserve">41284 - 0 - </v>
      </c>
      <c r="AU42" s="66" t="str">
        <f t="shared" si="203"/>
        <v xml:space="preserve">41284 - 0 - </v>
      </c>
      <c r="AV42" s="67">
        <f>VLOOKUP(E42,'Répartition salles'!$C:$R,9,FALSE)</f>
        <v>0</v>
      </c>
      <c r="AW42" s="66" t="str">
        <f t="shared" si="204"/>
        <v>41284 - 0 - AM</v>
      </c>
      <c r="AX42" s="66" t="str">
        <f t="shared" si="205"/>
        <v>41284 - 0 - PM</v>
      </c>
      <c r="AY42" s="66" t="str">
        <f t="shared" si="206"/>
        <v xml:space="preserve">41284 - 0 - </v>
      </c>
      <c r="AZ42" s="66" t="str">
        <f t="shared" si="207"/>
        <v xml:space="preserve">41284 - 0 - </v>
      </c>
      <c r="BA42" s="67">
        <f>VLOOKUP(E42,'Répartition salles'!$C:$R,10,FALSE)</f>
        <v>0</v>
      </c>
      <c r="BB42" s="66" t="str">
        <f t="shared" si="208"/>
        <v>41284 - 0 - AM</v>
      </c>
      <c r="BC42" s="66" t="str">
        <f t="shared" si="209"/>
        <v>41284 - 0 - PM</v>
      </c>
      <c r="BD42" s="66" t="str">
        <f t="shared" si="210"/>
        <v xml:space="preserve">41284 - 0 - </v>
      </c>
      <c r="BE42" s="66" t="str">
        <f t="shared" si="211"/>
        <v xml:space="preserve">41284 - 0 - </v>
      </c>
      <c r="BF42" s="67">
        <f>VLOOKUP(E42,'Répartition salles'!$C:$R,11,FALSE)</f>
        <v>0</v>
      </c>
      <c r="BG42" s="66" t="str">
        <f t="shared" si="212"/>
        <v>41284 - 0 - AM</v>
      </c>
      <c r="BH42" s="66" t="str">
        <f t="shared" si="213"/>
        <v>41284 - 0 - PM</v>
      </c>
      <c r="BI42" s="66" t="str">
        <f t="shared" si="214"/>
        <v xml:space="preserve">41284 - 0 - </v>
      </c>
      <c r="BJ42" s="66" t="str">
        <f t="shared" si="215"/>
        <v xml:space="preserve">41284 - 0 - </v>
      </c>
      <c r="BK42" s="67">
        <f>VLOOKUP(E42,'Répartition salles'!$C:$R,12,FALSE)</f>
        <v>0</v>
      </c>
      <c r="BL42" s="66" t="str">
        <f t="shared" si="216"/>
        <v>41284 - 0 - AM</v>
      </c>
      <c r="BM42" s="66" t="str">
        <f t="shared" si="217"/>
        <v>41284 - 0 - PM</v>
      </c>
      <c r="BN42" s="66" t="str">
        <f t="shared" si="218"/>
        <v xml:space="preserve">41284 - 0 - </v>
      </c>
      <c r="BO42" s="66" t="str">
        <f t="shared" si="219"/>
        <v xml:space="preserve">41284 - 0 - </v>
      </c>
      <c r="BP42" s="67">
        <f>VLOOKUP(E42,'Répartition salles'!$C:$R,13,FALSE)</f>
        <v>0</v>
      </c>
      <c r="BQ42" s="66" t="str">
        <f t="shared" si="220"/>
        <v>41284 - 0 - AM</v>
      </c>
      <c r="BR42" s="66" t="str">
        <f t="shared" si="221"/>
        <v>41284 - 0 - PM</v>
      </c>
      <c r="BS42" s="66" t="str">
        <f t="shared" si="222"/>
        <v xml:space="preserve">41284 - 0 - </v>
      </c>
      <c r="BT42" s="66" t="str">
        <f t="shared" si="223"/>
        <v xml:space="preserve">41284 - 0 - </v>
      </c>
      <c r="BU42" s="67">
        <f>VLOOKUP(E42,'Répartition salles'!$C:$R,14,FALSE)</f>
        <v>0</v>
      </c>
      <c r="BV42" s="66" t="str">
        <f t="shared" si="224"/>
        <v>41284 - 0 - AM</v>
      </c>
      <c r="BW42" s="66" t="str">
        <f t="shared" si="225"/>
        <v>41284 - 0 - PM</v>
      </c>
      <c r="BX42" s="66" t="str">
        <f t="shared" si="226"/>
        <v xml:space="preserve">41284 - 0 - </v>
      </c>
      <c r="BY42" s="66" t="str">
        <f t="shared" si="227"/>
        <v xml:space="preserve">41284 - 0 - </v>
      </c>
      <c r="BZ42" s="67">
        <f>VLOOKUP(E42,'Répartition salles'!$C:$R,15,FALSE)</f>
        <v>0</v>
      </c>
      <c r="CA42" s="66" t="str">
        <f t="shared" si="228"/>
        <v>41284 - 0 - AM</v>
      </c>
      <c r="CB42" s="66" t="str">
        <f t="shared" si="229"/>
        <v>41284 - 0 - PM</v>
      </c>
      <c r="CC42" s="66" t="str">
        <f t="shared" si="230"/>
        <v xml:space="preserve">41284 - 0 - </v>
      </c>
      <c r="CD42" s="66" t="str">
        <f t="shared" si="231"/>
        <v xml:space="preserve">41284 - 0 - </v>
      </c>
      <c r="CE42" s="67">
        <f>VLOOKUP(E42,'Répartition salles'!$C:$R,16,FALSE)</f>
        <v>0</v>
      </c>
      <c r="CF42" s="66" t="str">
        <f t="shared" si="232"/>
        <v>41284 - 0 - AM</v>
      </c>
      <c r="CG42" s="66" t="str">
        <f t="shared" si="233"/>
        <v>41284 - 0 - PM</v>
      </c>
      <c r="CH42" s="66" t="str">
        <f t="shared" si="234"/>
        <v xml:space="preserve">41284 - 0 - </v>
      </c>
      <c r="CI42" s="66" t="str">
        <f t="shared" si="235"/>
        <v xml:space="preserve">41284 - 0 - </v>
      </c>
      <c r="CJ42" s="118" t="str">
        <f t="shared" si="236"/>
        <v>ACT</v>
      </c>
    </row>
    <row r="43" spans="1:88" x14ac:dyDescent="0.2">
      <c r="A43" s="108">
        <v>1750994</v>
      </c>
      <c r="B43" s="108">
        <v>3414204</v>
      </c>
      <c r="C43" s="108" t="s">
        <v>25</v>
      </c>
      <c r="D43" s="109" t="s">
        <v>623</v>
      </c>
      <c r="E43" s="103" t="s">
        <v>69</v>
      </c>
      <c r="F43" s="104" t="s">
        <v>16</v>
      </c>
      <c r="G43" s="105">
        <v>0.375</v>
      </c>
      <c r="H43" s="105">
        <v>0.66666666666666663</v>
      </c>
      <c r="I43" s="106">
        <v>41284</v>
      </c>
      <c r="J43" s="108" t="s">
        <v>8</v>
      </c>
      <c r="K43" s="108" t="s">
        <v>9</v>
      </c>
      <c r="L43" s="110" t="s">
        <v>620</v>
      </c>
      <c r="M43" s="11" t="str">
        <f t="shared" si="0"/>
        <v>AM;PM</v>
      </c>
      <c r="N43" s="39" t="str">
        <f>IF($G43=P$4,"",IF(AND($G43&lt;$H43,P$3&lt;P$4,OR(AND($G43&gt;P$3,$G43&lt;=P$4),AND($H43&gt;P$3,$H43&lt;=P$4),AND($G43&lt;P$3,$H43&gt;P$4))),"AM",IF(AND($G43&lt;$H43,P$3&gt;P$4,OR(AND($G43&gt;P$3,$G43&lt;=P$4+1),AND($H43&gt;P$3,$H43&lt;=P$4+1),AND($G43&lt;P$3,$H43&gt;P$4+1))),"AM",IF(AND($G43&gt;$H43,P$3&lt;P$4,OR(AND($G43&gt;P$3,$G43&lt;=P$4),AND($H43+1&gt;P$3,$H43+1&lt;=P$4),AND($G43&lt;P$3,$H43+1&gt;P$4))),"AM",IF(AND($G43&gt;$H43,P$3&gt;P$4,OR(AND($G43&gt;P$3,$G43&lt;=P$4+1),AND($H43+1&gt;P$3,$H43+1&lt;=P$4+1),AND($G43&lt;P$3,$H43+1&gt;P$4+1))),"AM","")))))</f>
        <v>AM</v>
      </c>
      <c r="O43" s="39" t="str">
        <f>IF($G43=Q$4,"",IF(AND($G43&lt;$H43,Q$3&lt;Q$4,OR(AND($G43&gt;Q$3,$G43&lt;=Q$4),AND($H43&gt;Q$3,$H43&lt;=Q$4),AND($G43&lt;Q$3,$H43&gt;Q$4))),"PM",IF(AND($G43&lt;$H43,Q$3&gt;Q$4,OR(AND($G43&gt;Q$3,$G43&lt;=Q$4+1),AND($H43&gt;Q$3,$H43&lt;=Q$4+1),AND($G43&lt;Q$3,$H43&gt;Q$4+1))),"PM",IF(AND($G43&gt;$H43,Q$3&lt;Q$4,OR(AND($G43&gt;Q$3,$G43&lt;=Q$4),AND($H43+1&gt;Q$3,$H43+1&lt;=Q$4),AND($G43&lt;Q$3,$H43+1&gt;Q$4))),"PM",IF(AND($G43&gt;$H43,Q$3&gt;Q$4,OR(AND($G43&gt;Q$3,$G43&lt;=Q$4+1),AND($H43+1&gt;Q$3,$H43+1&lt;=Q$4+1),AND($G43&lt;Q$3,$H43+1&gt;Q$4+1))),"PM","")))))</f>
        <v>PM</v>
      </c>
      <c r="P43" s="39" t="str">
        <f>IF($G43=R$4,"",IF(AND($G43&lt;$H43,R$3&lt;R$4,OR(AND($G43&gt;R$3,$G43&lt;=R$4),AND($H43&gt;R$3,$H43&lt;=R$4),AND($G43&lt;R$3,$H43&gt;R$4))),"EVENING",IF(AND($G43&lt;$H43,R$3&gt;R$4,OR(AND($G43&gt;R$3,$G43&lt;=R$4+1),AND($H43&gt;R$3,$H43&lt;=R$4+1),AND($G43&lt;R$3,$H43&gt;R$4+1))),"EVENING",IF(AND($G43&gt;$H43,R$3&lt;R$4,OR(AND($G43&gt;R$3,$G43&lt;=R$4),AND($H43+1&gt;R$3,$H43+1&lt;=R$4),AND($G43&lt;R$3,$H43+1&gt;R$4))),"EVENING",IF(AND($G43&gt;$H43,R$3&gt;R$4,OR(AND($G43&gt;R$3,$G43&lt;=R$4+1),AND($H43+1&gt;R$3,$H43+1&lt;=R$4+1),AND($G43&lt;R$3,$H43+1&gt;R$4+1))),"EVENING","")))))</f>
        <v/>
      </c>
      <c r="Q43" s="39" t="str">
        <f>IF($G43=S$4,"",IF(AND($G43&lt;$H43,S$3&lt;S$4,OR(AND($G43&gt;S$3,$G43&lt;=S$4),AND($H43&gt;S$3,$H43&lt;=S$4),AND($G43&lt;S$3,$H43&gt;S$4))),"NIGHT",IF(AND($G43&lt;$H43,S$3&gt;S$4,OR(AND($G43&gt;S$3,$G43&lt;=S$4+1),AND($H43&gt;S$3,$H43&lt;=S$4+1),AND($G43&lt;S$3,$H43&gt;S$4+1))),"NIGHT",IF(AND($G43&gt;$H43,S$3&lt;S$4,OR(AND($G43&gt;S$3,$G43&lt;=S$4),AND($H43+1&gt;S$3,$H43+1&lt;=S$4),AND($G43&lt;S$3,$H43+1&gt;S$4))),"NIGHT",IF(AND($G43&gt;$H43,S$3&gt;S$4,OR(AND($G43&gt;S$3,$G43&lt;=S$4+1),AND($H43+1&gt;S$3,$H43+1&lt;=S$4+1),AND($G43&lt;S$3,$H43+1&gt;S$4+1))),"NIGHT","")))))</f>
        <v/>
      </c>
      <c r="R43" s="39" t="str">
        <f t="shared" si="178"/>
        <v>mardi</v>
      </c>
      <c r="S43" s="39">
        <f t="shared" si="179"/>
        <v>10</v>
      </c>
      <c r="T43" s="39">
        <f t="shared" si="180"/>
        <v>1</v>
      </c>
      <c r="U43" s="39" t="str">
        <f t="shared" si="181"/>
        <v>week</v>
      </c>
      <c r="V43" s="40" t="str">
        <f t="shared" si="182"/>
        <v>week - Le Pont des Arts C (0)</v>
      </c>
      <c r="W43" s="40" t="str">
        <f t="shared" si="183"/>
        <v>1 - week - Le Pont des Arts C (0) - AM</v>
      </c>
      <c r="X43" s="40" t="str">
        <f t="shared" si="184"/>
        <v>1 - week - Le Pont des Arts C (0) - PM</v>
      </c>
      <c r="Y43" s="40" t="str">
        <f t="shared" si="185"/>
        <v xml:space="preserve">1 - week - Le Pont des Arts C (0) - </v>
      </c>
      <c r="Z43" s="40" t="str">
        <f t="shared" si="186"/>
        <v xml:space="preserve">1 - week - Le Pont des Arts C (0) - </v>
      </c>
      <c r="AA43" s="40" t="str">
        <f t="shared" si="187"/>
        <v>41284 - Le Pont des Arts C (0) - AM</v>
      </c>
      <c r="AB43" s="40" t="str">
        <f t="shared" si="188"/>
        <v>41284 - Le Pont des Arts C (0) - PM</v>
      </c>
      <c r="AC43" s="40" t="str">
        <f t="shared" si="189"/>
        <v xml:space="preserve">41284 - Le Pont des Arts C (0) - </v>
      </c>
      <c r="AD43" s="40" t="str">
        <f t="shared" si="190"/>
        <v xml:space="preserve">41284 - Le Pont des Arts C (0) - </v>
      </c>
      <c r="AE43" s="39" t="str">
        <f t="shared" si="191"/>
        <v>ACT</v>
      </c>
      <c r="AF43" s="11"/>
      <c r="AG43" s="67" t="str">
        <f>VLOOKUP(E43,'Répartition salles'!$C:$R,6,FALSE)</f>
        <v>Pont des Arts C</v>
      </c>
      <c r="AH43" s="66" t="str">
        <f t="shared" si="192"/>
        <v>41284 - Pont des Arts C - AM</v>
      </c>
      <c r="AI43" s="66" t="str">
        <f t="shared" si="193"/>
        <v>41284 - Pont des Arts C - PM</v>
      </c>
      <c r="AJ43" s="66" t="str">
        <f t="shared" si="194"/>
        <v xml:space="preserve">41284 - Pont des Arts C - </v>
      </c>
      <c r="AK43" s="66" t="str">
        <f t="shared" si="195"/>
        <v xml:space="preserve">41284 - Pont des Arts C - </v>
      </c>
      <c r="AL43" s="67">
        <f>VLOOKUP(E43,'Répartition salles'!$C:$R,7,FALSE)</f>
        <v>0</v>
      </c>
      <c r="AM43" s="66" t="str">
        <f t="shared" si="196"/>
        <v>41284 - 0 - AM</v>
      </c>
      <c r="AN43" s="66" t="str">
        <f t="shared" si="197"/>
        <v>41284 - 0 - PM</v>
      </c>
      <c r="AO43" s="66" t="str">
        <f t="shared" si="198"/>
        <v xml:space="preserve">41284 - 0 - </v>
      </c>
      <c r="AP43" s="66" t="str">
        <f t="shared" si="199"/>
        <v xml:space="preserve">41284 - 0 - </v>
      </c>
      <c r="AQ43" s="67">
        <f>VLOOKUP(E43,'Répartition salles'!$C:$R,8,FALSE)</f>
        <v>0</v>
      </c>
      <c r="AR43" s="66" t="str">
        <f t="shared" si="200"/>
        <v>41284 - 0 - AM</v>
      </c>
      <c r="AS43" s="66" t="str">
        <f t="shared" si="201"/>
        <v>41284 - 0 - PM</v>
      </c>
      <c r="AT43" s="66" t="str">
        <f t="shared" si="202"/>
        <v xml:space="preserve">41284 - 0 - </v>
      </c>
      <c r="AU43" s="66" t="str">
        <f t="shared" si="203"/>
        <v xml:space="preserve">41284 - 0 - </v>
      </c>
      <c r="AV43" s="67">
        <f>VLOOKUP(E43,'Répartition salles'!$C:$R,9,FALSE)</f>
        <v>0</v>
      </c>
      <c r="AW43" s="66" t="str">
        <f t="shared" si="204"/>
        <v>41284 - 0 - AM</v>
      </c>
      <c r="AX43" s="66" t="str">
        <f t="shared" si="205"/>
        <v>41284 - 0 - PM</v>
      </c>
      <c r="AY43" s="66" t="str">
        <f t="shared" si="206"/>
        <v xml:space="preserve">41284 - 0 - </v>
      </c>
      <c r="AZ43" s="66" t="str">
        <f t="shared" si="207"/>
        <v xml:space="preserve">41284 - 0 - </v>
      </c>
      <c r="BA43" s="67">
        <f>VLOOKUP(E43,'Répartition salles'!$C:$R,10,FALSE)</f>
        <v>0</v>
      </c>
      <c r="BB43" s="66" t="str">
        <f t="shared" si="208"/>
        <v>41284 - 0 - AM</v>
      </c>
      <c r="BC43" s="66" t="str">
        <f t="shared" si="209"/>
        <v>41284 - 0 - PM</v>
      </c>
      <c r="BD43" s="66" t="str">
        <f t="shared" si="210"/>
        <v xml:space="preserve">41284 - 0 - </v>
      </c>
      <c r="BE43" s="66" t="str">
        <f t="shared" si="211"/>
        <v xml:space="preserve">41284 - 0 - </v>
      </c>
      <c r="BF43" s="67">
        <f>VLOOKUP(E43,'Répartition salles'!$C:$R,11,FALSE)</f>
        <v>0</v>
      </c>
      <c r="BG43" s="66" t="str">
        <f t="shared" si="212"/>
        <v>41284 - 0 - AM</v>
      </c>
      <c r="BH43" s="66" t="str">
        <f t="shared" si="213"/>
        <v>41284 - 0 - PM</v>
      </c>
      <c r="BI43" s="66" t="str">
        <f t="shared" si="214"/>
        <v xml:space="preserve">41284 - 0 - </v>
      </c>
      <c r="BJ43" s="66" t="str">
        <f t="shared" si="215"/>
        <v xml:space="preserve">41284 - 0 - </v>
      </c>
      <c r="BK43" s="67">
        <f>VLOOKUP(E43,'Répartition salles'!$C:$R,12,FALSE)</f>
        <v>0</v>
      </c>
      <c r="BL43" s="66" t="str">
        <f t="shared" si="216"/>
        <v>41284 - 0 - AM</v>
      </c>
      <c r="BM43" s="66" t="str">
        <f t="shared" si="217"/>
        <v>41284 - 0 - PM</v>
      </c>
      <c r="BN43" s="66" t="str">
        <f t="shared" si="218"/>
        <v xml:space="preserve">41284 - 0 - </v>
      </c>
      <c r="BO43" s="66" t="str">
        <f t="shared" si="219"/>
        <v xml:space="preserve">41284 - 0 - </v>
      </c>
      <c r="BP43" s="67">
        <f>VLOOKUP(E43,'Répartition salles'!$C:$R,13,FALSE)</f>
        <v>0</v>
      </c>
      <c r="BQ43" s="66" t="str">
        <f t="shared" si="220"/>
        <v>41284 - 0 - AM</v>
      </c>
      <c r="BR43" s="66" t="str">
        <f t="shared" si="221"/>
        <v>41284 - 0 - PM</v>
      </c>
      <c r="BS43" s="66" t="str">
        <f t="shared" si="222"/>
        <v xml:space="preserve">41284 - 0 - </v>
      </c>
      <c r="BT43" s="66" t="str">
        <f t="shared" si="223"/>
        <v xml:space="preserve">41284 - 0 - </v>
      </c>
      <c r="BU43" s="67">
        <f>VLOOKUP(E43,'Répartition salles'!$C:$R,14,FALSE)</f>
        <v>0</v>
      </c>
      <c r="BV43" s="66" t="str">
        <f t="shared" si="224"/>
        <v>41284 - 0 - AM</v>
      </c>
      <c r="BW43" s="66" t="str">
        <f t="shared" si="225"/>
        <v>41284 - 0 - PM</v>
      </c>
      <c r="BX43" s="66" t="str">
        <f t="shared" si="226"/>
        <v xml:space="preserve">41284 - 0 - </v>
      </c>
      <c r="BY43" s="66" t="str">
        <f t="shared" si="227"/>
        <v xml:space="preserve">41284 - 0 - </v>
      </c>
      <c r="BZ43" s="67">
        <f>VLOOKUP(E43,'Répartition salles'!$C:$R,15,FALSE)</f>
        <v>0</v>
      </c>
      <c r="CA43" s="66" t="str">
        <f t="shared" si="228"/>
        <v>41284 - 0 - AM</v>
      </c>
      <c r="CB43" s="66" t="str">
        <f t="shared" si="229"/>
        <v>41284 - 0 - PM</v>
      </c>
      <c r="CC43" s="66" t="str">
        <f t="shared" si="230"/>
        <v xml:space="preserve">41284 - 0 - </v>
      </c>
      <c r="CD43" s="66" t="str">
        <f t="shared" si="231"/>
        <v xml:space="preserve">41284 - 0 - </v>
      </c>
      <c r="CE43" s="67">
        <f>VLOOKUP(E43,'Répartition salles'!$C:$R,16,FALSE)</f>
        <v>0</v>
      </c>
      <c r="CF43" s="66" t="str">
        <f t="shared" si="232"/>
        <v>41284 - 0 - AM</v>
      </c>
      <c r="CG43" s="66" t="str">
        <f t="shared" si="233"/>
        <v>41284 - 0 - PM</v>
      </c>
      <c r="CH43" s="66" t="str">
        <f t="shared" si="234"/>
        <v xml:space="preserve">41284 - 0 - </v>
      </c>
      <c r="CI43" s="66" t="str">
        <f t="shared" si="235"/>
        <v xml:space="preserve">41284 - 0 - </v>
      </c>
      <c r="CJ43" s="118" t="str">
        <f t="shared" si="236"/>
        <v>ACT</v>
      </c>
    </row>
    <row r="44" spans="1:88" x14ac:dyDescent="0.2">
      <c r="A44" s="108">
        <v>1750994</v>
      </c>
      <c r="B44" s="108">
        <v>3464674</v>
      </c>
      <c r="C44" s="108" t="s">
        <v>46</v>
      </c>
      <c r="D44" s="109" t="s">
        <v>630</v>
      </c>
      <c r="E44" s="103" t="s">
        <v>93</v>
      </c>
      <c r="F44" s="104" t="s">
        <v>16</v>
      </c>
      <c r="G44" s="105">
        <v>0.8125</v>
      </c>
      <c r="H44" s="105">
        <v>8.3333333333333329E-2</v>
      </c>
      <c r="I44" s="106">
        <v>41284</v>
      </c>
      <c r="J44" s="108" t="s">
        <v>8</v>
      </c>
      <c r="K44" s="108" t="s">
        <v>9</v>
      </c>
      <c r="L44" s="110" t="s">
        <v>620</v>
      </c>
      <c r="M44" s="11" t="str">
        <f t="shared" si="0"/>
        <v>EVENING;NIGHT</v>
      </c>
      <c r="N44" s="39" t="str">
        <f>IF($G44=P$4,"",IF(AND($G44&lt;$H44,P$3&lt;P$4,OR(AND($G44&gt;P$3,$G44&lt;=P$4),AND($H44&gt;P$3,$H44&lt;=P$4),AND($G44&lt;P$3,$H44&gt;P$4))),"AM",IF(AND($G44&lt;$H44,P$3&gt;P$4,OR(AND($G44&gt;P$3,$G44&lt;=P$4+1),AND($H44&gt;P$3,$H44&lt;=P$4+1),AND($G44&lt;P$3,$H44&gt;P$4+1))),"AM",IF(AND($G44&gt;$H44,P$3&lt;P$4,OR(AND($G44&gt;P$3,$G44&lt;=P$4),AND($H44+1&gt;P$3,$H44+1&lt;=P$4),AND($G44&lt;P$3,$H44+1&gt;P$4))),"AM",IF(AND($G44&gt;$H44,P$3&gt;P$4,OR(AND($G44&gt;P$3,$G44&lt;=P$4+1),AND($H44+1&gt;P$3,$H44+1&lt;=P$4+1),AND($G44&lt;P$3,$H44+1&gt;P$4+1))),"AM","")))))</f>
        <v/>
      </c>
      <c r="O44" s="39" t="str">
        <f>IF($G44=Q$4,"",IF(AND($G44&lt;$H44,Q$3&lt;Q$4,OR(AND($G44&gt;Q$3,$G44&lt;=Q$4),AND($H44&gt;Q$3,$H44&lt;=Q$4),AND($G44&lt;Q$3,$H44&gt;Q$4))),"PM",IF(AND($G44&lt;$H44,Q$3&gt;Q$4,OR(AND($G44&gt;Q$3,$G44&lt;=Q$4+1),AND($H44&gt;Q$3,$H44&lt;=Q$4+1),AND($G44&lt;Q$3,$H44&gt;Q$4+1))),"PM",IF(AND($G44&gt;$H44,Q$3&lt;Q$4,OR(AND($G44&gt;Q$3,$G44&lt;=Q$4),AND($H44+1&gt;Q$3,$H44+1&lt;=Q$4),AND($G44&lt;Q$3,$H44+1&gt;Q$4))),"PM",IF(AND($G44&gt;$H44,Q$3&gt;Q$4,OR(AND($G44&gt;Q$3,$G44&lt;=Q$4+1),AND($H44+1&gt;Q$3,$H44+1&lt;=Q$4+1),AND($G44&lt;Q$3,$H44+1&gt;Q$4+1))),"PM","")))))</f>
        <v/>
      </c>
      <c r="P44" s="39" t="str">
        <f>IF($G44=R$4,"",IF(AND($G44&lt;$H44,R$3&lt;R$4,OR(AND($G44&gt;R$3,$G44&lt;=R$4),AND($H44&gt;R$3,$H44&lt;=R$4),AND($G44&lt;R$3,$H44&gt;R$4))),"EVENING",IF(AND($G44&lt;$H44,R$3&gt;R$4,OR(AND($G44&gt;R$3,$G44&lt;=R$4+1),AND($H44&gt;R$3,$H44&lt;=R$4+1),AND($G44&lt;R$3,$H44&gt;R$4+1))),"EVENING",IF(AND($G44&gt;$H44,R$3&lt;R$4,OR(AND($G44&gt;R$3,$G44&lt;=R$4),AND($H44+1&gt;R$3,$H44+1&lt;=R$4),AND($G44&lt;R$3,$H44+1&gt;R$4))),"EVENING",IF(AND($G44&gt;$H44,R$3&gt;R$4,OR(AND($G44&gt;R$3,$G44&lt;=R$4+1),AND($H44+1&gt;R$3,$H44+1&lt;=R$4+1),AND($G44&lt;R$3,$H44+1&gt;R$4+1))),"EVENING","")))))</f>
        <v>EVENING</v>
      </c>
      <c r="Q44" s="39" t="str">
        <f>IF($G44=S$4,"",IF(AND($G44&lt;$H44,S$3&lt;S$4,OR(AND($G44&gt;S$3,$G44&lt;=S$4),AND($H44&gt;S$3,$H44&lt;=S$4),AND($G44&lt;S$3,$H44&gt;S$4))),"NIGHT",IF(AND($G44&lt;$H44,S$3&gt;S$4,OR(AND($G44&gt;S$3,$G44&lt;=S$4+1),AND($H44&gt;S$3,$H44&lt;=S$4+1),AND($G44&lt;S$3,$H44&gt;S$4+1))),"NIGHT",IF(AND($G44&gt;$H44,S$3&lt;S$4,OR(AND($G44&gt;S$3,$G44&lt;=S$4),AND($H44+1&gt;S$3,$H44+1&lt;=S$4),AND($G44&lt;S$3,$H44+1&gt;S$4))),"NIGHT",IF(AND($G44&gt;$H44,S$3&gt;S$4,OR(AND($G44&gt;S$3,$G44&lt;=S$4+1),AND($H44+1&gt;S$3,$H44+1&lt;=S$4+1),AND($G44&lt;S$3,$H44+1&gt;S$4+1))),"NIGHT","")))))</f>
        <v>NIGHT</v>
      </c>
      <c r="R44" s="39" t="str">
        <f t="shared" si="178"/>
        <v>mardi</v>
      </c>
      <c r="S44" s="39">
        <f t="shared" si="179"/>
        <v>10</v>
      </c>
      <c r="T44" s="39">
        <f t="shared" si="180"/>
        <v>1</v>
      </c>
      <c r="U44" s="39" t="str">
        <f t="shared" si="181"/>
        <v>week</v>
      </c>
      <c r="V44" s="40" t="str">
        <f t="shared" si="182"/>
        <v>week - Hall Congrès (0)</v>
      </c>
      <c r="W44" s="40" t="str">
        <f t="shared" si="183"/>
        <v xml:space="preserve">1 - week - Hall Congrès (0) - </v>
      </c>
      <c r="X44" s="40" t="str">
        <f t="shared" si="184"/>
        <v xml:space="preserve">1 - week - Hall Congrès (0) - </v>
      </c>
      <c r="Y44" s="40" t="str">
        <f t="shared" si="185"/>
        <v>1 - week - Hall Congrès (0) - EVENING</v>
      </c>
      <c r="Z44" s="40" t="str">
        <f t="shared" si="186"/>
        <v>1 - week - Hall Congrès (0) - NIGHT</v>
      </c>
      <c r="AA44" s="40" t="str">
        <f t="shared" si="187"/>
        <v xml:space="preserve">41284 - Hall Congrès (0) - </v>
      </c>
      <c r="AB44" s="40" t="str">
        <f t="shared" si="188"/>
        <v xml:space="preserve">41284 - Hall Congrès (0) - </v>
      </c>
      <c r="AC44" s="40" t="str">
        <f t="shared" si="189"/>
        <v>41284 - Hall Congrès (0) - EVENING</v>
      </c>
      <c r="AD44" s="40" t="str">
        <f t="shared" si="190"/>
        <v>41284 - Hall Congrès (0) - NIGHT</v>
      </c>
      <c r="AE44" s="39" t="str">
        <f t="shared" si="191"/>
        <v>ACT</v>
      </c>
      <c r="AF44" s="11"/>
      <c r="AG44" s="67" t="e">
        <f>VLOOKUP(E44,'Répartition salles'!$C:$R,6,FALSE)</f>
        <v>#N/A</v>
      </c>
      <c r="AH44" s="66" t="e">
        <f t="shared" si="192"/>
        <v>#N/A</v>
      </c>
      <c r="AI44" s="66" t="e">
        <f t="shared" si="193"/>
        <v>#N/A</v>
      </c>
      <c r="AJ44" s="66" t="e">
        <f t="shared" si="194"/>
        <v>#N/A</v>
      </c>
      <c r="AK44" s="66" t="e">
        <f t="shared" si="195"/>
        <v>#N/A</v>
      </c>
      <c r="AL44" s="67" t="e">
        <f>VLOOKUP(E44,'Répartition salles'!$C:$R,7,FALSE)</f>
        <v>#N/A</v>
      </c>
      <c r="AM44" s="66" t="e">
        <f t="shared" si="196"/>
        <v>#N/A</v>
      </c>
      <c r="AN44" s="66" t="e">
        <f t="shared" si="197"/>
        <v>#N/A</v>
      </c>
      <c r="AO44" s="66" t="e">
        <f t="shared" si="198"/>
        <v>#N/A</v>
      </c>
      <c r="AP44" s="66" t="e">
        <f t="shared" si="199"/>
        <v>#N/A</v>
      </c>
      <c r="AQ44" s="67" t="e">
        <f>VLOOKUP(E44,'Répartition salles'!$C:$R,8,FALSE)</f>
        <v>#N/A</v>
      </c>
      <c r="AR44" s="66" t="e">
        <f t="shared" si="200"/>
        <v>#N/A</v>
      </c>
      <c r="AS44" s="66" t="e">
        <f t="shared" si="201"/>
        <v>#N/A</v>
      </c>
      <c r="AT44" s="66" t="e">
        <f t="shared" si="202"/>
        <v>#N/A</v>
      </c>
      <c r="AU44" s="66" t="e">
        <f t="shared" si="203"/>
        <v>#N/A</v>
      </c>
      <c r="AV44" s="67" t="e">
        <f>VLOOKUP(E44,'Répartition salles'!$C:$R,9,FALSE)</f>
        <v>#N/A</v>
      </c>
      <c r="AW44" s="66" t="e">
        <f t="shared" si="204"/>
        <v>#N/A</v>
      </c>
      <c r="AX44" s="66" t="e">
        <f t="shared" si="205"/>
        <v>#N/A</v>
      </c>
      <c r="AY44" s="66" t="e">
        <f t="shared" si="206"/>
        <v>#N/A</v>
      </c>
      <c r="AZ44" s="66" t="e">
        <f t="shared" si="207"/>
        <v>#N/A</v>
      </c>
      <c r="BA44" s="67" t="e">
        <f>VLOOKUP(E44,'Répartition salles'!$C:$R,10,FALSE)</f>
        <v>#N/A</v>
      </c>
      <c r="BB44" s="66" t="e">
        <f t="shared" si="208"/>
        <v>#N/A</v>
      </c>
      <c r="BC44" s="66" t="e">
        <f t="shared" si="209"/>
        <v>#N/A</v>
      </c>
      <c r="BD44" s="66" t="e">
        <f t="shared" si="210"/>
        <v>#N/A</v>
      </c>
      <c r="BE44" s="66" t="e">
        <f t="shared" si="211"/>
        <v>#N/A</v>
      </c>
      <c r="BF44" s="67" t="e">
        <f>VLOOKUP(E44,'Répartition salles'!$C:$R,11,FALSE)</f>
        <v>#N/A</v>
      </c>
      <c r="BG44" s="66" t="e">
        <f t="shared" si="212"/>
        <v>#N/A</v>
      </c>
      <c r="BH44" s="66" t="e">
        <f t="shared" si="213"/>
        <v>#N/A</v>
      </c>
      <c r="BI44" s="66" t="e">
        <f t="shared" si="214"/>
        <v>#N/A</v>
      </c>
      <c r="BJ44" s="66" t="e">
        <f t="shared" si="215"/>
        <v>#N/A</v>
      </c>
      <c r="BK44" s="67" t="e">
        <f>VLOOKUP(E44,'Répartition salles'!$C:$R,12,FALSE)</f>
        <v>#N/A</v>
      </c>
      <c r="BL44" s="66" t="e">
        <f t="shared" si="216"/>
        <v>#N/A</v>
      </c>
      <c r="BM44" s="66" t="e">
        <f t="shared" si="217"/>
        <v>#N/A</v>
      </c>
      <c r="BN44" s="66" t="e">
        <f t="shared" si="218"/>
        <v>#N/A</v>
      </c>
      <c r="BO44" s="66" t="e">
        <f t="shared" si="219"/>
        <v>#N/A</v>
      </c>
      <c r="BP44" s="67" t="e">
        <f>VLOOKUP(E44,'Répartition salles'!$C:$R,13,FALSE)</f>
        <v>#N/A</v>
      </c>
      <c r="BQ44" s="66" t="e">
        <f t="shared" si="220"/>
        <v>#N/A</v>
      </c>
      <c r="BR44" s="66" t="e">
        <f t="shared" si="221"/>
        <v>#N/A</v>
      </c>
      <c r="BS44" s="66" t="e">
        <f t="shared" si="222"/>
        <v>#N/A</v>
      </c>
      <c r="BT44" s="66" t="e">
        <f t="shared" si="223"/>
        <v>#N/A</v>
      </c>
      <c r="BU44" s="67" t="e">
        <f>VLOOKUP(E44,'Répartition salles'!$C:$R,14,FALSE)</f>
        <v>#N/A</v>
      </c>
      <c r="BV44" s="66" t="e">
        <f t="shared" si="224"/>
        <v>#N/A</v>
      </c>
      <c r="BW44" s="66" t="e">
        <f t="shared" si="225"/>
        <v>#N/A</v>
      </c>
      <c r="BX44" s="66" t="e">
        <f t="shared" si="226"/>
        <v>#N/A</v>
      </c>
      <c r="BY44" s="66" t="e">
        <f t="shared" si="227"/>
        <v>#N/A</v>
      </c>
      <c r="BZ44" s="67" t="e">
        <f>VLOOKUP(E44,'Répartition salles'!$C:$R,15,FALSE)</f>
        <v>#N/A</v>
      </c>
      <c r="CA44" s="66" t="e">
        <f t="shared" si="228"/>
        <v>#N/A</v>
      </c>
      <c r="CB44" s="66" t="e">
        <f t="shared" si="229"/>
        <v>#N/A</v>
      </c>
      <c r="CC44" s="66" t="e">
        <f t="shared" si="230"/>
        <v>#N/A</v>
      </c>
      <c r="CD44" s="66" t="e">
        <f t="shared" si="231"/>
        <v>#N/A</v>
      </c>
      <c r="CE44" s="67" t="e">
        <f>VLOOKUP(E44,'Répartition salles'!$C:$R,16,FALSE)</f>
        <v>#N/A</v>
      </c>
      <c r="CF44" s="66" t="e">
        <f t="shared" si="232"/>
        <v>#N/A</v>
      </c>
      <c r="CG44" s="66" t="e">
        <f t="shared" si="233"/>
        <v>#N/A</v>
      </c>
      <c r="CH44" s="66" t="e">
        <f t="shared" si="234"/>
        <v>#N/A</v>
      </c>
      <c r="CI44" s="66" t="e">
        <f t="shared" si="235"/>
        <v>#N/A</v>
      </c>
      <c r="CJ44" s="118" t="str">
        <f t="shared" si="236"/>
        <v>ACT</v>
      </c>
    </row>
    <row r="45" spans="1:88" x14ac:dyDescent="0.2">
      <c r="A45" s="108">
        <v>1750994</v>
      </c>
      <c r="B45" s="108">
        <v>3382325</v>
      </c>
      <c r="C45" s="108" t="s">
        <v>28</v>
      </c>
      <c r="D45" s="109" t="s">
        <v>215</v>
      </c>
      <c r="E45" s="129" t="s">
        <v>131</v>
      </c>
      <c r="F45" s="104" t="s">
        <v>16</v>
      </c>
      <c r="G45" s="105">
        <v>0.61458333333333337</v>
      </c>
      <c r="H45" s="105">
        <v>0.625</v>
      </c>
      <c r="I45" s="106">
        <v>41284</v>
      </c>
      <c r="J45" s="108" t="s">
        <v>8</v>
      </c>
      <c r="K45" s="108" t="s">
        <v>9</v>
      </c>
      <c r="L45" s="110" t="s">
        <v>620</v>
      </c>
      <c r="M45" s="11" t="str">
        <f t="shared" si="0"/>
        <v>PM</v>
      </c>
      <c r="N45" s="39" t="str">
        <f>IF($G45=P$4,"",IF(AND($G45&lt;$H45,P$3&lt;P$4,OR(AND($G45&gt;P$3,$G45&lt;=P$4),AND($H45&gt;P$3,$H45&lt;=P$4),AND($G45&lt;P$3,$H45&gt;P$4))),"AM",IF(AND($G45&lt;$H45,P$3&gt;P$4,OR(AND($G45&gt;P$3,$G45&lt;=P$4+1),AND($H45&gt;P$3,$H45&lt;=P$4+1),AND($G45&lt;P$3,$H45&gt;P$4+1))),"AM",IF(AND($G45&gt;$H45,P$3&lt;P$4,OR(AND($G45&gt;P$3,$G45&lt;=P$4),AND($H45+1&gt;P$3,$H45+1&lt;=P$4),AND($G45&lt;P$3,$H45+1&gt;P$4))),"AM",IF(AND($G45&gt;$H45,P$3&gt;P$4,OR(AND($G45&gt;P$3,$G45&lt;=P$4+1),AND($H45+1&gt;P$3,$H45+1&lt;=P$4+1),AND($G45&lt;P$3,$H45+1&gt;P$4+1))),"AM","")))))</f>
        <v/>
      </c>
      <c r="O45" s="39" t="str">
        <f>IF($G45=Q$4,"",IF(AND($G45&lt;$H45,Q$3&lt;Q$4,OR(AND($G45&gt;Q$3,$G45&lt;=Q$4),AND($H45&gt;Q$3,$H45&lt;=Q$4),AND($G45&lt;Q$3,$H45&gt;Q$4))),"PM",IF(AND($G45&lt;$H45,Q$3&gt;Q$4,OR(AND($G45&gt;Q$3,$G45&lt;=Q$4+1),AND($H45&gt;Q$3,$H45&lt;=Q$4+1),AND($G45&lt;Q$3,$H45&gt;Q$4+1))),"PM",IF(AND($G45&gt;$H45,Q$3&lt;Q$4,OR(AND($G45&gt;Q$3,$G45&lt;=Q$4),AND($H45+1&gt;Q$3,$H45+1&lt;=Q$4),AND($G45&lt;Q$3,$H45+1&gt;Q$4))),"PM",IF(AND($G45&gt;$H45,Q$3&gt;Q$4,OR(AND($G45&gt;Q$3,$G45&lt;=Q$4+1),AND($H45+1&gt;Q$3,$H45+1&lt;=Q$4+1),AND($G45&lt;Q$3,$H45+1&gt;Q$4+1))),"PM","")))))</f>
        <v>PM</v>
      </c>
      <c r="P45" s="39" t="str">
        <f>IF($G45=R$4,"",IF(AND($G45&lt;$H45,R$3&lt;R$4,OR(AND($G45&gt;R$3,$G45&lt;=R$4),AND($H45&gt;R$3,$H45&lt;=R$4),AND($G45&lt;R$3,$H45&gt;R$4))),"EVENING",IF(AND($G45&lt;$H45,R$3&gt;R$4,OR(AND($G45&gt;R$3,$G45&lt;=R$4+1),AND($H45&gt;R$3,$H45&lt;=R$4+1),AND($G45&lt;R$3,$H45&gt;R$4+1))),"EVENING",IF(AND($G45&gt;$H45,R$3&lt;R$4,OR(AND($G45&gt;R$3,$G45&lt;=R$4),AND($H45+1&gt;R$3,$H45+1&lt;=R$4),AND($G45&lt;R$3,$H45+1&gt;R$4))),"EVENING",IF(AND($G45&gt;$H45,R$3&gt;R$4,OR(AND($G45&gt;R$3,$G45&lt;=R$4+1),AND($H45+1&gt;R$3,$H45+1&lt;=R$4+1),AND($G45&lt;R$3,$H45+1&gt;R$4+1))),"EVENING","")))))</f>
        <v/>
      </c>
      <c r="Q45" s="39" t="str">
        <f>IF($G45=S$4,"",IF(AND($G45&lt;$H45,S$3&lt;S$4,OR(AND($G45&gt;S$3,$G45&lt;=S$4),AND($H45&gt;S$3,$H45&lt;=S$4),AND($G45&lt;S$3,$H45&gt;S$4))),"NIGHT",IF(AND($G45&lt;$H45,S$3&gt;S$4,OR(AND($G45&gt;S$3,$G45&lt;=S$4+1),AND($H45&gt;S$3,$H45&lt;=S$4+1),AND($G45&lt;S$3,$H45&gt;S$4+1))),"NIGHT",IF(AND($G45&gt;$H45,S$3&lt;S$4,OR(AND($G45&gt;S$3,$G45&lt;=S$4),AND($H45+1&gt;S$3,$H45+1&lt;=S$4),AND($G45&lt;S$3,$H45+1&gt;S$4))),"NIGHT",IF(AND($G45&gt;$H45,S$3&gt;S$4,OR(AND($G45&gt;S$3,$G45&lt;=S$4+1),AND($H45+1&gt;S$3,$H45+1&lt;=S$4+1),AND($G45&lt;S$3,$H45+1&gt;S$4+1))),"NIGHT","")))))</f>
        <v/>
      </c>
      <c r="R45" s="39" t="str">
        <f t="shared" si="178"/>
        <v>mardi</v>
      </c>
      <c r="S45" s="39">
        <f t="shared" si="179"/>
        <v>10</v>
      </c>
      <c r="T45" s="39">
        <f t="shared" si="180"/>
        <v>1</v>
      </c>
      <c r="U45" s="39" t="str">
        <f t="shared" si="181"/>
        <v>week</v>
      </c>
      <c r="V45" s="40" t="str">
        <f t="shared" si="182"/>
        <v>week - La Seine A &amp; B - Extensions (0)</v>
      </c>
      <c r="W45" s="40" t="str">
        <f t="shared" si="183"/>
        <v xml:space="preserve">1 - week - La Seine A &amp; B - Extensions (0) - </v>
      </c>
      <c r="X45" s="40" t="str">
        <f t="shared" si="184"/>
        <v>1 - week - La Seine A &amp; B - Extensions (0) - PM</v>
      </c>
      <c r="Y45" s="40" t="str">
        <f t="shared" si="185"/>
        <v xml:space="preserve">1 - week - La Seine A &amp; B - Extensions (0) - </v>
      </c>
      <c r="Z45" s="40" t="str">
        <f t="shared" si="186"/>
        <v xml:space="preserve">1 - week - La Seine A &amp; B - Extensions (0) - </v>
      </c>
      <c r="AA45" s="40" t="str">
        <f t="shared" si="187"/>
        <v xml:space="preserve">41284 - La Seine A &amp; B - Extensions (0) - </v>
      </c>
      <c r="AB45" s="40" t="str">
        <f t="shared" si="188"/>
        <v>41284 - La Seine A &amp; B - Extensions (0) - PM</v>
      </c>
      <c r="AC45" s="40" t="str">
        <f t="shared" si="189"/>
        <v xml:space="preserve">41284 - La Seine A &amp; B - Extensions (0) - </v>
      </c>
      <c r="AD45" s="40" t="str">
        <f t="shared" si="190"/>
        <v xml:space="preserve">41284 - La Seine A &amp; B - Extensions (0) - </v>
      </c>
      <c r="AE45" s="39" t="str">
        <f t="shared" si="191"/>
        <v>ACT</v>
      </c>
      <c r="AF45" s="11"/>
      <c r="AG45" s="67" t="str">
        <f>VLOOKUP(E45,'Répartition salles'!$C:$R,6,FALSE)</f>
        <v>Seine A</v>
      </c>
      <c r="AH45" s="66" t="str">
        <f t="shared" si="192"/>
        <v xml:space="preserve">41284 - Seine A - </v>
      </c>
      <c r="AI45" s="66" t="str">
        <f t="shared" si="193"/>
        <v>41284 - Seine A - PM</v>
      </c>
      <c r="AJ45" s="66" t="str">
        <f t="shared" si="194"/>
        <v xml:space="preserve">41284 - Seine A - </v>
      </c>
      <c r="AK45" s="66" t="str">
        <f t="shared" si="195"/>
        <v xml:space="preserve">41284 - Seine A - </v>
      </c>
      <c r="AL45" s="67" t="str">
        <f>VLOOKUP(E45,'Répartition salles'!$C:$R,7,FALSE)</f>
        <v>Seine B</v>
      </c>
      <c r="AM45" s="66" t="str">
        <f t="shared" si="196"/>
        <v xml:space="preserve">41284 - Seine B - </v>
      </c>
      <c r="AN45" s="66" t="str">
        <f t="shared" si="197"/>
        <v>41284 - Seine B - PM</v>
      </c>
      <c r="AO45" s="66" t="str">
        <f t="shared" si="198"/>
        <v xml:space="preserve">41284 - Seine B - </v>
      </c>
      <c r="AP45" s="66" t="str">
        <f t="shared" si="199"/>
        <v xml:space="preserve">41284 - Seine B - </v>
      </c>
      <c r="AQ45" s="67">
        <f>VLOOKUP(E45,'Répartition salles'!$C:$R,8,FALSE)</f>
        <v>0</v>
      </c>
      <c r="AR45" s="66" t="str">
        <f t="shared" si="200"/>
        <v xml:space="preserve">41284 - 0 - </v>
      </c>
      <c r="AS45" s="66" t="str">
        <f t="shared" si="201"/>
        <v>41284 - 0 - PM</v>
      </c>
      <c r="AT45" s="66" t="str">
        <f t="shared" si="202"/>
        <v xml:space="preserve">41284 - 0 - </v>
      </c>
      <c r="AU45" s="66" t="str">
        <f t="shared" si="203"/>
        <v xml:space="preserve">41284 - 0 - </v>
      </c>
      <c r="AV45" s="67">
        <f>VLOOKUP(E45,'Répartition salles'!$C:$R,9,FALSE)</f>
        <v>0</v>
      </c>
      <c r="AW45" s="66" t="str">
        <f t="shared" si="204"/>
        <v xml:space="preserve">41284 - 0 - </v>
      </c>
      <c r="AX45" s="66" t="str">
        <f t="shared" si="205"/>
        <v>41284 - 0 - PM</v>
      </c>
      <c r="AY45" s="66" t="str">
        <f t="shared" si="206"/>
        <v xml:space="preserve">41284 - 0 - </v>
      </c>
      <c r="AZ45" s="66" t="str">
        <f t="shared" si="207"/>
        <v xml:space="preserve">41284 - 0 - </v>
      </c>
      <c r="BA45" s="67">
        <f>VLOOKUP(E45,'Répartition salles'!$C:$R,10,FALSE)</f>
        <v>0</v>
      </c>
      <c r="BB45" s="66" t="str">
        <f t="shared" si="208"/>
        <v xml:space="preserve">41284 - 0 - </v>
      </c>
      <c r="BC45" s="66" t="str">
        <f t="shared" si="209"/>
        <v>41284 - 0 - PM</v>
      </c>
      <c r="BD45" s="66" t="str">
        <f t="shared" si="210"/>
        <v xml:space="preserve">41284 - 0 - </v>
      </c>
      <c r="BE45" s="66" t="str">
        <f t="shared" si="211"/>
        <v xml:space="preserve">41284 - 0 - </v>
      </c>
      <c r="BF45" s="67">
        <f>VLOOKUP(E45,'Répartition salles'!$C:$R,11,FALSE)</f>
        <v>0</v>
      </c>
      <c r="BG45" s="66" t="str">
        <f t="shared" si="212"/>
        <v xml:space="preserve">41284 - 0 - </v>
      </c>
      <c r="BH45" s="66" t="str">
        <f t="shared" si="213"/>
        <v>41284 - 0 - PM</v>
      </c>
      <c r="BI45" s="66" t="str">
        <f t="shared" si="214"/>
        <v xml:space="preserve">41284 - 0 - </v>
      </c>
      <c r="BJ45" s="66" t="str">
        <f t="shared" si="215"/>
        <v xml:space="preserve">41284 - 0 - </v>
      </c>
      <c r="BK45" s="67">
        <f>VLOOKUP(E45,'Répartition salles'!$C:$R,12,FALSE)</f>
        <v>0</v>
      </c>
      <c r="BL45" s="66" t="str">
        <f t="shared" si="216"/>
        <v xml:space="preserve">41284 - 0 - </v>
      </c>
      <c r="BM45" s="66" t="str">
        <f t="shared" si="217"/>
        <v>41284 - 0 - PM</v>
      </c>
      <c r="BN45" s="66" t="str">
        <f t="shared" si="218"/>
        <v xml:space="preserve">41284 - 0 - </v>
      </c>
      <c r="BO45" s="66" t="str">
        <f t="shared" si="219"/>
        <v xml:space="preserve">41284 - 0 - </v>
      </c>
      <c r="BP45" s="67">
        <f>VLOOKUP(E45,'Répartition salles'!$C:$R,13,FALSE)</f>
        <v>0</v>
      </c>
      <c r="BQ45" s="66" t="str">
        <f t="shared" si="220"/>
        <v xml:space="preserve">41284 - 0 - </v>
      </c>
      <c r="BR45" s="66" t="str">
        <f t="shared" si="221"/>
        <v>41284 - 0 - PM</v>
      </c>
      <c r="BS45" s="66" t="str">
        <f t="shared" si="222"/>
        <v xml:space="preserve">41284 - 0 - </v>
      </c>
      <c r="BT45" s="66" t="str">
        <f t="shared" si="223"/>
        <v xml:space="preserve">41284 - 0 - </v>
      </c>
      <c r="BU45" s="67">
        <f>VLOOKUP(E45,'Répartition salles'!$C:$R,14,FALSE)</f>
        <v>0</v>
      </c>
      <c r="BV45" s="66" t="str">
        <f t="shared" si="224"/>
        <v xml:space="preserve">41284 - 0 - </v>
      </c>
      <c r="BW45" s="66" t="str">
        <f t="shared" si="225"/>
        <v>41284 - 0 - PM</v>
      </c>
      <c r="BX45" s="66" t="str">
        <f t="shared" si="226"/>
        <v xml:space="preserve">41284 - 0 - </v>
      </c>
      <c r="BY45" s="66" t="str">
        <f t="shared" si="227"/>
        <v xml:space="preserve">41284 - 0 - </v>
      </c>
      <c r="BZ45" s="67">
        <f>VLOOKUP(E45,'Répartition salles'!$C:$R,15,FALSE)</f>
        <v>0</v>
      </c>
      <c r="CA45" s="66" t="str">
        <f t="shared" si="228"/>
        <v xml:space="preserve">41284 - 0 - </v>
      </c>
      <c r="CB45" s="66" t="str">
        <f t="shared" si="229"/>
        <v>41284 - 0 - PM</v>
      </c>
      <c r="CC45" s="66" t="str">
        <f t="shared" si="230"/>
        <v xml:space="preserve">41284 - 0 - </v>
      </c>
      <c r="CD45" s="66" t="str">
        <f t="shared" si="231"/>
        <v xml:space="preserve">41284 - 0 - </v>
      </c>
      <c r="CE45" s="67">
        <f>VLOOKUP(E45,'Répartition salles'!$C:$R,16,FALSE)</f>
        <v>0</v>
      </c>
      <c r="CF45" s="66" t="str">
        <f t="shared" si="232"/>
        <v xml:space="preserve">41284 - 0 - </v>
      </c>
      <c r="CG45" s="66" t="str">
        <f t="shared" si="233"/>
        <v>41284 - 0 - PM</v>
      </c>
      <c r="CH45" s="66" t="str">
        <f t="shared" si="234"/>
        <v xml:space="preserve">41284 - 0 - </v>
      </c>
      <c r="CI45" s="66" t="str">
        <f t="shared" si="235"/>
        <v xml:space="preserve">41284 - 0 - </v>
      </c>
      <c r="CJ45" s="118" t="str">
        <f t="shared" si="236"/>
        <v>ACT</v>
      </c>
    </row>
    <row r="46" spans="1:88" x14ac:dyDescent="0.2">
      <c r="A46" s="108">
        <v>1750994</v>
      </c>
      <c r="B46" s="108">
        <v>2964046</v>
      </c>
      <c r="C46" s="108" t="s">
        <v>28</v>
      </c>
      <c r="D46" s="109" t="s">
        <v>629</v>
      </c>
      <c r="E46" s="129" t="s">
        <v>131</v>
      </c>
      <c r="F46" s="104" t="s">
        <v>16</v>
      </c>
      <c r="G46" s="105">
        <v>0.33333333333333331</v>
      </c>
      <c r="H46" s="105">
        <v>0.60416666666666663</v>
      </c>
      <c r="I46" s="106">
        <v>41284</v>
      </c>
      <c r="J46" s="108" t="s">
        <v>8</v>
      </c>
      <c r="K46" s="108" t="s">
        <v>9</v>
      </c>
      <c r="L46" s="110" t="s">
        <v>620</v>
      </c>
      <c r="M46" s="11" t="str">
        <f t="shared" si="0"/>
        <v>AM;PM</v>
      </c>
      <c r="N46" s="39" t="str">
        <f>IF($G46=P$4,"",IF(AND($G46&lt;$H46,P$3&lt;P$4,OR(AND($G46&gt;P$3,$G46&lt;=P$4),AND($H46&gt;P$3,$H46&lt;=P$4),AND($G46&lt;P$3,$H46&gt;P$4))),"AM",IF(AND($G46&lt;$H46,P$3&gt;P$4,OR(AND($G46&gt;P$3,$G46&lt;=P$4+1),AND($H46&gt;P$3,$H46&lt;=P$4+1),AND($G46&lt;P$3,$H46&gt;P$4+1))),"AM",IF(AND($G46&gt;$H46,P$3&lt;P$4,OR(AND($G46&gt;P$3,$G46&lt;=P$4),AND($H46+1&gt;P$3,$H46+1&lt;=P$4),AND($G46&lt;P$3,$H46+1&gt;P$4))),"AM",IF(AND($G46&gt;$H46,P$3&gt;P$4,OR(AND($G46&gt;P$3,$G46&lt;=P$4+1),AND($H46+1&gt;P$3,$H46+1&lt;=P$4+1),AND($G46&lt;P$3,$H46+1&gt;P$4+1))),"AM","")))))</f>
        <v>AM</v>
      </c>
      <c r="O46" s="39" t="str">
        <f>IF($G46=Q$4,"",IF(AND($G46&lt;$H46,Q$3&lt;Q$4,OR(AND($G46&gt;Q$3,$G46&lt;=Q$4),AND($H46&gt;Q$3,$H46&lt;=Q$4),AND($G46&lt;Q$3,$H46&gt;Q$4))),"PM",IF(AND($G46&lt;$H46,Q$3&gt;Q$4,OR(AND($G46&gt;Q$3,$G46&lt;=Q$4+1),AND($H46&gt;Q$3,$H46&lt;=Q$4+1),AND($G46&lt;Q$3,$H46&gt;Q$4+1))),"PM",IF(AND($G46&gt;$H46,Q$3&lt;Q$4,OR(AND($G46&gt;Q$3,$G46&lt;=Q$4),AND($H46+1&gt;Q$3,$H46+1&lt;=Q$4),AND($G46&lt;Q$3,$H46+1&gt;Q$4))),"PM",IF(AND($G46&gt;$H46,Q$3&gt;Q$4,OR(AND($G46&gt;Q$3,$G46&lt;=Q$4+1),AND($H46+1&gt;Q$3,$H46+1&lt;=Q$4+1),AND($G46&lt;Q$3,$H46+1&gt;Q$4+1))),"PM","")))))</f>
        <v>PM</v>
      </c>
      <c r="P46" s="39" t="str">
        <f>IF($G46=R$4,"",IF(AND($G46&lt;$H46,R$3&lt;R$4,OR(AND($G46&gt;R$3,$G46&lt;=R$4),AND($H46&gt;R$3,$H46&lt;=R$4),AND($G46&lt;R$3,$H46&gt;R$4))),"EVENING",IF(AND($G46&lt;$H46,R$3&gt;R$4,OR(AND($G46&gt;R$3,$G46&lt;=R$4+1),AND($H46&gt;R$3,$H46&lt;=R$4+1),AND($G46&lt;R$3,$H46&gt;R$4+1))),"EVENING",IF(AND($G46&gt;$H46,R$3&lt;R$4,OR(AND($G46&gt;R$3,$G46&lt;=R$4),AND($H46+1&gt;R$3,$H46+1&lt;=R$4),AND($G46&lt;R$3,$H46+1&gt;R$4))),"EVENING",IF(AND($G46&gt;$H46,R$3&gt;R$4,OR(AND($G46&gt;R$3,$G46&lt;=R$4+1),AND($H46+1&gt;R$3,$H46+1&lt;=R$4+1),AND($G46&lt;R$3,$H46+1&gt;R$4+1))),"EVENING","")))))</f>
        <v/>
      </c>
      <c r="Q46" s="39" t="str">
        <f>IF($G46=S$4,"",IF(AND($G46&lt;$H46,S$3&lt;S$4,OR(AND($G46&gt;S$3,$G46&lt;=S$4),AND($H46&gt;S$3,$H46&lt;=S$4),AND($G46&lt;S$3,$H46&gt;S$4))),"NIGHT",IF(AND($G46&lt;$H46,S$3&gt;S$4,OR(AND($G46&gt;S$3,$G46&lt;=S$4+1),AND($H46&gt;S$3,$H46&lt;=S$4+1),AND($G46&lt;S$3,$H46&gt;S$4+1))),"NIGHT",IF(AND($G46&gt;$H46,S$3&lt;S$4,OR(AND($G46&gt;S$3,$G46&lt;=S$4),AND($H46+1&gt;S$3,$H46+1&lt;=S$4),AND($G46&lt;S$3,$H46+1&gt;S$4))),"NIGHT",IF(AND($G46&gt;$H46,S$3&gt;S$4,OR(AND($G46&gt;S$3,$G46&lt;=S$4+1),AND($H46+1&gt;S$3,$H46+1&lt;=S$4+1),AND($G46&lt;S$3,$H46+1&gt;S$4+1))),"NIGHT","")))))</f>
        <v/>
      </c>
      <c r="R46" s="39" t="str">
        <f t="shared" si="178"/>
        <v>mardi</v>
      </c>
      <c r="S46" s="39">
        <f t="shared" si="179"/>
        <v>10</v>
      </c>
      <c r="T46" s="39">
        <f t="shared" si="180"/>
        <v>1</v>
      </c>
      <c r="U46" s="39" t="str">
        <f t="shared" si="181"/>
        <v>week</v>
      </c>
      <c r="V46" s="40" t="str">
        <f t="shared" si="182"/>
        <v>week - La Seine A &amp; B - Extensions (0)</v>
      </c>
      <c r="W46" s="40" t="str">
        <f t="shared" si="183"/>
        <v>1 - week - La Seine A &amp; B - Extensions (0) - AM</v>
      </c>
      <c r="X46" s="40" t="str">
        <f t="shared" si="184"/>
        <v>1 - week - La Seine A &amp; B - Extensions (0) - PM</v>
      </c>
      <c r="Y46" s="40" t="str">
        <f t="shared" si="185"/>
        <v xml:space="preserve">1 - week - La Seine A &amp; B - Extensions (0) - </v>
      </c>
      <c r="Z46" s="40" t="str">
        <f t="shared" si="186"/>
        <v xml:space="preserve">1 - week - La Seine A &amp; B - Extensions (0) - </v>
      </c>
      <c r="AA46" s="40" t="str">
        <f t="shared" si="187"/>
        <v>41284 - La Seine A &amp; B - Extensions (0) - AM</v>
      </c>
      <c r="AB46" s="40" t="str">
        <f t="shared" si="188"/>
        <v>41284 - La Seine A &amp; B - Extensions (0) - PM</v>
      </c>
      <c r="AC46" s="40" t="str">
        <f t="shared" si="189"/>
        <v xml:space="preserve">41284 - La Seine A &amp; B - Extensions (0) - </v>
      </c>
      <c r="AD46" s="40" t="str">
        <f t="shared" si="190"/>
        <v xml:space="preserve">41284 - La Seine A &amp; B - Extensions (0) - </v>
      </c>
      <c r="AE46" s="39" t="str">
        <f t="shared" si="191"/>
        <v>ACT</v>
      </c>
      <c r="AF46" s="11"/>
      <c r="AG46" s="67" t="str">
        <f>VLOOKUP(E46,'Répartition salles'!$C:$R,6,FALSE)</f>
        <v>Seine A</v>
      </c>
      <c r="AH46" s="66" t="str">
        <f t="shared" si="192"/>
        <v>41284 - Seine A - AM</v>
      </c>
      <c r="AI46" s="66" t="str">
        <f t="shared" si="193"/>
        <v>41284 - Seine A - PM</v>
      </c>
      <c r="AJ46" s="66" t="str">
        <f t="shared" si="194"/>
        <v xml:space="preserve">41284 - Seine A - </v>
      </c>
      <c r="AK46" s="66" t="str">
        <f t="shared" si="195"/>
        <v xml:space="preserve">41284 - Seine A - </v>
      </c>
      <c r="AL46" s="67" t="str">
        <f>VLOOKUP(E46,'Répartition salles'!$C:$R,7,FALSE)</f>
        <v>Seine B</v>
      </c>
      <c r="AM46" s="66" t="str">
        <f t="shared" si="196"/>
        <v>41284 - Seine B - AM</v>
      </c>
      <c r="AN46" s="66" t="str">
        <f t="shared" si="197"/>
        <v>41284 - Seine B - PM</v>
      </c>
      <c r="AO46" s="66" t="str">
        <f t="shared" si="198"/>
        <v xml:space="preserve">41284 - Seine B - </v>
      </c>
      <c r="AP46" s="66" t="str">
        <f t="shared" si="199"/>
        <v xml:space="preserve">41284 - Seine B - </v>
      </c>
      <c r="AQ46" s="67">
        <f>VLOOKUP(E46,'Répartition salles'!$C:$R,8,FALSE)</f>
        <v>0</v>
      </c>
      <c r="AR46" s="66" t="str">
        <f t="shared" si="200"/>
        <v>41284 - 0 - AM</v>
      </c>
      <c r="AS46" s="66" t="str">
        <f t="shared" si="201"/>
        <v>41284 - 0 - PM</v>
      </c>
      <c r="AT46" s="66" t="str">
        <f t="shared" si="202"/>
        <v xml:space="preserve">41284 - 0 - </v>
      </c>
      <c r="AU46" s="66" t="str">
        <f t="shared" si="203"/>
        <v xml:space="preserve">41284 - 0 - </v>
      </c>
      <c r="AV46" s="67">
        <f>VLOOKUP(E46,'Répartition salles'!$C:$R,9,FALSE)</f>
        <v>0</v>
      </c>
      <c r="AW46" s="66" t="str">
        <f t="shared" si="204"/>
        <v>41284 - 0 - AM</v>
      </c>
      <c r="AX46" s="66" t="str">
        <f t="shared" si="205"/>
        <v>41284 - 0 - PM</v>
      </c>
      <c r="AY46" s="66" t="str">
        <f t="shared" si="206"/>
        <v xml:space="preserve">41284 - 0 - </v>
      </c>
      <c r="AZ46" s="66" t="str">
        <f t="shared" si="207"/>
        <v xml:space="preserve">41284 - 0 - </v>
      </c>
      <c r="BA46" s="67">
        <f>VLOOKUP(E46,'Répartition salles'!$C:$R,10,FALSE)</f>
        <v>0</v>
      </c>
      <c r="BB46" s="66" t="str">
        <f t="shared" si="208"/>
        <v>41284 - 0 - AM</v>
      </c>
      <c r="BC46" s="66" t="str">
        <f t="shared" si="209"/>
        <v>41284 - 0 - PM</v>
      </c>
      <c r="BD46" s="66" t="str">
        <f t="shared" si="210"/>
        <v xml:space="preserve">41284 - 0 - </v>
      </c>
      <c r="BE46" s="66" t="str">
        <f t="shared" si="211"/>
        <v xml:space="preserve">41284 - 0 - </v>
      </c>
      <c r="BF46" s="67">
        <f>VLOOKUP(E46,'Répartition salles'!$C:$R,11,FALSE)</f>
        <v>0</v>
      </c>
      <c r="BG46" s="66" t="str">
        <f t="shared" si="212"/>
        <v>41284 - 0 - AM</v>
      </c>
      <c r="BH46" s="66" t="str">
        <f t="shared" si="213"/>
        <v>41284 - 0 - PM</v>
      </c>
      <c r="BI46" s="66" t="str">
        <f t="shared" si="214"/>
        <v xml:space="preserve">41284 - 0 - </v>
      </c>
      <c r="BJ46" s="66" t="str">
        <f t="shared" si="215"/>
        <v xml:space="preserve">41284 - 0 - </v>
      </c>
      <c r="BK46" s="67">
        <f>VLOOKUP(E46,'Répartition salles'!$C:$R,12,FALSE)</f>
        <v>0</v>
      </c>
      <c r="BL46" s="66" t="str">
        <f t="shared" si="216"/>
        <v>41284 - 0 - AM</v>
      </c>
      <c r="BM46" s="66" t="str">
        <f t="shared" si="217"/>
        <v>41284 - 0 - PM</v>
      </c>
      <c r="BN46" s="66" t="str">
        <f t="shared" si="218"/>
        <v xml:space="preserve">41284 - 0 - </v>
      </c>
      <c r="BO46" s="66" t="str">
        <f t="shared" si="219"/>
        <v xml:space="preserve">41284 - 0 - </v>
      </c>
      <c r="BP46" s="67">
        <f>VLOOKUP(E46,'Répartition salles'!$C:$R,13,FALSE)</f>
        <v>0</v>
      </c>
      <c r="BQ46" s="66" t="str">
        <f t="shared" si="220"/>
        <v>41284 - 0 - AM</v>
      </c>
      <c r="BR46" s="66" t="str">
        <f t="shared" si="221"/>
        <v>41284 - 0 - PM</v>
      </c>
      <c r="BS46" s="66" t="str">
        <f t="shared" si="222"/>
        <v xml:space="preserve">41284 - 0 - </v>
      </c>
      <c r="BT46" s="66" t="str">
        <f t="shared" si="223"/>
        <v xml:space="preserve">41284 - 0 - </v>
      </c>
      <c r="BU46" s="67">
        <f>VLOOKUP(E46,'Répartition salles'!$C:$R,14,FALSE)</f>
        <v>0</v>
      </c>
      <c r="BV46" s="66" t="str">
        <f t="shared" si="224"/>
        <v>41284 - 0 - AM</v>
      </c>
      <c r="BW46" s="66" t="str">
        <f t="shared" si="225"/>
        <v>41284 - 0 - PM</v>
      </c>
      <c r="BX46" s="66" t="str">
        <f t="shared" si="226"/>
        <v xml:space="preserve">41284 - 0 - </v>
      </c>
      <c r="BY46" s="66" t="str">
        <f t="shared" si="227"/>
        <v xml:space="preserve">41284 - 0 - </v>
      </c>
      <c r="BZ46" s="67">
        <f>VLOOKUP(E46,'Répartition salles'!$C:$R,15,FALSE)</f>
        <v>0</v>
      </c>
      <c r="CA46" s="66" t="str">
        <f t="shared" si="228"/>
        <v>41284 - 0 - AM</v>
      </c>
      <c r="CB46" s="66" t="str">
        <f t="shared" si="229"/>
        <v>41284 - 0 - PM</v>
      </c>
      <c r="CC46" s="66" t="str">
        <f t="shared" si="230"/>
        <v xml:space="preserve">41284 - 0 - </v>
      </c>
      <c r="CD46" s="66" t="str">
        <f t="shared" si="231"/>
        <v xml:space="preserve">41284 - 0 - </v>
      </c>
      <c r="CE46" s="67">
        <f>VLOOKUP(E46,'Répartition salles'!$C:$R,16,FALSE)</f>
        <v>0</v>
      </c>
      <c r="CF46" s="66" t="str">
        <f t="shared" si="232"/>
        <v>41284 - 0 - AM</v>
      </c>
      <c r="CG46" s="66" t="str">
        <f t="shared" si="233"/>
        <v>41284 - 0 - PM</v>
      </c>
      <c r="CH46" s="66" t="str">
        <f t="shared" si="234"/>
        <v xml:space="preserve">41284 - 0 - </v>
      </c>
      <c r="CI46" s="66" t="str">
        <f t="shared" si="235"/>
        <v xml:space="preserve">41284 - 0 - </v>
      </c>
      <c r="CJ46" s="118" t="str">
        <f t="shared" si="236"/>
        <v>ACT</v>
      </c>
    </row>
    <row r="47" spans="1:88" x14ac:dyDescent="0.2">
      <c r="A47" s="108">
        <v>1750994</v>
      </c>
      <c r="B47" s="108">
        <v>2963992</v>
      </c>
      <c r="C47" s="108" t="s">
        <v>23</v>
      </c>
      <c r="D47" s="109" t="s">
        <v>621</v>
      </c>
      <c r="E47" s="103" t="s">
        <v>81</v>
      </c>
      <c r="F47" s="104" t="s">
        <v>16</v>
      </c>
      <c r="G47" s="105">
        <v>0.29166666666666669</v>
      </c>
      <c r="H47" s="105">
        <v>0.95833333333333337</v>
      </c>
      <c r="I47" s="106">
        <v>41284</v>
      </c>
      <c r="J47" s="108" t="s">
        <v>8</v>
      </c>
      <c r="K47" s="108" t="s">
        <v>9</v>
      </c>
      <c r="L47" s="110" t="s">
        <v>620</v>
      </c>
      <c r="M47" s="11" t="str">
        <f t="shared" si="0"/>
        <v>AM;PM;EVENING</v>
      </c>
      <c r="N47" s="39" t="str">
        <f>IF($G47=P$4,"",IF(AND($G47&lt;$H47,P$3&lt;P$4,OR(AND($G47&gt;P$3,$G47&lt;=P$4),AND($H47&gt;P$3,$H47&lt;=P$4),AND($G47&lt;P$3,$H47&gt;P$4))),"AM",IF(AND($G47&lt;$H47,P$3&gt;P$4,OR(AND($G47&gt;P$3,$G47&lt;=P$4+1),AND($H47&gt;P$3,$H47&lt;=P$4+1),AND($G47&lt;P$3,$H47&gt;P$4+1))),"AM",IF(AND($G47&gt;$H47,P$3&lt;P$4,OR(AND($G47&gt;P$3,$G47&lt;=P$4),AND($H47+1&gt;P$3,$H47+1&lt;=P$4),AND($G47&lt;P$3,$H47+1&gt;P$4))),"AM",IF(AND($G47&gt;$H47,P$3&gt;P$4,OR(AND($G47&gt;P$3,$G47&lt;=P$4+1),AND($H47+1&gt;P$3,$H47+1&lt;=P$4+1),AND($G47&lt;P$3,$H47+1&gt;P$4+1))),"AM","")))))</f>
        <v>AM</v>
      </c>
      <c r="O47" s="39" t="str">
        <f>IF($G47=Q$4,"",IF(AND($G47&lt;$H47,Q$3&lt;Q$4,OR(AND($G47&gt;Q$3,$G47&lt;=Q$4),AND($H47&gt;Q$3,$H47&lt;=Q$4),AND($G47&lt;Q$3,$H47&gt;Q$4))),"PM",IF(AND($G47&lt;$H47,Q$3&gt;Q$4,OR(AND($G47&gt;Q$3,$G47&lt;=Q$4+1),AND($H47&gt;Q$3,$H47&lt;=Q$4+1),AND($G47&lt;Q$3,$H47&gt;Q$4+1))),"PM",IF(AND($G47&gt;$H47,Q$3&lt;Q$4,OR(AND($G47&gt;Q$3,$G47&lt;=Q$4),AND($H47+1&gt;Q$3,$H47+1&lt;=Q$4),AND($G47&lt;Q$3,$H47+1&gt;Q$4))),"PM",IF(AND($G47&gt;$H47,Q$3&gt;Q$4,OR(AND($G47&gt;Q$3,$G47&lt;=Q$4+1),AND($H47+1&gt;Q$3,$H47+1&lt;=Q$4+1),AND($G47&lt;Q$3,$H47+1&gt;Q$4+1))),"PM","")))))</f>
        <v>PM</v>
      </c>
      <c r="P47" s="39" t="str">
        <f>IF($G47=R$4,"",IF(AND($G47&lt;$H47,R$3&lt;R$4,OR(AND($G47&gt;R$3,$G47&lt;=R$4),AND($H47&gt;R$3,$H47&lt;=R$4),AND($G47&lt;R$3,$H47&gt;R$4))),"EVENING",IF(AND($G47&lt;$H47,R$3&gt;R$4,OR(AND($G47&gt;R$3,$G47&lt;=R$4+1),AND($H47&gt;R$3,$H47&lt;=R$4+1),AND($G47&lt;R$3,$H47&gt;R$4+1))),"EVENING",IF(AND($G47&gt;$H47,R$3&lt;R$4,OR(AND($G47&gt;R$3,$G47&lt;=R$4),AND($H47+1&gt;R$3,$H47+1&lt;=R$4),AND($G47&lt;R$3,$H47+1&gt;R$4))),"EVENING",IF(AND($G47&gt;$H47,R$3&gt;R$4,OR(AND($G47&gt;R$3,$G47&lt;=R$4+1),AND($H47+1&gt;R$3,$H47+1&lt;=R$4+1),AND($G47&lt;R$3,$H47+1&gt;R$4+1))),"EVENING","")))))</f>
        <v>EVENING</v>
      </c>
      <c r="Q47" s="39" t="str">
        <f>IF($G47=S$4,"",IF(AND($G47&lt;$H47,S$3&lt;S$4,OR(AND($G47&gt;S$3,$G47&lt;=S$4),AND($H47&gt;S$3,$H47&lt;=S$4),AND($G47&lt;S$3,$H47&gt;S$4))),"NIGHT",IF(AND($G47&lt;$H47,S$3&gt;S$4,OR(AND($G47&gt;S$3,$G47&lt;=S$4+1),AND($H47&gt;S$3,$H47&lt;=S$4+1),AND($G47&lt;S$3,$H47&gt;S$4+1))),"NIGHT",IF(AND($G47&gt;$H47,S$3&lt;S$4,OR(AND($G47&gt;S$3,$G47&lt;=S$4),AND($H47+1&gt;S$3,$H47+1&lt;=S$4),AND($G47&lt;S$3,$H47+1&gt;S$4))),"NIGHT",IF(AND($G47&gt;$H47,S$3&gt;S$4,OR(AND($G47&gt;S$3,$G47&lt;=S$4+1),AND($H47+1&gt;S$3,$H47+1&lt;=S$4+1),AND($G47&lt;S$3,$H47+1&gt;S$4+1))),"NIGHT","")))))</f>
        <v/>
      </c>
      <c r="R47" s="39" t="str">
        <f t="shared" si="178"/>
        <v>mardi</v>
      </c>
      <c r="S47" s="39">
        <f t="shared" si="179"/>
        <v>10</v>
      </c>
      <c r="T47" s="39">
        <f t="shared" si="180"/>
        <v>1</v>
      </c>
      <c r="U47" s="39" t="str">
        <f t="shared" si="181"/>
        <v>week</v>
      </c>
      <c r="V47" s="40" t="str">
        <f t="shared" si="182"/>
        <v>week - Le Pont de Sully B (0)</v>
      </c>
      <c r="W47" s="40" t="str">
        <f t="shared" si="183"/>
        <v>1 - week - Le Pont de Sully B (0) - AM</v>
      </c>
      <c r="X47" s="40" t="str">
        <f t="shared" si="184"/>
        <v>1 - week - Le Pont de Sully B (0) - PM</v>
      </c>
      <c r="Y47" s="40" t="str">
        <f t="shared" si="185"/>
        <v>1 - week - Le Pont de Sully B (0) - EVENING</v>
      </c>
      <c r="Z47" s="40" t="str">
        <f t="shared" si="186"/>
        <v xml:space="preserve">1 - week - Le Pont de Sully B (0) - </v>
      </c>
      <c r="AA47" s="40" t="str">
        <f t="shared" si="187"/>
        <v>41284 - Le Pont de Sully B (0) - AM</v>
      </c>
      <c r="AB47" s="40" t="str">
        <f t="shared" si="188"/>
        <v>41284 - Le Pont de Sully B (0) - PM</v>
      </c>
      <c r="AC47" s="40" t="str">
        <f t="shared" si="189"/>
        <v>41284 - Le Pont de Sully B (0) - EVENING</v>
      </c>
      <c r="AD47" s="40" t="str">
        <f t="shared" si="190"/>
        <v xml:space="preserve">41284 - Le Pont de Sully B (0) - </v>
      </c>
      <c r="AE47" s="39" t="str">
        <f t="shared" si="191"/>
        <v>ACT</v>
      </c>
      <c r="AF47" s="11"/>
      <c r="AG47" s="67" t="str">
        <f>VLOOKUP(E47,'Répartition salles'!$C:$R,6,FALSE)</f>
        <v>Pont de Sully B</v>
      </c>
      <c r="AH47" s="66" t="str">
        <f t="shared" si="192"/>
        <v>41284 - Pont de Sully B - AM</v>
      </c>
      <c r="AI47" s="66" t="str">
        <f t="shared" si="193"/>
        <v>41284 - Pont de Sully B - PM</v>
      </c>
      <c r="AJ47" s="66" t="str">
        <f t="shared" si="194"/>
        <v>41284 - Pont de Sully B - EVENING</v>
      </c>
      <c r="AK47" s="66" t="str">
        <f t="shared" si="195"/>
        <v xml:space="preserve">41284 - Pont de Sully B - </v>
      </c>
      <c r="AL47" s="67">
        <f>VLOOKUP(E47,'Répartition salles'!$C:$R,7,FALSE)</f>
        <v>0</v>
      </c>
      <c r="AM47" s="66" t="str">
        <f t="shared" si="196"/>
        <v>41284 - 0 - AM</v>
      </c>
      <c r="AN47" s="66" t="str">
        <f t="shared" si="197"/>
        <v>41284 - 0 - PM</v>
      </c>
      <c r="AO47" s="66" t="str">
        <f t="shared" si="198"/>
        <v>41284 - 0 - EVENING</v>
      </c>
      <c r="AP47" s="66" t="str">
        <f t="shared" si="199"/>
        <v xml:space="preserve">41284 - 0 - </v>
      </c>
      <c r="AQ47" s="67">
        <f>VLOOKUP(E47,'Répartition salles'!$C:$R,8,FALSE)</f>
        <v>0</v>
      </c>
      <c r="AR47" s="66" t="str">
        <f t="shared" si="200"/>
        <v>41284 - 0 - AM</v>
      </c>
      <c r="AS47" s="66" t="str">
        <f t="shared" si="201"/>
        <v>41284 - 0 - PM</v>
      </c>
      <c r="AT47" s="66" t="str">
        <f t="shared" si="202"/>
        <v>41284 - 0 - EVENING</v>
      </c>
      <c r="AU47" s="66" t="str">
        <f t="shared" si="203"/>
        <v xml:space="preserve">41284 - 0 - </v>
      </c>
      <c r="AV47" s="67">
        <f>VLOOKUP(E47,'Répartition salles'!$C:$R,9,FALSE)</f>
        <v>0</v>
      </c>
      <c r="AW47" s="66" t="str">
        <f t="shared" si="204"/>
        <v>41284 - 0 - AM</v>
      </c>
      <c r="AX47" s="66" t="str">
        <f t="shared" si="205"/>
        <v>41284 - 0 - PM</v>
      </c>
      <c r="AY47" s="66" t="str">
        <f t="shared" si="206"/>
        <v>41284 - 0 - EVENING</v>
      </c>
      <c r="AZ47" s="66" t="str">
        <f t="shared" si="207"/>
        <v xml:space="preserve">41284 - 0 - </v>
      </c>
      <c r="BA47" s="67">
        <f>VLOOKUP(E47,'Répartition salles'!$C:$R,10,FALSE)</f>
        <v>0</v>
      </c>
      <c r="BB47" s="66" t="str">
        <f t="shared" si="208"/>
        <v>41284 - 0 - AM</v>
      </c>
      <c r="BC47" s="66" t="str">
        <f t="shared" si="209"/>
        <v>41284 - 0 - PM</v>
      </c>
      <c r="BD47" s="66" t="str">
        <f t="shared" si="210"/>
        <v>41284 - 0 - EVENING</v>
      </c>
      <c r="BE47" s="66" t="str">
        <f t="shared" si="211"/>
        <v xml:space="preserve">41284 - 0 - </v>
      </c>
      <c r="BF47" s="67">
        <f>VLOOKUP(E47,'Répartition salles'!$C:$R,11,FALSE)</f>
        <v>0</v>
      </c>
      <c r="BG47" s="66" t="str">
        <f t="shared" si="212"/>
        <v>41284 - 0 - AM</v>
      </c>
      <c r="BH47" s="66" t="str">
        <f t="shared" si="213"/>
        <v>41284 - 0 - PM</v>
      </c>
      <c r="BI47" s="66" t="str">
        <f t="shared" si="214"/>
        <v>41284 - 0 - EVENING</v>
      </c>
      <c r="BJ47" s="66" t="str">
        <f t="shared" si="215"/>
        <v xml:space="preserve">41284 - 0 - </v>
      </c>
      <c r="BK47" s="67">
        <f>VLOOKUP(E47,'Répartition salles'!$C:$R,12,FALSE)</f>
        <v>0</v>
      </c>
      <c r="BL47" s="66" t="str">
        <f t="shared" si="216"/>
        <v>41284 - 0 - AM</v>
      </c>
      <c r="BM47" s="66" t="str">
        <f t="shared" si="217"/>
        <v>41284 - 0 - PM</v>
      </c>
      <c r="BN47" s="66" t="str">
        <f t="shared" si="218"/>
        <v>41284 - 0 - EVENING</v>
      </c>
      <c r="BO47" s="66" t="str">
        <f t="shared" si="219"/>
        <v xml:space="preserve">41284 - 0 - </v>
      </c>
      <c r="BP47" s="67">
        <f>VLOOKUP(E47,'Répartition salles'!$C:$R,13,FALSE)</f>
        <v>0</v>
      </c>
      <c r="BQ47" s="66" t="str">
        <f t="shared" si="220"/>
        <v>41284 - 0 - AM</v>
      </c>
      <c r="BR47" s="66" t="str">
        <f t="shared" si="221"/>
        <v>41284 - 0 - PM</v>
      </c>
      <c r="BS47" s="66" t="str">
        <f t="shared" si="222"/>
        <v>41284 - 0 - EVENING</v>
      </c>
      <c r="BT47" s="66" t="str">
        <f t="shared" si="223"/>
        <v xml:space="preserve">41284 - 0 - </v>
      </c>
      <c r="BU47" s="67">
        <f>VLOOKUP(E47,'Répartition salles'!$C:$R,14,FALSE)</f>
        <v>0</v>
      </c>
      <c r="BV47" s="66" t="str">
        <f t="shared" si="224"/>
        <v>41284 - 0 - AM</v>
      </c>
      <c r="BW47" s="66" t="str">
        <f t="shared" si="225"/>
        <v>41284 - 0 - PM</v>
      </c>
      <c r="BX47" s="66" t="str">
        <f t="shared" si="226"/>
        <v>41284 - 0 - EVENING</v>
      </c>
      <c r="BY47" s="66" t="str">
        <f t="shared" si="227"/>
        <v xml:space="preserve">41284 - 0 - </v>
      </c>
      <c r="BZ47" s="67">
        <f>VLOOKUP(E47,'Répartition salles'!$C:$R,15,FALSE)</f>
        <v>0</v>
      </c>
      <c r="CA47" s="66" t="str">
        <f t="shared" si="228"/>
        <v>41284 - 0 - AM</v>
      </c>
      <c r="CB47" s="66" t="str">
        <f t="shared" si="229"/>
        <v>41284 - 0 - PM</v>
      </c>
      <c r="CC47" s="66" t="str">
        <f t="shared" si="230"/>
        <v>41284 - 0 - EVENING</v>
      </c>
      <c r="CD47" s="66" t="str">
        <f t="shared" si="231"/>
        <v xml:space="preserve">41284 - 0 - </v>
      </c>
      <c r="CE47" s="67">
        <f>VLOOKUP(E47,'Répartition salles'!$C:$R,16,FALSE)</f>
        <v>0</v>
      </c>
      <c r="CF47" s="66" t="str">
        <f t="shared" si="232"/>
        <v>41284 - 0 - AM</v>
      </c>
      <c r="CG47" s="66" t="str">
        <f t="shared" si="233"/>
        <v>41284 - 0 - PM</v>
      </c>
      <c r="CH47" s="66" t="str">
        <f t="shared" si="234"/>
        <v>41284 - 0 - EVENING</v>
      </c>
      <c r="CI47" s="66" t="str">
        <f t="shared" si="235"/>
        <v xml:space="preserve">41284 - 0 - </v>
      </c>
      <c r="CJ47" s="118" t="str">
        <f t="shared" si="236"/>
        <v>ACT</v>
      </c>
    </row>
    <row r="48" spans="1:88" x14ac:dyDescent="0.2">
      <c r="A48" s="108">
        <v>1750994</v>
      </c>
      <c r="B48" s="108">
        <v>3432168</v>
      </c>
      <c r="C48" s="108" t="s">
        <v>97</v>
      </c>
      <c r="D48" s="109" t="s">
        <v>631</v>
      </c>
      <c r="E48" s="103" t="s">
        <v>68</v>
      </c>
      <c r="F48" s="104" t="s">
        <v>16</v>
      </c>
      <c r="G48" s="105">
        <v>0.29166666666666669</v>
      </c>
      <c r="H48" s="105">
        <v>0.70833333333333337</v>
      </c>
      <c r="I48" s="106">
        <v>41284</v>
      </c>
      <c r="J48" s="108" t="s">
        <v>8</v>
      </c>
      <c r="K48" s="108" t="s">
        <v>9</v>
      </c>
      <c r="L48" s="110" t="s">
        <v>620</v>
      </c>
      <c r="M48" s="11" t="str">
        <f t="shared" si="0"/>
        <v>AM;PM</v>
      </c>
      <c r="N48" s="39" t="str">
        <f>IF($G48=P$4,"",IF(AND($G48&lt;$H48,P$3&lt;P$4,OR(AND($G48&gt;P$3,$G48&lt;=P$4),AND($H48&gt;P$3,$H48&lt;=P$4),AND($G48&lt;P$3,$H48&gt;P$4))),"AM",IF(AND($G48&lt;$H48,P$3&gt;P$4,OR(AND($G48&gt;P$3,$G48&lt;=P$4+1),AND($H48&gt;P$3,$H48&lt;=P$4+1),AND($G48&lt;P$3,$H48&gt;P$4+1))),"AM",IF(AND($G48&gt;$H48,P$3&lt;P$4,OR(AND($G48&gt;P$3,$G48&lt;=P$4),AND($H48+1&gt;P$3,$H48+1&lt;=P$4),AND($G48&lt;P$3,$H48+1&gt;P$4))),"AM",IF(AND($G48&gt;$H48,P$3&gt;P$4,OR(AND($G48&gt;P$3,$G48&lt;=P$4+1),AND($H48+1&gt;P$3,$H48+1&lt;=P$4+1),AND($G48&lt;P$3,$H48+1&gt;P$4+1))),"AM","")))))</f>
        <v>AM</v>
      </c>
      <c r="O48" s="39" t="str">
        <f>IF($G48=Q$4,"",IF(AND($G48&lt;$H48,Q$3&lt;Q$4,OR(AND($G48&gt;Q$3,$G48&lt;=Q$4),AND($H48&gt;Q$3,$H48&lt;=Q$4),AND($G48&lt;Q$3,$H48&gt;Q$4))),"PM",IF(AND($G48&lt;$H48,Q$3&gt;Q$4,OR(AND($G48&gt;Q$3,$G48&lt;=Q$4+1),AND($H48&gt;Q$3,$H48&lt;=Q$4+1),AND($G48&lt;Q$3,$H48&gt;Q$4+1))),"PM",IF(AND($G48&gt;$H48,Q$3&lt;Q$4,OR(AND($G48&gt;Q$3,$G48&lt;=Q$4),AND($H48+1&gt;Q$3,$H48+1&lt;=Q$4),AND($G48&lt;Q$3,$H48+1&gt;Q$4))),"PM",IF(AND($G48&gt;$H48,Q$3&gt;Q$4,OR(AND($G48&gt;Q$3,$G48&lt;=Q$4+1),AND($H48+1&gt;Q$3,$H48+1&lt;=Q$4+1),AND($G48&lt;Q$3,$H48+1&gt;Q$4+1))),"PM","")))))</f>
        <v>PM</v>
      </c>
      <c r="P48" s="39" t="str">
        <f>IF($G48=R$4,"",IF(AND($G48&lt;$H48,R$3&lt;R$4,OR(AND($G48&gt;R$3,$G48&lt;=R$4),AND($H48&gt;R$3,$H48&lt;=R$4),AND($G48&lt;R$3,$H48&gt;R$4))),"EVENING",IF(AND($G48&lt;$H48,R$3&gt;R$4,OR(AND($G48&gt;R$3,$G48&lt;=R$4+1),AND($H48&gt;R$3,$H48&lt;=R$4+1),AND($G48&lt;R$3,$H48&gt;R$4+1))),"EVENING",IF(AND($G48&gt;$H48,R$3&lt;R$4,OR(AND($G48&gt;R$3,$G48&lt;=R$4),AND($H48+1&gt;R$3,$H48+1&lt;=R$4),AND($G48&lt;R$3,$H48+1&gt;R$4))),"EVENING",IF(AND($G48&gt;$H48,R$3&gt;R$4,OR(AND($G48&gt;R$3,$G48&lt;=R$4+1),AND($H48+1&gt;R$3,$H48+1&lt;=R$4+1),AND($G48&lt;R$3,$H48+1&gt;R$4+1))),"EVENING","")))))</f>
        <v/>
      </c>
      <c r="Q48" s="39" t="str">
        <f>IF($G48=S$4,"",IF(AND($G48&lt;$H48,S$3&lt;S$4,OR(AND($G48&gt;S$3,$G48&lt;=S$4),AND($H48&gt;S$3,$H48&lt;=S$4),AND($G48&lt;S$3,$H48&gt;S$4))),"NIGHT",IF(AND($G48&lt;$H48,S$3&gt;S$4,OR(AND($G48&gt;S$3,$G48&lt;=S$4+1),AND($H48&gt;S$3,$H48&lt;=S$4+1),AND($G48&lt;S$3,$H48&gt;S$4+1))),"NIGHT",IF(AND($G48&gt;$H48,S$3&lt;S$4,OR(AND($G48&gt;S$3,$G48&lt;=S$4),AND($H48+1&gt;S$3,$H48+1&lt;=S$4),AND($G48&lt;S$3,$H48+1&gt;S$4))),"NIGHT",IF(AND($G48&gt;$H48,S$3&gt;S$4,OR(AND($G48&gt;S$3,$G48&lt;=S$4+1),AND($H48+1&gt;S$3,$H48+1&lt;=S$4+1),AND($G48&lt;S$3,$H48+1&gt;S$4+1))),"NIGHT","")))))</f>
        <v/>
      </c>
      <c r="R48" s="39" t="str">
        <f t="shared" si="178"/>
        <v>mardi</v>
      </c>
      <c r="S48" s="39">
        <f t="shared" si="179"/>
        <v>10</v>
      </c>
      <c r="T48" s="39">
        <f t="shared" si="180"/>
        <v>1</v>
      </c>
      <c r="U48" s="39" t="str">
        <f t="shared" si="181"/>
        <v>week</v>
      </c>
      <c r="V48" s="40" t="str">
        <f t="shared" si="182"/>
        <v>week - La Seine C (0)</v>
      </c>
      <c r="W48" s="40" t="str">
        <f t="shared" si="183"/>
        <v>1 - week - La Seine C (0) - AM</v>
      </c>
      <c r="X48" s="40" t="str">
        <f t="shared" si="184"/>
        <v>1 - week - La Seine C (0) - PM</v>
      </c>
      <c r="Y48" s="40" t="str">
        <f t="shared" si="185"/>
        <v xml:space="preserve">1 - week - La Seine C (0) - </v>
      </c>
      <c r="Z48" s="40" t="str">
        <f t="shared" si="186"/>
        <v xml:space="preserve">1 - week - La Seine C (0) - </v>
      </c>
      <c r="AA48" s="40" t="str">
        <f t="shared" si="187"/>
        <v>41284 - La Seine C (0) - AM</v>
      </c>
      <c r="AB48" s="40" t="str">
        <f t="shared" si="188"/>
        <v>41284 - La Seine C (0) - PM</v>
      </c>
      <c r="AC48" s="40" t="str">
        <f t="shared" si="189"/>
        <v xml:space="preserve">41284 - La Seine C (0) - </v>
      </c>
      <c r="AD48" s="40" t="str">
        <f t="shared" si="190"/>
        <v xml:space="preserve">41284 - La Seine C (0) - </v>
      </c>
      <c r="AE48" s="39" t="str">
        <f t="shared" si="191"/>
        <v>ACT</v>
      </c>
      <c r="AF48" s="11"/>
      <c r="AG48" s="67" t="str">
        <f>VLOOKUP(E48,'Répartition salles'!$C:$R,6,FALSE)</f>
        <v>Seine C</v>
      </c>
      <c r="AH48" s="66" t="str">
        <f t="shared" si="192"/>
        <v>41284 - Seine C - AM</v>
      </c>
      <c r="AI48" s="66" t="str">
        <f t="shared" si="193"/>
        <v>41284 - Seine C - PM</v>
      </c>
      <c r="AJ48" s="66" t="str">
        <f t="shared" si="194"/>
        <v xml:space="preserve">41284 - Seine C - </v>
      </c>
      <c r="AK48" s="66" t="str">
        <f t="shared" si="195"/>
        <v xml:space="preserve">41284 - Seine C - </v>
      </c>
      <c r="AL48" s="67">
        <f>VLOOKUP(E48,'Répartition salles'!$C:$R,7,FALSE)</f>
        <v>0</v>
      </c>
      <c r="AM48" s="66" t="str">
        <f t="shared" si="196"/>
        <v>41284 - 0 - AM</v>
      </c>
      <c r="AN48" s="66" t="str">
        <f t="shared" si="197"/>
        <v>41284 - 0 - PM</v>
      </c>
      <c r="AO48" s="66" t="str">
        <f t="shared" si="198"/>
        <v xml:space="preserve">41284 - 0 - </v>
      </c>
      <c r="AP48" s="66" t="str">
        <f t="shared" si="199"/>
        <v xml:space="preserve">41284 - 0 - </v>
      </c>
      <c r="AQ48" s="67">
        <f>VLOOKUP(E48,'Répartition salles'!$C:$R,8,FALSE)</f>
        <v>0</v>
      </c>
      <c r="AR48" s="66" t="str">
        <f t="shared" si="200"/>
        <v>41284 - 0 - AM</v>
      </c>
      <c r="AS48" s="66" t="str">
        <f t="shared" si="201"/>
        <v>41284 - 0 - PM</v>
      </c>
      <c r="AT48" s="66" t="str">
        <f t="shared" si="202"/>
        <v xml:space="preserve">41284 - 0 - </v>
      </c>
      <c r="AU48" s="66" t="str">
        <f t="shared" si="203"/>
        <v xml:space="preserve">41284 - 0 - </v>
      </c>
      <c r="AV48" s="67">
        <f>VLOOKUP(E48,'Répartition salles'!$C:$R,9,FALSE)</f>
        <v>0</v>
      </c>
      <c r="AW48" s="66" t="str">
        <f t="shared" si="204"/>
        <v>41284 - 0 - AM</v>
      </c>
      <c r="AX48" s="66" t="str">
        <f t="shared" si="205"/>
        <v>41284 - 0 - PM</v>
      </c>
      <c r="AY48" s="66" t="str">
        <f t="shared" si="206"/>
        <v xml:space="preserve">41284 - 0 - </v>
      </c>
      <c r="AZ48" s="66" t="str">
        <f t="shared" si="207"/>
        <v xml:space="preserve">41284 - 0 - </v>
      </c>
      <c r="BA48" s="67">
        <f>VLOOKUP(E48,'Répartition salles'!$C:$R,10,FALSE)</f>
        <v>0</v>
      </c>
      <c r="BB48" s="66" t="str">
        <f t="shared" si="208"/>
        <v>41284 - 0 - AM</v>
      </c>
      <c r="BC48" s="66" t="str">
        <f t="shared" si="209"/>
        <v>41284 - 0 - PM</v>
      </c>
      <c r="BD48" s="66" t="str">
        <f t="shared" si="210"/>
        <v xml:space="preserve">41284 - 0 - </v>
      </c>
      <c r="BE48" s="66" t="str">
        <f t="shared" si="211"/>
        <v xml:space="preserve">41284 - 0 - </v>
      </c>
      <c r="BF48" s="67">
        <f>VLOOKUP(E48,'Répartition salles'!$C:$R,11,FALSE)</f>
        <v>0</v>
      </c>
      <c r="BG48" s="66" t="str">
        <f t="shared" si="212"/>
        <v>41284 - 0 - AM</v>
      </c>
      <c r="BH48" s="66" t="str">
        <f t="shared" si="213"/>
        <v>41284 - 0 - PM</v>
      </c>
      <c r="BI48" s="66" t="str">
        <f t="shared" si="214"/>
        <v xml:space="preserve">41284 - 0 - </v>
      </c>
      <c r="BJ48" s="66" t="str">
        <f t="shared" si="215"/>
        <v xml:space="preserve">41284 - 0 - </v>
      </c>
      <c r="BK48" s="67">
        <f>VLOOKUP(E48,'Répartition salles'!$C:$R,12,FALSE)</f>
        <v>0</v>
      </c>
      <c r="BL48" s="66" t="str">
        <f t="shared" si="216"/>
        <v>41284 - 0 - AM</v>
      </c>
      <c r="BM48" s="66" t="str">
        <f t="shared" si="217"/>
        <v>41284 - 0 - PM</v>
      </c>
      <c r="BN48" s="66" t="str">
        <f t="shared" si="218"/>
        <v xml:space="preserve">41284 - 0 - </v>
      </c>
      <c r="BO48" s="66" t="str">
        <f t="shared" si="219"/>
        <v xml:space="preserve">41284 - 0 - </v>
      </c>
      <c r="BP48" s="67">
        <f>VLOOKUP(E48,'Répartition salles'!$C:$R,13,FALSE)</f>
        <v>0</v>
      </c>
      <c r="BQ48" s="66" t="str">
        <f t="shared" si="220"/>
        <v>41284 - 0 - AM</v>
      </c>
      <c r="BR48" s="66" t="str">
        <f t="shared" si="221"/>
        <v>41284 - 0 - PM</v>
      </c>
      <c r="BS48" s="66" t="str">
        <f t="shared" si="222"/>
        <v xml:space="preserve">41284 - 0 - </v>
      </c>
      <c r="BT48" s="66" t="str">
        <f t="shared" si="223"/>
        <v xml:space="preserve">41284 - 0 - </v>
      </c>
      <c r="BU48" s="67">
        <f>VLOOKUP(E48,'Répartition salles'!$C:$R,14,FALSE)</f>
        <v>0</v>
      </c>
      <c r="BV48" s="66" t="str">
        <f t="shared" si="224"/>
        <v>41284 - 0 - AM</v>
      </c>
      <c r="BW48" s="66" t="str">
        <f t="shared" si="225"/>
        <v>41284 - 0 - PM</v>
      </c>
      <c r="BX48" s="66" t="str">
        <f t="shared" si="226"/>
        <v xml:space="preserve">41284 - 0 - </v>
      </c>
      <c r="BY48" s="66" t="str">
        <f t="shared" si="227"/>
        <v xml:space="preserve">41284 - 0 - </v>
      </c>
      <c r="BZ48" s="67">
        <f>VLOOKUP(E48,'Répartition salles'!$C:$R,15,FALSE)</f>
        <v>0</v>
      </c>
      <c r="CA48" s="66" t="str">
        <f t="shared" si="228"/>
        <v>41284 - 0 - AM</v>
      </c>
      <c r="CB48" s="66" t="str">
        <f t="shared" si="229"/>
        <v>41284 - 0 - PM</v>
      </c>
      <c r="CC48" s="66" t="str">
        <f t="shared" si="230"/>
        <v xml:space="preserve">41284 - 0 - </v>
      </c>
      <c r="CD48" s="66" t="str">
        <f t="shared" si="231"/>
        <v xml:space="preserve">41284 - 0 - </v>
      </c>
      <c r="CE48" s="67">
        <f>VLOOKUP(E48,'Répartition salles'!$C:$R,16,FALSE)</f>
        <v>0</v>
      </c>
      <c r="CF48" s="66" t="str">
        <f t="shared" si="232"/>
        <v>41284 - 0 - AM</v>
      </c>
      <c r="CG48" s="66" t="str">
        <f t="shared" si="233"/>
        <v>41284 - 0 - PM</v>
      </c>
      <c r="CH48" s="66" t="str">
        <f t="shared" si="234"/>
        <v xml:space="preserve">41284 - 0 - </v>
      </c>
      <c r="CI48" s="66" t="str">
        <f t="shared" si="235"/>
        <v xml:space="preserve">41284 - 0 - </v>
      </c>
      <c r="CJ48" s="118" t="str">
        <f t="shared" si="236"/>
        <v>ACT</v>
      </c>
    </row>
    <row r="49" spans="1:88" x14ac:dyDescent="0.2">
      <c r="A49" s="108">
        <v>1750994</v>
      </c>
      <c r="B49" s="108">
        <v>3382326</v>
      </c>
      <c r="C49" s="108" t="s">
        <v>103</v>
      </c>
      <c r="D49" s="109" t="s">
        <v>105</v>
      </c>
      <c r="E49" s="103" t="s">
        <v>53</v>
      </c>
      <c r="F49" s="104" t="s">
        <v>16</v>
      </c>
      <c r="G49" s="105">
        <v>0.70833333333333337</v>
      </c>
      <c r="H49" s="105">
        <v>0.95833333333333337</v>
      </c>
      <c r="I49" s="106">
        <v>41284</v>
      </c>
      <c r="J49" s="108" t="s">
        <v>8</v>
      </c>
      <c r="K49" s="108" t="s">
        <v>9</v>
      </c>
      <c r="L49" s="110" t="s">
        <v>620</v>
      </c>
      <c r="M49" s="11" t="str">
        <f t="shared" si="0"/>
        <v>PM;EVENING</v>
      </c>
      <c r="N49" s="39" t="str">
        <f>IF($G49=P$4,"",IF(AND($G49&lt;$H49,P$3&lt;P$4,OR(AND($G49&gt;P$3,$G49&lt;=P$4),AND($H49&gt;P$3,$H49&lt;=P$4),AND($G49&lt;P$3,$H49&gt;P$4))),"AM",IF(AND($G49&lt;$H49,P$3&gt;P$4,OR(AND($G49&gt;P$3,$G49&lt;=P$4+1),AND($H49&gt;P$3,$H49&lt;=P$4+1),AND($G49&lt;P$3,$H49&gt;P$4+1))),"AM",IF(AND($G49&gt;$H49,P$3&lt;P$4,OR(AND($G49&gt;P$3,$G49&lt;=P$4),AND($H49+1&gt;P$3,$H49+1&lt;=P$4),AND($G49&lt;P$3,$H49+1&gt;P$4))),"AM",IF(AND($G49&gt;$H49,P$3&gt;P$4,OR(AND($G49&gt;P$3,$G49&lt;=P$4+1),AND($H49+1&gt;P$3,$H49+1&lt;=P$4+1),AND($G49&lt;P$3,$H49+1&gt;P$4+1))),"AM","")))))</f>
        <v/>
      </c>
      <c r="O49" s="39" t="str">
        <f>IF($G49=Q$4,"",IF(AND($G49&lt;$H49,Q$3&lt;Q$4,OR(AND($G49&gt;Q$3,$G49&lt;=Q$4),AND($H49&gt;Q$3,$H49&lt;=Q$4),AND($G49&lt;Q$3,$H49&gt;Q$4))),"PM",IF(AND($G49&lt;$H49,Q$3&gt;Q$4,OR(AND($G49&gt;Q$3,$G49&lt;=Q$4+1),AND($H49&gt;Q$3,$H49&lt;=Q$4+1),AND($G49&lt;Q$3,$H49&gt;Q$4+1))),"PM",IF(AND($G49&gt;$H49,Q$3&lt;Q$4,OR(AND($G49&gt;Q$3,$G49&lt;=Q$4),AND($H49+1&gt;Q$3,$H49+1&lt;=Q$4),AND($G49&lt;Q$3,$H49+1&gt;Q$4))),"PM",IF(AND($G49&gt;$H49,Q$3&gt;Q$4,OR(AND($G49&gt;Q$3,$G49&lt;=Q$4+1),AND($H49+1&gt;Q$3,$H49+1&lt;=Q$4+1),AND($G49&lt;Q$3,$H49+1&gt;Q$4+1))),"PM","")))))</f>
        <v>PM</v>
      </c>
      <c r="P49" s="39" t="str">
        <f>IF($G49=R$4,"",IF(AND($G49&lt;$H49,R$3&lt;R$4,OR(AND($G49&gt;R$3,$G49&lt;=R$4),AND($H49&gt;R$3,$H49&lt;=R$4),AND($G49&lt;R$3,$H49&gt;R$4))),"EVENING",IF(AND($G49&lt;$H49,R$3&gt;R$4,OR(AND($G49&gt;R$3,$G49&lt;=R$4+1),AND($H49&gt;R$3,$H49&lt;=R$4+1),AND($G49&lt;R$3,$H49&gt;R$4+1))),"EVENING",IF(AND($G49&gt;$H49,R$3&lt;R$4,OR(AND($G49&gt;R$3,$G49&lt;=R$4),AND($H49+1&gt;R$3,$H49+1&lt;=R$4),AND($G49&lt;R$3,$H49+1&gt;R$4))),"EVENING",IF(AND($G49&gt;$H49,R$3&gt;R$4,OR(AND($G49&gt;R$3,$G49&lt;=R$4+1),AND($H49+1&gt;R$3,$H49+1&lt;=R$4+1),AND($G49&lt;R$3,$H49+1&gt;R$4+1))),"EVENING","")))))</f>
        <v>EVENING</v>
      </c>
      <c r="Q49" s="39" t="str">
        <f>IF($G49=S$4,"",IF(AND($G49&lt;$H49,S$3&lt;S$4,OR(AND($G49&gt;S$3,$G49&lt;=S$4),AND($H49&gt;S$3,$H49&lt;=S$4),AND($G49&lt;S$3,$H49&gt;S$4))),"NIGHT",IF(AND($G49&lt;$H49,S$3&gt;S$4,OR(AND($G49&gt;S$3,$G49&lt;=S$4+1),AND($H49&gt;S$3,$H49&lt;=S$4+1),AND($G49&lt;S$3,$H49&gt;S$4+1))),"NIGHT",IF(AND($G49&gt;$H49,S$3&lt;S$4,OR(AND($G49&gt;S$3,$G49&lt;=S$4),AND($H49+1&gt;S$3,$H49+1&lt;=S$4),AND($G49&lt;S$3,$H49+1&gt;S$4))),"NIGHT",IF(AND($G49&gt;$H49,S$3&gt;S$4,OR(AND($G49&gt;S$3,$G49&lt;=S$4+1),AND($H49+1&gt;S$3,$H49+1&lt;=S$4+1),AND($G49&lt;S$3,$H49+1&gt;S$4+1))),"NIGHT","")))))</f>
        <v/>
      </c>
      <c r="R49" s="39" t="str">
        <f t="shared" si="178"/>
        <v>mardi</v>
      </c>
      <c r="S49" s="39">
        <f t="shared" si="179"/>
        <v>10</v>
      </c>
      <c r="T49" s="39">
        <f t="shared" si="180"/>
        <v>1</v>
      </c>
      <c r="U49" s="39" t="str">
        <f t="shared" si="181"/>
        <v>week</v>
      </c>
      <c r="V49" s="40" t="str">
        <f t="shared" si="182"/>
        <v>week - La Seine (0)</v>
      </c>
      <c r="W49" s="40" t="str">
        <f t="shared" si="183"/>
        <v xml:space="preserve">1 - week - La Seine (0) - </v>
      </c>
      <c r="X49" s="40" t="str">
        <f t="shared" si="184"/>
        <v>1 - week - La Seine (0) - PM</v>
      </c>
      <c r="Y49" s="40" t="str">
        <f t="shared" si="185"/>
        <v>1 - week - La Seine (0) - EVENING</v>
      </c>
      <c r="Z49" s="40" t="str">
        <f t="shared" si="186"/>
        <v xml:space="preserve">1 - week - La Seine (0) - </v>
      </c>
      <c r="AA49" s="40" t="str">
        <f t="shared" si="187"/>
        <v xml:space="preserve">41284 - La Seine (0) - </v>
      </c>
      <c r="AB49" s="40" t="str">
        <f t="shared" si="188"/>
        <v>41284 - La Seine (0) - PM</v>
      </c>
      <c r="AC49" s="40" t="str">
        <f t="shared" si="189"/>
        <v>41284 - La Seine (0) - EVENING</v>
      </c>
      <c r="AD49" s="40" t="str">
        <f t="shared" si="190"/>
        <v xml:space="preserve">41284 - La Seine (0) - </v>
      </c>
      <c r="AE49" s="39" t="str">
        <f t="shared" si="191"/>
        <v>ACT</v>
      </c>
      <c r="AF49" s="11"/>
      <c r="AG49" s="67" t="str">
        <f>VLOOKUP(E49,'Répartition salles'!$C:$R,6,FALSE)</f>
        <v>Seine A</v>
      </c>
      <c r="AH49" s="66" t="str">
        <f t="shared" si="192"/>
        <v xml:space="preserve">41284 - Seine A - </v>
      </c>
      <c r="AI49" s="66" t="str">
        <f t="shared" si="193"/>
        <v>41284 - Seine A - PM</v>
      </c>
      <c r="AJ49" s="66" t="str">
        <f t="shared" si="194"/>
        <v>41284 - Seine A - EVENING</v>
      </c>
      <c r="AK49" s="66" t="str">
        <f t="shared" si="195"/>
        <v xml:space="preserve">41284 - Seine A - </v>
      </c>
      <c r="AL49" s="67" t="str">
        <f>VLOOKUP(E49,'Répartition salles'!$C:$R,7,FALSE)</f>
        <v>Seine B</v>
      </c>
      <c r="AM49" s="66" t="str">
        <f t="shared" si="196"/>
        <v xml:space="preserve">41284 - Seine B - </v>
      </c>
      <c r="AN49" s="66" t="str">
        <f t="shared" si="197"/>
        <v>41284 - Seine B - PM</v>
      </c>
      <c r="AO49" s="66" t="str">
        <f t="shared" si="198"/>
        <v>41284 - Seine B - EVENING</v>
      </c>
      <c r="AP49" s="66" t="str">
        <f t="shared" si="199"/>
        <v xml:space="preserve">41284 - Seine B - </v>
      </c>
      <c r="AQ49" s="67" t="str">
        <f>VLOOKUP(E49,'Répartition salles'!$C:$R,8,FALSE)</f>
        <v>Seine C</v>
      </c>
      <c r="AR49" s="66" t="str">
        <f t="shared" si="200"/>
        <v xml:space="preserve">41284 - Seine C - </v>
      </c>
      <c r="AS49" s="66" t="str">
        <f t="shared" si="201"/>
        <v>41284 - Seine C - PM</v>
      </c>
      <c r="AT49" s="66" t="str">
        <f t="shared" si="202"/>
        <v>41284 - Seine C - EVENING</v>
      </c>
      <c r="AU49" s="66" t="str">
        <f t="shared" si="203"/>
        <v xml:space="preserve">41284 - Seine C - </v>
      </c>
      <c r="AV49" s="67">
        <f>VLOOKUP(E49,'Répartition salles'!$C:$R,9,FALSE)</f>
        <v>0</v>
      </c>
      <c r="AW49" s="66" t="str">
        <f t="shared" si="204"/>
        <v xml:space="preserve">41284 - 0 - </v>
      </c>
      <c r="AX49" s="66" t="str">
        <f t="shared" si="205"/>
        <v>41284 - 0 - PM</v>
      </c>
      <c r="AY49" s="66" t="str">
        <f t="shared" si="206"/>
        <v>41284 - 0 - EVENING</v>
      </c>
      <c r="AZ49" s="66" t="str">
        <f t="shared" si="207"/>
        <v xml:space="preserve">41284 - 0 - </v>
      </c>
      <c r="BA49" s="67">
        <f>VLOOKUP(E49,'Répartition salles'!$C:$R,10,FALSE)</f>
        <v>0</v>
      </c>
      <c r="BB49" s="66" t="str">
        <f t="shared" si="208"/>
        <v xml:space="preserve">41284 - 0 - </v>
      </c>
      <c r="BC49" s="66" t="str">
        <f t="shared" si="209"/>
        <v>41284 - 0 - PM</v>
      </c>
      <c r="BD49" s="66" t="str">
        <f t="shared" si="210"/>
        <v>41284 - 0 - EVENING</v>
      </c>
      <c r="BE49" s="66" t="str">
        <f t="shared" si="211"/>
        <v xml:space="preserve">41284 - 0 - </v>
      </c>
      <c r="BF49" s="67">
        <f>VLOOKUP(E49,'Répartition salles'!$C:$R,11,FALSE)</f>
        <v>0</v>
      </c>
      <c r="BG49" s="66" t="str">
        <f t="shared" si="212"/>
        <v xml:space="preserve">41284 - 0 - </v>
      </c>
      <c r="BH49" s="66" t="str">
        <f t="shared" si="213"/>
        <v>41284 - 0 - PM</v>
      </c>
      <c r="BI49" s="66" t="str">
        <f t="shared" si="214"/>
        <v>41284 - 0 - EVENING</v>
      </c>
      <c r="BJ49" s="66" t="str">
        <f t="shared" si="215"/>
        <v xml:space="preserve">41284 - 0 - </v>
      </c>
      <c r="BK49" s="67">
        <f>VLOOKUP(E49,'Répartition salles'!$C:$R,12,FALSE)</f>
        <v>0</v>
      </c>
      <c r="BL49" s="66" t="str">
        <f t="shared" si="216"/>
        <v xml:space="preserve">41284 - 0 - </v>
      </c>
      <c r="BM49" s="66" t="str">
        <f t="shared" si="217"/>
        <v>41284 - 0 - PM</v>
      </c>
      <c r="BN49" s="66" t="str">
        <f t="shared" si="218"/>
        <v>41284 - 0 - EVENING</v>
      </c>
      <c r="BO49" s="66" t="str">
        <f t="shared" si="219"/>
        <v xml:space="preserve">41284 - 0 - </v>
      </c>
      <c r="BP49" s="67">
        <f>VLOOKUP(E49,'Répartition salles'!$C:$R,13,FALSE)</f>
        <v>0</v>
      </c>
      <c r="BQ49" s="66" t="str">
        <f t="shared" si="220"/>
        <v xml:space="preserve">41284 - 0 - </v>
      </c>
      <c r="BR49" s="66" t="str">
        <f t="shared" si="221"/>
        <v>41284 - 0 - PM</v>
      </c>
      <c r="BS49" s="66" t="str">
        <f t="shared" si="222"/>
        <v>41284 - 0 - EVENING</v>
      </c>
      <c r="BT49" s="66" t="str">
        <f t="shared" si="223"/>
        <v xml:space="preserve">41284 - 0 - </v>
      </c>
      <c r="BU49" s="67">
        <f>VLOOKUP(E49,'Répartition salles'!$C:$R,14,FALSE)</f>
        <v>0</v>
      </c>
      <c r="BV49" s="66" t="str">
        <f t="shared" si="224"/>
        <v xml:space="preserve">41284 - 0 - </v>
      </c>
      <c r="BW49" s="66" t="str">
        <f t="shared" si="225"/>
        <v>41284 - 0 - PM</v>
      </c>
      <c r="BX49" s="66" t="str">
        <f t="shared" si="226"/>
        <v>41284 - 0 - EVENING</v>
      </c>
      <c r="BY49" s="66" t="str">
        <f t="shared" si="227"/>
        <v xml:space="preserve">41284 - 0 - </v>
      </c>
      <c r="BZ49" s="67">
        <f>VLOOKUP(E49,'Répartition salles'!$C:$R,15,FALSE)</f>
        <v>0</v>
      </c>
      <c r="CA49" s="66" t="str">
        <f t="shared" si="228"/>
        <v xml:space="preserve">41284 - 0 - </v>
      </c>
      <c r="CB49" s="66" t="str">
        <f t="shared" si="229"/>
        <v>41284 - 0 - PM</v>
      </c>
      <c r="CC49" s="66" t="str">
        <f t="shared" si="230"/>
        <v>41284 - 0 - EVENING</v>
      </c>
      <c r="CD49" s="66" t="str">
        <f t="shared" si="231"/>
        <v xml:space="preserve">41284 - 0 - </v>
      </c>
      <c r="CE49" s="67">
        <f>VLOOKUP(E49,'Répartition salles'!$C:$R,16,FALSE)</f>
        <v>0</v>
      </c>
      <c r="CF49" s="66" t="str">
        <f t="shared" si="232"/>
        <v xml:space="preserve">41284 - 0 - </v>
      </c>
      <c r="CG49" s="66" t="str">
        <f t="shared" si="233"/>
        <v>41284 - 0 - PM</v>
      </c>
      <c r="CH49" s="66" t="str">
        <f t="shared" si="234"/>
        <v>41284 - 0 - EVENING</v>
      </c>
      <c r="CI49" s="66" t="str">
        <f t="shared" si="235"/>
        <v xml:space="preserve">41284 - 0 - </v>
      </c>
      <c r="CJ49" s="118" t="str">
        <f t="shared" si="236"/>
        <v>ACT</v>
      </c>
    </row>
    <row r="50" spans="1:88" x14ac:dyDescent="0.2">
      <c r="A50" s="108">
        <v>1895974</v>
      </c>
      <c r="B50" s="108">
        <v>3130295</v>
      </c>
      <c r="C50" s="108" t="s">
        <v>21</v>
      </c>
      <c r="D50" s="109" t="s">
        <v>632</v>
      </c>
      <c r="E50" s="103" t="s">
        <v>201</v>
      </c>
      <c r="F50" s="104" t="s">
        <v>16</v>
      </c>
      <c r="G50" s="105">
        <v>0.375</v>
      </c>
      <c r="H50" s="105">
        <v>0.75</v>
      </c>
      <c r="I50" s="106">
        <v>41289</v>
      </c>
      <c r="J50" s="108" t="s">
        <v>8</v>
      </c>
      <c r="K50" s="108" t="s">
        <v>10</v>
      </c>
      <c r="L50" s="110" t="s">
        <v>12</v>
      </c>
      <c r="M50" s="11" t="str">
        <f t="shared" si="0"/>
        <v>AM;PM</v>
      </c>
      <c r="N50" s="39" t="str">
        <f>IF($G50=P$4,"",IF(AND($G50&lt;$H50,P$3&lt;P$4,OR(AND($G50&gt;P$3,$G50&lt;=P$4),AND($H50&gt;P$3,$H50&lt;=P$4),AND($G50&lt;P$3,$H50&gt;P$4))),"AM",IF(AND($G50&lt;$H50,P$3&gt;P$4,OR(AND($G50&gt;P$3,$G50&lt;=P$4+1),AND($H50&gt;P$3,$H50&lt;=P$4+1),AND($G50&lt;P$3,$H50&gt;P$4+1))),"AM",IF(AND($G50&gt;$H50,P$3&lt;P$4,OR(AND($G50&gt;P$3,$G50&lt;=P$4),AND($H50+1&gt;P$3,$H50+1&lt;=P$4),AND($G50&lt;P$3,$H50+1&gt;P$4))),"AM",IF(AND($G50&gt;$H50,P$3&gt;P$4,OR(AND($G50&gt;P$3,$G50&lt;=P$4+1),AND($H50+1&gt;P$3,$H50+1&lt;=P$4+1),AND($G50&lt;P$3,$H50+1&gt;P$4+1))),"AM","")))))</f>
        <v>AM</v>
      </c>
      <c r="O50" s="39" t="str">
        <f>IF($G50=Q$4,"",IF(AND($G50&lt;$H50,Q$3&lt;Q$4,OR(AND($G50&gt;Q$3,$G50&lt;=Q$4),AND($H50&gt;Q$3,$H50&lt;=Q$4),AND($G50&lt;Q$3,$H50&gt;Q$4))),"PM",IF(AND($G50&lt;$H50,Q$3&gt;Q$4,OR(AND($G50&gt;Q$3,$G50&lt;=Q$4+1),AND($H50&gt;Q$3,$H50&lt;=Q$4+1),AND($G50&lt;Q$3,$H50&gt;Q$4+1))),"PM",IF(AND($G50&gt;$H50,Q$3&lt;Q$4,OR(AND($G50&gt;Q$3,$G50&lt;=Q$4),AND($H50+1&gt;Q$3,$H50+1&lt;=Q$4),AND($G50&lt;Q$3,$H50+1&gt;Q$4))),"PM",IF(AND($G50&gt;$H50,Q$3&gt;Q$4,OR(AND($G50&gt;Q$3,$G50&lt;=Q$4+1),AND($H50+1&gt;Q$3,$H50+1&lt;=Q$4+1),AND($G50&lt;Q$3,$H50+1&gt;Q$4+1))),"PM","")))))</f>
        <v>PM</v>
      </c>
      <c r="P50" s="39" t="str">
        <f>IF($G50=R$4,"",IF(AND($G50&lt;$H50,R$3&lt;R$4,OR(AND($G50&gt;R$3,$G50&lt;=R$4),AND($H50&gt;R$3,$H50&lt;=R$4),AND($G50&lt;R$3,$H50&gt;R$4))),"EVENING",IF(AND($G50&lt;$H50,R$3&gt;R$4,OR(AND($G50&gt;R$3,$G50&lt;=R$4+1),AND($H50&gt;R$3,$H50&lt;=R$4+1),AND($G50&lt;R$3,$H50&gt;R$4+1))),"EVENING",IF(AND($G50&gt;$H50,R$3&lt;R$4,OR(AND($G50&gt;R$3,$G50&lt;=R$4),AND($H50+1&gt;R$3,$H50+1&lt;=R$4),AND($G50&lt;R$3,$H50+1&gt;R$4))),"EVENING",IF(AND($G50&gt;$H50,R$3&gt;R$4,OR(AND($G50&gt;R$3,$G50&lt;=R$4+1),AND($H50+1&gt;R$3,$H50+1&lt;=R$4+1),AND($G50&lt;R$3,$H50+1&gt;R$4+1))),"EVENING","")))))</f>
        <v/>
      </c>
      <c r="Q50" s="39" t="str">
        <f>IF($G50=S$4,"",IF(AND($G50&lt;$H50,S$3&lt;S$4,OR(AND($G50&gt;S$3,$G50&lt;=S$4),AND($H50&gt;S$3,$H50&lt;=S$4),AND($G50&lt;S$3,$H50&gt;S$4))),"NIGHT",IF(AND($G50&lt;$H50,S$3&gt;S$4,OR(AND($G50&gt;S$3,$G50&lt;=S$4+1),AND($H50&gt;S$3,$H50&lt;=S$4+1),AND($G50&lt;S$3,$H50&gt;S$4+1))),"NIGHT",IF(AND($G50&gt;$H50,S$3&lt;S$4,OR(AND($G50&gt;S$3,$G50&lt;=S$4),AND($H50+1&gt;S$3,$H50+1&lt;=S$4),AND($G50&lt;S$3,$H50+1&gt;S$4))),"NIGHT",IF(AND($G50&gt;$H50,S$3&gt;S$4,OR(AND($G50&gt;S$3,$G50&lt;=S$4+1),AND($H50+1&gt;S$3,$H50+1&lt;=S$4+1),AND($G50&lt;S$3,$H50+1&gt;S$4+1))),"NIGHT","")))))</f>
        <v/>
      </c>
      <c r="R50" s="39" t="str">
        <f t="shared" ref="R50:R54" si="237">TEXT(DAY(I50),"jjjj")</f>
        <v>dimanche</v>
      </c>
      <c r="S50" s="39">
        <f t="shared" ref="S50:S54" si="238">DAY(I50)</f>
        <v>15</v>
      </c>
      <c r="T50" s="39">
        <f t="shared" ref="T50:T54" si="239">MONTH(I50)</f>
        <v>1</v>
      </c>
      <c r="U50" s="39" t="str">
        <f t="shared" ref="U50:U54" si="240">IF(OR(R50="Samedi",R50="Dimanche"),"weekend","week")</f>
        <v>weekend</v>
      </c>
      <c r="V50" s="40" t="str">
        <f t="shared" ref="V50:V54" si="241">U50&amp;" - "&amp;E50</f>
        <v>weekend - La Seine A - Extensions (0)</v>
      </c>
      <c r="W50" s="40" t="str">
        <f t="shared" ref="W50:W54" si="242">T50&amp;" - "&amp;U50&amp;" - "&amp;E50&amp; " - "&amp;N50</f>
        <v>1 - weekend - La Seine A - Extensions (0) - AM</v>
      </c>
      <c r="X50" s="40" t="str">
        <f t="shared" ref="X50:X54" si="243">T50&amp;" - "&amp;U50&amp;" - "&amp;E50&amp; " - "&amp;O50</f>
        <v>1 - weekend - La Seine A - Extensions (0) - PM</v>
      </c>
      <c r="Y50" s="40" t="str">
        <f t="shared" ref="Y50:Y54" si="244">T50&amp;" - "&amp;U50&amp;" - "&amp;E50&amp; " - "&amp;P50</f>
        <v xml:space="preserve">1 - weekend - La Seine A - Extensions (0) - </v>
      </c>
      <c r="Z50" s="40" t="str">
        <f t="shared" ref="Z50:Z54" si="245">T50&amp;" - "&amp;U50&amp;" - "&amp;E50&amp;" - "&amp;Q50</f>
        <v xml:space="preserve">1 - weekend - La Seine A - Extensions (0) - </v>
      </c>
      <c r="AA50" s="40" t="str">
        <f t="shared" ref="AA50:AA54" si="246">I50&amp;" - "&amp;E50&amp;" - "&amp;N50</f>
        <v>41289 - La Seine A - Extensions (0) - AM</v>
      </c>
      <c r="AB50" s="40" t="str">
        <f t="shared" ref="AB50:AB54" si="247">I50&amp;" - "&amp;E50&amp;" - "&amp;O50</f>
        <v>41289 - La Seine A - Extensions (0) - PM</v>
      </c>
      <c r="AC50" s="40" t="str">
        <f t="shared" ref="AC50:AC54" si="248">I50&amp;" - "&amp;E50&amp;" - "&amp;P50</f>
        <v xml:space="preserve">41289 - La Seine A - Extensions (0) - </v>
      </c>
      <c r="AD50" s="40" t="str">
        <f t="shared" ref="AD50:AD54" si="249">I50&amp;" - "&amp;E50&amp;" - "&amp;Q50</f>
        <v xml:space="preserve">41289 - La Seine A - Extensions (0) - </v>
      </c>
      <c r="AE50" s="39" t="str">
        <f t="shared" ref="AE50:AE54" si="250">F50</f>
        <v>ACT</v>
      </c>
      <c r="AF50" s="11"/>
      <c r="AG50" s="67" t="str">
        <f>VLOOKUP(E50,'Répartition salles'!$C:$R,6,FALSE)</f>
        <v>Seine A</v>
      </c>
      <c r="AH50" s="66" t="str">
        <f t="shared" ref="AH50:AH54" si="251">I50&amp;" - "&amp;AG50&amp;" - "&amp;N50</f>
        <v>41289 - Seine A - AM</v>
      </c>
      <c r="AI50" s="66" t="str">
        <f t="shared" ref="AI50:AI54" si="252">I50&amp;" - "&amp;AG50&amp;" - "&amp;O50</f>
        <v>41289 - Seine A - PM</v>
      </c>
      <c r="AJ50" s="66" t="str">
        <f t="shared" ref="AJ50:AJ54" si="253">I50&amp;" - "&amp;AG50&amp;" - "&amp;P50</f>
        <v xml:space="preserve">41289 - Seine A - </v>
      </c>
      <c r="AK50" s="66" t="str">
        <f t="shared" ref="AK50:AK54" si="254">I50&amp;" - "&amp;AG50&amp;" - "&amp;Q50</f>
        <v xml:space="preserve">41289 - Seine A - </v>
      </c>
      <c r="AL50" s="67">
        <f>VLOOKUP(E50,'Répartition salles'!$C:$R,7,FALSE)</f>
        <v>0</v>
      </c>
      <c r="AM50" s="66" t="str">
        <f t="shared" ref="AM50:AM54" si="255">I50&amp;" - "&amp;AL50&amp;" - "&amp;N50</f>
        <v>41289 - 0 - AM</v>
      </c>
      <c r="AN50" s="66" t="str">
        <f t="shared" ref="AN50:AN54" si="256">I50&amp;" - "&amp;AL50&amp;" - "&amp;O50</f>
        <v>41289 - 0 - PM</v>
      </c>
      <c r="AO50" s="66" t="str">
        <f t="shared" ref="AO50:AO54" si="257">I50&amp;" - "&amp;AL50&amp;" - "&amp;P50</f>
        <v xml:space="preserve">41289 - 0 - </v>
      </c>
      <c r="AP50" s="66" t="str">
        <f t="shared" ref="AP50:AP54" si="258">I50&amp;" - "&amp;AL50&amp;" - "&amp;Q50</f>
        <v xml:space="preserve">41289 - 0 - </v>
      </c>
      <c r="AQ50" s="67">
        <f>VLOOKUP(E50,'Répartition salles'!$C:$R,8,FALSE)</f>
        <v>0</v>
      </c>
      <c r="AR50" s="66" t="str">
        <f t="shared" ref="AR50:AR54" si="259">I50&amp;" - "&amp;AQ50&amp;" - "&amp;N50</f>
        <v>41289 - 0 - AM</v>
      </c>
      <c r="AS50" s="66" t="str">
        <f t="shared" ref="AS50:AS54" si="260">I50&amp;" - "&amp;AQ50&amp;" - "&amp;O50</f>
        <v>41289 - 0 - PM</v>
      </c>
      <c r="AT50" s="66" t="str">
        <f t="shared" ref="AT50:AT54" si="261">I50&amp;" - "&amp;AQ50&amp;" - "&amp;P50</f>
        <v xml:space="preserve">41289 - 0 - </v>
      </c>
      <c r="AU50" s="66" t="str">
        <f t="shared" ref="AU50:AU54" si="262">I50&amp;" - "&amp;AQ50&amp;" - "&amp;Q50</f>
        <v xml:space="preserve">41289 - 0 - </v>
      </c>
      <c r="AV50" s="67">
        <f>VLOOKUP(E50,'Répartition salles'!$C:$R,9,FALSE)</f>
        <v>0</v>
      </c>
      <c r="AW50" s="66" t="str">
        <f t="shared" ref="AW50:AW54" si="263">I50&amp;" - "&amp;AV50&amp;" - "&amp;N50</f>
        <v>41289 - 0 - AM</v>
      </c>
      <c r="AX50" s="66" t="str">
        <f t="shared" ref="AX50:AX54" si="264">I50&amp;" - "&amp;AV50&amp;" - "&amp;O50</f>
        <v>41289 - 0 - PM</v>
      </c>
      <c r="AY50" s="66" t="str">
        <f t="shared" ref="AY50:AY54" si="265">I50&amp;" - "&amp;AV50&amp;" - "&amp;P50</f>
        <v xml:space="preserve">41289 - 0 - </v>
      </c>
      <c r="AZ50" s="66" t="str">
        <f t="shared" ref="AZ50:AZ54" si="266">I50&amp;" - "&amp;AV50&amp;" - "&amp;Q50</f>
        <v xml:space="preserve">41289 - 0 - </v>
      </c>
      <c r="BA50" s="67">
        <f>VLOOKUP(E50,'Répartition salles'!$C:$R,10,FALSE)</f>
        <v>0</v>
      </c>
      <c r="BB50" s="66" t="str">
        <f t="shared" ref="BB50:BB54" si="267">I50&amp;" - "&amp;BA50&amp;" - "&amp;N50</f>
        <v>41289 - 0 - AM</v>
      </c>
      <c r="BC50" s="66" t="str">
        <f t="shared" ref="BC50:BC54" si="268">I50&amp;" - "&amp;BA50&amp;" - "&amp;O50</f>
        <v>41289 - 0 - PM</v>
      </c>
      <c r="BD50" s="66" t="str">
        <f t="shared" ref="BD50:BD54" si="269">I50&amp;" - "&amp;BA50&amp;" - "&amp;P50</f>
        <v xml:space="preserve">41289 - 0 - </v>
      </c>
      <c r="BE50" s="66" t="str">
        <f t="shared" ref="BE50:BE54" si="270">I50&amp;" - "&amp;BA50&amp;" - "&amp;Q50</f>
        <v xml:space="preserve">41289 - 0 - </v>
      </c>
      <c r="BF50" s="67">
        <f>VLOOKUP(E50,'Répartition salles'!$C:$R,11,FALSE)</f>
        <v>0</v>
      </c>
      <c r="BG50" s="66" t="str">
        <f t="shared" ref="BG50:BG54" si="271">I50&amp;" - "&amp;BF50&amp;" - "&amp;N50</f>
        <v>41289 - 0 - AM</v>
      </c>
      <c r="BH50" s="66" t="str">
        <f t="shared" ref="BH50:BH54" si="272">I50&amp;" - "&amp;BF50&amp;" - "&amp;O50</f>
        <v>41289 - 0 - PM</v>
      </c>
      <c r="BI50" s="66" t="str">
        <f t="shared" ref="BI50:BI54" si="273">I50&amp;" - "&amp;BF50&amp;" - "&amp;P50</f>
        <v xml:space="preserve">41289 - 0 - </v>
      </c>
      <c r="BJ50" s="66" t="str">
        <f t="shared" ref="BJ50:BJ54" si="274">I50&amp;" - "&amp;BF50&amp;" - "&amp;Q50</f>
        <v xml:space="preserve">41289 - 0 - </v>
      </c>
      <c r="BK50" s="67">
        <f>VLOOKUP(E50,'Répartition salles'!$C:$R,12,FALSE)</f>
        <v>0</v>
      </c>
      <c r="BL50" s="66" t="str">
        <f t="shared" ref="BL50:BL54" si="275">I50&amp;" - "&amp;BK50&amp;" - "&amp;N50</f>
        <v>41289 - 0 - AM</v>
      </c>
      <c r="BM50" s="66" t="str">
        <f t="shared" ref="BM50:BM54" si="276">I50&amp;" - "&amp;BK50&amp;" - "&amp;O50</f>
        <v>41289 - 0 - PM</v>
      </c>
      <c r="BN50" s="66" t="str">
        <f t="shared" ref="BN50:BN54" si="277">I50&amp;" - "&amp;BK50&amp;" - "&amp;P50</f>
        <v xml:space="preserve">41289 - 0 - </v>
      </c>
      <c r="BO50" s="66" t="str">
        <f t="shared" ref="BO50:BO54" si="278">I50&amp;" - "&amp;BK50&amp;" - "&amp;Q50</f>
        <v xml:space="preserve">41289 - 0 - </v>
      </c>
      <c r="BP50" s="67">
        <f>VLOOKUP(E50,'Répartition salles'!$C:$R,13,FALSE)</f>
        <v>0</v>
      </c>
      <c r="BQ50" s="66" t="str">
        <f t="shared" ref="BQ50:BQ54" si="279">I50&amp;" - "&amp;BP50&amp;" - "&amp;N50</f>
        <v>41289 - 0 - AM</v>
      </c>
      <c r="BR50" s="66" t="str">
        <f t="shared" ref="BR50:BR54" si="280">I50&amp;" - "&amp;BP50&amp;" - "&amp;O50</f>
        <v>41289 - 0 - PM</v>
      </c>
      <c r="BS50" s="66" t="str">
        <f t="shared" ref="BS50:BS54" si="281">I50&amp;" - "&amp;BP50&amp;" - "&amp;P50</f>
        <v xml:space="preserve">41289 - 0 - </v>
      </c>
      <c r="BT50" s="66" t="str">
        <f t="shared" ref="BT50:BT54" si="282">I50&amp;" - "&amp;BP50&amp;" - "&amp;Q50</f>
        <v xml:space="preserve">41289 - 0 - </v>
      </c>
      <c r="BU50" s="67">
        <f>VLOOKUP(E50,'Répartition salles'!$C:$R,14,FALSE)</f>
        <v>0</v>
      </c>
      <c r="BV50" s="66" t="str">
        <f t="shared" ref="BV50:BV54" si="283">I50&amp;" - "&amp;BU50&amp;" - "&amp;N50</f>
        <v>41289 - 0 - AM</v>
      </c>
      <c r="BW50" s="66" t="str">
        <f t="shared" ref="BW50:BW54" si="284">I50&amp;" - "&amp;BU50&amp;" - "&amp;O50</f>
        <v>41289 - 0 - PM</v>
      </c>
      <c r="BX50" s="66" t="str">
        <f t="shared" ref="BX50:BX54" si="285">I50&amp;" - "&amp;BU50&amp;" - "&amp;P50</f>
        <v xml:space="preserve">41289 - 0 - </v>
      </c>
      <c r="BY50" s="66" t="str">
        <f t="shared" ref="BY50:BY54" si="286">I50&amp;" - "&amp;BU50&amp;" - "&amp;Q50</f>
        <v xml:space="preserve">41289 - 0 - </v>
      </c>
      <c r="BZ50" s="67">
        <f>VLOOKUP(E50,'Répartition salles'!$C:$R,15,FALSE)</f>
        <v>0</v>
      </c>
      <c r="CA50" s="66" t="str">
        <f t="shared" ref="CA50:CA54" si="287">I50&amp;" - "&amp;BZ50&amp;" - "&amp;N50</f>
        <v>41289 - 0 - AM</v>
      </c>
      <c r="CB50" s="66" t="str">
        <f t="shared" ref="CB50:CB54" si="288">I50&amp;" - "&amp;BZ50&amp;" - "&amp;O50</f>
        <v>41289 - 0 - PM</v>
      </c>
      <c r="CC50" s="66" t="str">
        <f t="shared" ref="CC50:CC54" si="289">I50&amp;" - "&amp;BZ50&amp;" - "&amp;P50</f>
        <v xml:space="preserve">41289 - 0 - </v>
      </c>
      <c r="CD50" s="66" t="str">
        <f t="shared" ref="CD50:CD54" si="290">I50&amp;" - "&amp;BZ50&amp;" - "&amp;Q50</f>
        <v xml:space="preserve">41289 - 0 - </v>
      </c>
      <c r="CE50" s="67">
        <f>VLOOKUP(E50,'Répartition salles'!$C:$R,16,FALSE)</f>
        <v>0</v>
      </c>
      <c r="CF50" s="66" t="str">
        <f t="shared" ref="CF50:CF54" si="291">I50&amp;" - "&amp;CE50&amp;" - "&amp;N50</f>
        <v>41289 - 0 - AM</v>
      </c>
      <c r="CG50" s="66" t="str">
        <f t="shared" ref="CG50:CG54" si="292">I50&amp;" - "&amp;CE50&amp;" - "&amp;O50</f>
        <v>41289 - 0 - PM</v>
      </c>
      <c r="CH50" s="66" t="str">
        <f t="shared" ref="CH50:CH54" si="293">I50&amp;" - "&amp;CE50&amp;" - "&amp;P50</f>
        <v xml:space="preserve">41289 - 0 - </v>
      </c>
      <c r="CI50" s="66" t="str">
        <f t="shared" ref="CI50:CI54" si="294">I50&amp;" - "&amp;CE50&amp;" - "&amp;Q50</f>
        <v xml:space="preserve">41289 - 0 - </v>
      </c>
      <c r="CJ50" s="118" t="str">
        <f t="shared" ref="CJ50:CJ54" si="295">F50</f>
        <v>ACT</v>
      </c>
    </row>
    <row r="51" spans="1:88" x14ac:dyDescent="0.2">
      <c r="A51" s="108">
        <v>1895974</v>
      </c>
      <c r="B51" s="108">
        <v>3322749</v>
      </c>
      <c r="C51" s="108" t="s">
        <v>21</v>
      </c>
      <c r="D51" s="109" t="s">
        <v>633</v>
      </c>
      <c r="E51" s="103" t="s">
        <v>68</v>
      </c>
      <c r="F51" s="104" t="s">
        <v>16</v>
      </c>
      <c r="G51" s="105">
        <v>0.375</v>
      </c>
      <c r="H51" s="105">
        <v>0.83333333333333337</v>
      </c>
      <c r="I51" s="106">
        <v>41289</v>
      </c>
      <c r="J51" s="108" t="s">
        <v>8</v>
      </c>
      <c r="K51" s="108" t="s">
        <v>10</v>
      </c>
      <c r="L51" s="110" t="s">
        <v>12</v>
      </c>
      <c r="M51" s="11" t="str">
        <f t="shared" si="0"/>
        <v>AM;PM;EVENING</v>
      </c>
      <c r="N51" s="39" t="str">
        <f>IF($G51=P$4,"",IF(AND($G51&lt;$H51,P$3&lt;P$4,OR(AND($G51&gt;P$3,$G51&lt;=P$4),AND($H51&gt;P$3,$H51&lt;=P$4),AND($G51&lt;P$3,$H51&gt;P$4))),"AM",IF(AND($G51&lt;$H51,P$3&gt;P$4,OR(AND($G51&gt;P$3,$G51&lt;=P$4+1),AND($H51&gt;P$3,$H51&lt;=P$4+1),AND($G51&lt;P$3,$H51&gt;P$4+1))),"AM",IF(AND($G51&gt;$H51,P$3&lt;P$4,OR(AND($G51&gt;P$3,$G51&lt;=P$4),AND($H51+1&gt;P$3,$H51+1&lt;=P$4),AND($G51&lt;P$3,$H51+1&gt;P$4))),"AM",IF(AND($G51&gt;$H51,P$3&gt;P$4,OR(AND($G51&gt;P$3,$G51&lt;=P$4+1),AND($H51+1&gt;P$3,$H51+1&lt;=P$4+1),AND($G51&lt;P$3,$H51+1&gt;P$4+1))),"AM","")))))</f>
        <v>AM</v>
      </c>
      <c r="O51" s="39" t="str">
        <f>IF($G51=Q$4,"",IF(AND($G51&lt;$H51,Q$3&lt;Q$4,OR(AND($G51&gt;Q$3,$G51&lt;=Q$4),AND($H51&gt;Q$3,$H51&lt;=Q$4),AND($G51&lt;Q$3,$H51&gt;Q$4))),"PM",IF(AND($G51&lt;$H51,Q$3&gt;Q$4,OR(AND($G51&gt;Q$3,$G51&lt;=Q$4+1),AND($H51&gt;Q$3,$H51&lt;=Q$4+1),AND($G51&lt;Q$3,$H51&gt;Q$4+1))),"PM",IF(AND($G51&gt;$H51,Q$3&lt;Q$4,OR(AND($G51&gt;Q$3,$G51&lt;=Q$4),AND($H51+1&gt;Q$3,$H51+1&lt;=Q$4),AND($G51&lt;Q$3,$H51+1&gt;Q$4))),"PM",IF(AND($G51&gt;$H51,Q$3&gt;Q$4,OR(AND($G51&gt;Q$3,$G51&lt;=Q$4+1),AND($H51+1&gt;Q$3,$H51+1&lt;=Q$4+1),AND($G51&lt;Q$3,$H51+1&gt;Q$4+1))),"PM","")))))</f>
        <v>PM</v>
      </c>
      <c r="P51" s="39" t="str">
        <f>IF($G51=R$4,"",IF(AND($G51&lt;$H51,R$3&lt;R$4,OR(AND($G51&gt;R$3,$G51&lt;=R$4),AND($H51&gt;R$3,$H51&lt;=R$4),AND($G51&lt;R$3,$H51&gt;R$4))),"EVENING",IF(AND($G51&lt;$H51,R$3&gt;R$4,OR(AND($G51&gt;R$3,$G51&lt;=R$4+1),AND($H51&gt;R$3,$H51&lt;=R$4+1),AND($G51&lt;R$3,$H51&gt;R$4+1))),"EVENING",IF(AND($G51&gt;$H51,R$3&lt;R$4,OR(AND($G51&gt;R$3,$G51&lt;=R$4),AND($H51+1&gt;R$3,$H51+1&lt;=R$4),AND($G51&lt;R$3,$H51+1&gt;R$4))),"EVENING",IF(AND($G51&gt;$H51,R$3&gt;R$4,OR(AND($G51&gt;R$3,$G51&lt;=R$4+1),AND($H51+1&gt;R$3,$H51+1&lt;=R$4+1),AND($G51&lt;R$3,$H51+1&gt;R$4+1))),"EVENING","")))))</f>
        <v>EVENING</v>
      </c>
      <c r="Q51" s="39" t="str">
        <f>IF($G51=S$4,"",IF(AND($G51&lt;$H51,S$3&lt;S$4,OR(AND($G51&gt;S$3,$G51&lt;=S$4),AND($H51&gt;S$3,$H51&lt;=S$4),AND($G51&lt;S$3,$H51&gt;S$4))),"NIGHT",IF(AND($G51&lt;$H51,S$3&gt;S$4,OR(AND($G51&gt;S$3,$G51&lt;=S$4+1),AND($H51&gt;S$3,$H51&lt;=S$4+1),AND($G51&lt;S$3,$H51&gt;S$4+1))),"NIGHT",IF(AND($G51&gt;$H51,S$3&lt;S$4,OR(AND($G51&gt;S$3,$G51&lt;=S$4),AND($H51+1&gt;S$3,$H51+1&lt;=S$4),AND($G51&lt;S$3,$H51+1&gt;S$4))),"NIGHT",IF(AND($G51&gt;$H51,S$3&gt;S$4,OR(AND($G51&gt;S$3,$G51&lt;=S$4+1),AND($H51+1&gt;S$3,$H51+1&lt;=S$4+1),AND($G51&lt;S$3,$H51+1&gt;S$4+1))),"NIGHT","")))))</f>
        <v/>
      </c>
      <c r="R51" s="39" t="str">
        <f t="shared" si="237"/>
        <v>dimanche</v>
      </c>
      <c r="S51" s="39">
        <f t="shared" si="238"/>
        <v>15</v>
      </c>
      <c r="T51" s="39">
        <f t="shared" si="239"/>
        <v>1</v>
      </c>
      <c r="U51" s="39" t="str">
        <f t="shared" si="240"/>
        <v>weekend</v>
      </c>
      <c r="V51" s="40" t="str">
        <f t="shared" si="241"/>
        <v>weekend - La Seine C (0)</v>
      </c>
      <c r="W51" s="40" t="str">
        <f t="shared" si="242"/>
        <v>1 - weekend - La Seine C (0) - AM</v>
      </c>
      <c r="X51" s="40" t="str">
        <f t="shared" si="243"/>
        <v>1 - weekend - La Seine C (0) - PM</v>
      </c>
      <c r="Y51" s="40" t="str">
        <f t="shared" si="244"/>
        <v>1 - weekend - La Seine C (0) - EVENING</v>
      </c>
      <c r="Z51" s="40" t="str">
        <f t="shared" si="245"/>
        <v xml:space="preserve">1 - weekend - La Seine C (0) - </v>
      </c>
      <c r="AA51" s="40" t="str">
        <f t="shared" si="246"/>
        <v>41289 - La Seine C (0) - AM</v>
      </c>
      <c r="AB51" s="40" t="str">
        <f t="shared" si="247"/>
        <v>41289 - La Seine C (0) - PM</v>
      </c>
      <c r="AC51" s="40" t="str">
        <f t="shared" si="248"/>
        <v>41289 - La Seine C (0) - EVENING</v>
      </c>
      <c r="AD51" s="40" t="str">
        <f t="shared" si="249"/>
        <v xml:space="preserve">41289 - La Seine C (0) - </v>
      </c>
      <c r="AE51" s="39" t="str">
        <f t="shared" si="250"/>
        <v>ACT</v>
      </c>
      <c r="AF51" s="11"/>
      <c r="AG51" s="67" t="str">
        <f>VLOOKUP(E51,'Répartition salles'!$C:$R,6,FALSE)</f>
        <v>Seine C</v>
      </c>
      <c r="AH51" s="66" t="str">
        <f t="shared" si="251"/>
        <v>41289 - Seine C - AM</v>
      </c>
      <c r="AI51" s="66" t="str">
        <f t="shared" si="252"/>
        <v>41289 - Seine C - PM</v>
      </c>
      <c r="AJ51" s="66" t="str">
        <f t="shared" si="253"/>
        <v>41289 - Seine C - EVENING</v>
      </c>
      <c r="AK51" s="66" t="str">
        <f t="shared" si="254"/>
        <v xml:space="preserve">41289 - Seine C - </v>
      </c>
      <c r="AL51" s="67">
        <f>VLOOKUP(E51,'Répartition salles'!$C:$R,7,FALSE)</f>
        <v>0</v>
      </c>
      <c r="AM51" s="66" t="str">
        <f t="shared" si="255"/>
        <v>41289 - 0 - AM</v>
      </c>
      <c r="AN51" s="66" t="str">
        <f t="shared" si="256"/>
        <v>41289 - 0 - PM</v>
      </c>
      <c r="AO51" s="66" t="str">
        <f t="shared" si="257"/>
        <v>41289 - 0 - EVENING</v>
      </c>
      <c r="AP51" s="66" t="str">
        <f t="shared" si="258"/>
        <v xml:space="preserve">41289 - 0 - </v>
      </c>
      <c r="AQ51" s="67">
        <f>VLOOKUP(E51,'Répartition salles'!$C:$R,8,FALSE)</f>
        <v>0</v>
      </c>
      <c r="AR51" s="66" t="str">
        <f t="shared" si="259"/>
        <v>41289 - 0 - AM</v>
      </c>
      <c r="AS51" s="66" t="str">
        <f t="shared" si="260"/>
        <v>41289 - 0 - PM</v>
      </c>
      <c r="AT51" s="66" t="str">
        <f t="shared" si="261"/>
        <v>41289 - 0 - EVENING</v>
      </c>
      <c r="AU51" s="66" t="str">
        <f t="shared" si="262"/>
        <v xml:space="preserve">41289 - 0 - </v>
      </c>
      <c r="AV51" s="67">
        <f>VLOOKUP(E51,'Répartition salles'!$C:$R,9,FALSE)</f>
        <v>0</v>
      </c>
      <c r="AW51" s="66" t="str">
        <f t="shared" si="263"/>
        <v>41289 - 0 - AM</v>
      </c>
      <c r="AX51" s="66" t="str">
        <f t="shared" si="264"/>
        <v>41289 - 0 - PM</v>
      </c>
      <c r="AY51" s="66" t="str">
        <f t="shared" si="265"/>
        <v>41289 - 0 - EVENING</v>
      </c>
      <c r="AZ51" s="66" t="str">
        <f t="shared" si="266"/>
        <v xml:space="preserve">41289 - 0 - </v>
      </c>
      <c r="BA51" s="67">
        <f>VLOOKUP(E51,'Répartition salles'!$C:$R,10,FALSE)</f>
        <v>0</v>
      </c>
      <c r="BB51" s="66" t="str">
        <f t="shared" si="267"/>
        <v>41289 - 0 - AM</v>
      </c>
      <c r="BC51" s="66" t="str">
        <f t="shared" si="268"/>
        <v>41289 - 0 - PM</v>
      </c>
      <c r="BD51" s="66" t="str">
        <f t="shared" si="269"/>
        <v>41289 - 0 - EVENING</v>
      </c>
      <c r="BE51" s="66" t="str">
        <f t="shared" si="270"/>
        <v xml:space="preserve">41289 - 0 - </v>
      </c>
      <c r="BF51" s="67">
        <f>VLOOKUP(E51,'Répartition salles'!$C:$R,11,FALSE)</f>
        <v>0</v>
      </c>
      <c r="BG51" s="66" t="str">
        <f t="shared" si="271"/>
        <v>41289 - 0 - AM</v>
      </c>
      <c r="BH51" s="66" t="str">
        <f t="shared" si="272"/>
        <v>41289 - 0 - PM</v>
      </c>
      <c r="BI51" s="66" t="str">
        <f t="shared" si="273"/>
        <v>41289 - 0 - EVENING</v>
      </c>
      <c r="BJ51" s="66" t="str">
        <f t="shared" si="274"/>
        <v xml:space="preserve">41289 - 0 - </v>
      </c>
      <c r="BK51" s="67">
        <f>VLOOKUP(E51,'Répartition salles'!$C:$R,12,FALSE)</f>
        <v>0</v>
      </c>
      <c r="BL51" s="66" t="str">
        <f t="shared" si="275"/>
        <v>41289 - 0 - AM</v>
      </c>
      <c r="BM51" s="66" t="str">
        <f t="shared" si="276"/>
        <v>41289 - 0 - PM</v>
      </c>
      <c r="BN51" s="66" t="str">
        <f t="shared" si="277"/>
        <v>41289 - 0 - EVENING</v>
      </c>
      <c r="BO51" s="66" t="str">
        <f t="shared" si="278"/>
        <v xml:space="preserve">41289 - 0 - </v>
      </c>
      <c r="BP51" s="67">
        <f>VLOOKUP(E51,'Répartition salles'!$C:$R,13,FALSE)</f>
        <v>0</v>
      </c>
      <c r="BQ51" s="66" t="str">
        <f t="shared" si="279"/>
        <v>41289 - 0 - AM</v>
      </c>
      <c r="BR51" s="66" t="str">
        <f t="shared" si="280"/>
        <v>41289 - 0 - PM</v>
      </c>
      <c r="BS51" s="66" t="str">
        <f t="shared" si="281"/>
        <v>41289 - 0 - EVENING</v>
      </c>
      <c r="BT51" s="66" t="str">
        <f t="shared" si="282"/>
        <v xml:space="preserve">41289 - 0 - </v>
      </c>
      <c r="BU51" s="67">
        <f>VLOOKUP(E51,'Répartition salles'!$C:$R,14,FALSE)</f>
        <v>0</v>
      </c>
      <c r="BV51" s="66" t="str">
        <f t="shared" si="283"/>
        <v>41289 - 0 - AM</v>
      </c>
      <c r="BW51" s="66" t="str">
        <f t="shared" si="284"/>
        <v>41289 - 0 - PM</v>
      </c>
      <c r="BX51" s="66" t="str">
        <f t="shared" si="285"/>
        <v>41289 - 0 - EVENING</v>
      </c>
      <c r="BY51" s="66" t="str">
        <f t="shared" si="286"/>
        <v xml:space="preserve">41289 - 0 - </v>
      </c>
      <c r="BZ51" s="67">
        <f>VLOOKUP(E51,'Répartition salles'!$C:$R,15,FALSE)</f>
        <v>0</v>
      </c>
      <c r="CA51" s="66" t="str">
        <f t="shared" si="287"/>
        <v>41289 - 0 - AM</v>
      </c>
      <c r="CB51" s="66" t="str">
        <f t="shared" si="288"/>
        <v>41289 - 0 - PM</v>
      </c>
      <c r="CC51" s="66" t="str">
        <f t="shared" si="289"/>
        <v>41289 - 0 - EVENING</v>
      </c>
      <c r="CD51" s="66" t="str">
        <f t="shared" si="290"/>
        <v xml:space="preserve">41289 - 0 - </v>
      </c>
      <c r="CE51" s="67">
        <f>VLOOKUP(E51,'Répartition salles'!$C:$R,16,FALSE)</f>
        <v>0</v>
      </c>
      <c r="CF51" s="66" t="str">
        <f t="shared" si="291"/>
        <v>41289 - 0 - AM</v>
      </c>
      <c r="CG51" s="66" t="str">
        <f t="shared" si="292"/>
        <v>41289 - 0 - PM</v>
      </c>
      <c r="CH51" s="66" t="str">
        <f t="shared" si="293"/>
        <v>41289 - 0 - EVENING</v>
      </c>
      <c r="CI51" s="66" t="str">
        <f t="shared" si="294"/>
        <v xml:space="preserve">41289 - 0 - </v>
      </c>
      <c r="CJ51" s="118" t="str">
        <f t="shared" si="295"/>
        <v>ACT</v>
      </c>
    </row>
    <row r="52" spans="1:88" x14ac:dyDescent="0.2">
      <c r="A52" s="108">
        <v>1895974</v>
      </c>
      <c r="B52" s="108">
        <v>3322794</v>
      </c>
      <c r="C52" s="108" t="s">
        <v>21</v>
      </c>
      <c r="D52" s="109" t="s">
        <v>214</v>
      </c>
      <c r="E52" s="129" t="s">
        <v>169</v>
      </c>
      <c r="F52" s="104" t="s">
        <v>16</v>
      </c>
      <c r="G52" s="105">
        <v>0.33333333333333331</v>
      </c>
      <c r="H52" s="105">
        <v>0.75</v>
      </c>
      <c r="I52" s="106">
        <v>41289</v>
      </c>
      <c r="J52" s="108" t="s">
        <v>8</v>
      </c>
      <c r="K52" s="108" t="s">
        <v>10</v>
      </c>
      <c r="L52" s="110" t="s">
        <v>12</v>
      </c>
      <c r="M52" s="11" t="str">
        <f t="shared" si="0"/>
        <v>AM;PM</v>
      </c>
      <c r="N52" s="39" t="str">
        <f>IF($G52=P$4,"",IF(AND($G52&lt;$H52,P$3&lt;P$4,OR(AND($G52&gt;P$3,$G52&lt;=P$4),AND($H52&gt;P$3,$H52&lt;=P$4),AND($G52&lt;P$3,$H52&gt;P$4))),"AM",IF(AND($G52&lt;$H52,P$3&gt;P$4,OR(AND($G52&gt;P$3,$G52&lt;=P$4+1),AND($H52&gt;P$3,$H52&lt;=P$4+1),AND($G52&lt;P$3,$H52&gt;P$4+1))),"AM",IF(AND($G52&gt;$H52,P$3&lt;P$4,OR(AND($G52&gt;P$3,$G52&lt;=P$4),AND($H52+1&gt;P$3,$H52+1&lt;=P$4),AND($G52&lt;P$3,$H52+1&gt;P$4))),"AM",IF(AND($G52&gt;$H52,P$3&gt;P$4,OR(AND($G52&gt;P$3,$G52&lt;=P$4+1),AND($H52+1&gt;P$3,$H52+1&lt;=P$4+1),AND($G52&lt;P$3,$H52+1&gt;P$4+1))),"AM","")))))</f>
        <v>AM</v>
      </c>
      <c r="O52" s="39" t="str">
        <f>IF($G52=Q$4,"",IF(AND($G52&lt;$H52,Q$3&lt;Q$4,OR(AND($G52&gt;Q$3,$G52&lt;=Q$4),AND($H52&gt;Q$3,$H52&lt;=Q$4),AND($G52&lt;Q$3,$H52&gt;Q$4))),"PM",IF(AND($G52&lt;$H52,Q$3&gt;Q$4,OR(AND($G52&gt;Q$3,$G52&lt;=Q$4+1),AND($H52&gt;Q$3,$H52&lt;=Q$4+1),AND($G52&lt;Q$3,$H52&gt;Q$4+1))),"PM",IF(AND($G52&gt;$H52,Q$3&lt;Q$4,OR(AND($G52&gt;Q$3,$G52&lt;=Q$4),AND($H52+1&gt;Q$3,$H52+1&lt;=Q$4),AND($G52&lt;Q$3,$H52+1&gt;Q$4))),"PM",IF(AND($G52&gt;$H52,Q$3&gt;Q$4,OR(AND($G52&gt;Q$3,$G52&lt;=Q$4+1),AND($H52+1&gt;Q$3,$H52+1&lt;=Q$4+1),AND($G52&lt;Q$3,$H52+1&gt;Q$4+1))),"PM","")))))</f>
        <v>PM</v>
      </c>
      <c r="P52" s="39" t="str">
        <f>IF($G52=R$4,"",IF(AND($G52&lt;$H52,R$3&lt;R$4,OR(AND($G52&gt;R$3,$G52&lt;=R$4),AND($H52&gt;R$3,$H52&lt;=R$4),AND($G52&lt;R$3,$H52&gt;R$4))),"EVENING",IF(AND($G52&lt;$H52,R$3&gt;R$4,OR(AND($G52&gt;R$3,$G52&lt;=R$4+1),AND($H52&gt;R$3,$H52&lt;=R$4+1),AND($G52&lt;R$3,$H52&gt;R$4+1))),"EVENING",IF(AND($G52&gt;$H52,R$3&lt;R$4,OR(AND($G52&gt;R$3,$G52&lt;=R$4),AND($H52+1&gt;R$3,$H52+1&lt;=R$4),AND($G52&lt;R$3,$H52+1&gt;R$4))),"EVENING",IF(AND($G52&gt;$H52,R$3&gt;R$4,OR(AND($G52&gt;R$3,$G52&lt;=R$4+1),AND($H52+1&gt;R$3,$H52+1&lt;=R$4+1),AND($G52&lt;R$3,$H52+1&gt;R$4+1))),"EVENING","")))))</f>
        <v/>
      </c>
      <c r="Q52" s="39" t="str">
        <f>IF($G52=S$4,"",IF(AND($G52&lt;$H52,S$3&lt;S$4,OR(AND($G52&gt;S$3,$G52&lt;=S$4),AND($H52&gt;S$3,$H52&lt;=S$4),AND($G52&lt;S$3,$H52&gt;S$4))),"NIGHT",IF(AND($G52&lt;$H52,S$3&gt;S$4,OR(AND($G52&gt;S$3,$G52&lt;=S$4+1),AND($H52&gt;S$3,$H52&lt;=S$4+1),AND($G52&lt;S$3,$H52&gt;S$4+1))),"NIGHT",IF(AND($G52&gt;$H52,S$3&lt;S$4,OR(AND($G52&gt;S$3,$G52&lt;=S$4),AND($H52+1&gt;S$3,$H52+1&lt;=S$4),AND($G52&lt;S$3,$H52+1&gt;S$4))),"NIGHT",IF(AND($G52&gt;$H52,S$3&gt;S$4,OR(AND($G52&gt;S$3,$G52&lt;=S$4+1),AND($H52+1&gt;S$3,$H52+1&lt;=S$4+1),AND($G52&lt;S$3,$H52+1&gt;S$4+1))),"NIGHT","")))))</f>
        <v/>
      </c>
      <c r="R52" s="39" t="str">
        <f t="shared" si="237"/>
        <v>dimanche</v>
      </c>
      <c r="S52" s="39">
        <f t="shared" si="238"/>
        <v>15</v>
      </c>
      <c r="T52" s="39">
        <f t="shared" si="239"/>
        <v>1</v>
      </c>
      <c r="U52" s="39" t="str">
        <f t="shared" si="240"/>
        <v>weekend</v>
      </c>
      <c r="V52" s="40" t="str">
        <f t="shared" si="241"/>
        <v>weekend - Le Pont des Arts A &amp; B (0)</v>
      </c>
      <c r="W52" s="40" t="str">
        <f t="shared" si="242"/>
        <v>1 - weekend - Le Pont des Arts A &amp; B (0) - AM</v>
      </c>
      <c r="X52" s="40" t="str">
        <f t="shared" si="243"/>
        <v>1 - weekend - Le Pont des Arts A &amp; B (0) - PM</v>
      </c>
      <c r="Y52" s="40" t="str">
        <f t="shared" si="244"/>
        <v xml:space="preserve">1 - weekend - Le Pont des Arts A &amp; B (0) - </v>
      </c>
      <c r="Z52" s="40" t="str">
        <f t="shared" si="245"/>
        <v xml:space="preserve">1 - weekend - Le Pont des Arts A &amp; B (0) - </v>
      </c>
      <c r="AA52" s="40" t="str">
        <f t="shared" si="246"/>
        <v>41289 - Le Pont des Arts A &amp; B (0) - AM</v>
      </c>
      <c r="AB52" s="40" t="str">
        <f t="shared" si="247"/>
        <v>41289 - Le Pont des Arts A &amp; B (0) - PM</v>
      </c>
      <c r="AC52" s="40" t="str">
        <f t="shared" si="248"/>
        <v xml:space="preserve">41289 - Le Pont des Arts A &amp; B (0) - </v>
      </c>
      <c r="AD52" s="40" t="str">
        <f t="shared" si="249"/>
        <v xml:space="preserve">41289 - Le Pont des Arts A &amp; B (0) - </v>
      </c>
      <c r="AE52" s="39" t="str">
        <f t="shared" si="250"/>
        <v>ACT</v>
      </c>
      <c r="AF52" s="11"/>
      <c r="AG52" s="67" t="str">
        <f>VLOOKUP(E52,'Répartition salles'!$C:$R,6,FALSE)</f>
        <v>Pont des Arts A</v>
      </c>
      <c r="AH52" s="66" t="str">
        <f t="shared" si="251"/>
        <v>41289 - Pont des Arts A - AM</v>
      </c>
      <c r="AI52" s="66" t="str">
        <f t="shared" si="252"/>
        <v>41289 - Pont des Arts A - PM</v>
      </c>
      <c r="AJ52" s="66" t="str">
        <f t="shared" si="253"/>
        <v xml:space="preserve">41289 - Pont des Arts A - </v>
      </c>
      <c r="AK52" s="66" t="str">
        <f t="shared" si="254"/>
        <v xml:space="preserve">41289 - Pont des Arts A - </v>
      </c>
      <c r="AL52" s="67" t="str">
        <f>VLOOKUP(E52,'Répartition salles'!$C:$R,7,FALSE)</f>
        <v>Pont des Arts B</v>
      </c>
      <c r="AM52" s="66" t="str">
        <f t="shared" si="255"/>
        <v>41289 - Pont des Arts B - AM</v>
      </c>
      <c r="AN52" s="66" t="str">
        <f t="shared" si="256"/>
        <v>41289 - Pont des Arts B - PM</v>
      </c>
      <c r="AO52" s="66" t="str">
        <f t="shared" si="257"/>
        <v xml:space="preserve">41289 - Pont des Arts B - </v>
      </c>
      <c r="AP52" s="66" t="str">
        <f t="shared" si="258"/>
        <v xml:space="preserve">41289 - Pont des Arts B - </v>
      </c>
      <c r="AQ52" s="67">
        <f>VLOOKUP(E52,'Répartition salles'!$C:$R,8,FALSE)</f>
        <v>0</v>
      </c>
      <c r="AR52" s="66" t="str">
        <f t="shared" si="259"/>
        <v>41289 - 0 - AM</v>
      </c>
      <c r="AS52" s="66" t="str">
        <f t="shared" si="260"/>
        <v>41289 - 0 - PM</v>
      </c>
      <c r="AT52" s="66" t="str">
        <f t="shared" si="261"/>
        <v xml:space="preserve">41289 - 0 - </v>
      </c>
      <c r="AU52" s="66" t="str">
        <f t="shared" si="262"/>
        <v xml:space="preserve">41289 - 0 - </v>
      </c>
      <c r="AV52" s="67">
        <f>VLOOKUP(E52,'Répartition salles'!$C:$R,9,FALSE)</f>
        <v>0</v>
      </c>
      <c r="AW52" s="66" t="str">
        <f t="shared" si="263"/>
        <v>41289 - 0 - AM</v>
      </c>
      <c r="AX52" s="66" t="str">
        <f t="shared" si="264"/>
        <v>41289 - 0 - PM</v>
      </c>
      <c r="AY52" s="66" t="str">
        <f t="shared" si="265"/>
        <v xml:space="preserve">41289 - 0 - </v>
      </c>
      <c r="AZ52" s="66" t="str">
        <f t="shared" si="266"/>
        <v xml:space="preserve">41289 - 0 - </v>
      </c>
      <c r="BA52" s="67">
        <f>VLOOKUP(E52,'Répartition salles'!$C:$R,10,FALSE)</f>
        <v>0</v>
      </c>
      <c r="BB52" s="66" t="str">
        <f t="shared" si="267"/>
        <v>41289 - 0 - AM</v>
      </c>
      <c r="BC52" s="66" t="str">
        <f t="shared" si="268"/>
        <v>41289 - 0 - PM</v>
      </c>
      <c r="BD52" s="66" t="str">
        <f t="shared" si="269"/>
        <v xml:space="preserve">41289 - 0 - </v>
      </c>
      <c r="BE52" s="66" t="str">
        <f t="shared" si="270"/>
        <v xml:space="preserve">41289 - 0 - </v>
      </c>
      <c r="BF52" s="67">
        <f>VLOOKUP(E52,'Répartition salles'!$C:$R,11,FALSE)</f>
        <v>0</v>
      </c>
      <c r="BG52" s="66" t="str">
        <f t="shared" si="271"/>
        <v>41289 - 0 - AM</v>
      </c>
      <c r="BH52" s="66" t="str">
        <f t="shared" si="272"/>
        <v>41289 - 0 - PM</v>
      </c>
      <c r="BI52" s="66" t="str">
        <f t="shared" si="273"/>
        <v xml:space="preserve">41289 - 0 - </v>
      </c>
      <c r="BJ52" s="66" t="str">
        <f t="shared" si="274"/>
        <v xml:space="preserve">41289 - 0 - </v>
      </c>
      <c r="BK52" s="67">
        <f>VLOOKUP(E52,'Répartition salles'!$C:$R,12,FALSE)</f>
        <v>0</v>
      </c>
      <c r="BL52" s="66" t="str">
        <f t="shared" si="275"/>
        <v>41289 - 0 - AM</v>
      </c>
      <c r="BM52" s="66" t="str">
        <f t="shared" si="276"/>
        <v>41289 - 0 - PM</v>
      </c>
      <c r="BN52" s="66" t="str">
        <f t="shared" si="277"/>
        <v xml:space="preserve">41289 - 0 - </v>
      </c>
      <c r="BO52" s="66" t="str">
        <f t="shared" si="278"/>
        <v xml:space="preserve">41289 - 0 - </v>
      </c>
      <c r="BP52" s="67">
        <f>VLOOKUP(E52,'Répartition salles'!$C:$R,13,FALSE)</f>
        <v>0</v>
      </c>
      <c r="BQ52" s="66" t="str">
        <f t="shared" si="279"/>
        <v>41289 - 0 - AM</v>
      </c>
      <c r="BR52" s="66" t="str">
        <f t="shared" si="280"/>
        <v>41289 - 0 - PM</v>
      </c>
      <c r="BS52" s="66" t="str">
        <f t="shared" si="281"/>
        <v xml:space="preserve">41289 - 0 - </v>
      </c>
      <c r="BT52" s="66" t="str">
        <f t="shared" si="282"/>
        <v xml:space="preserve">41289 - 0 - </v>
      </c>
      <c r="BU52" s="67">
        <f>VLOOKUP(E52,'Répartition salles'!$C:$R,14,FALSE)</f>
        <v>0</v>
      </c>
      <c r="BV52" s="66" t="str">
        <f t="shared" si="283"/>
        <v>41289 - 0 - AM</v>
      </c>
      <c r="BW52" s="66" t="str">
        <f t="shared" si="284"/>
        <v>41289 - 0 - PM</v>
      </c>
      <c r="BX52" s="66" t="str">
        <f t="shared" si="285"/>
        <v xml:space="preserve">41289 - 0 - </v>
      </c>
      <c r="BY52" s="66" t="str">
        <f t="shared" si="286"/>
        <v xml:space="preserve">41289 - 0 - </v>
      </c>
      <c r="BZ52" s="67">
        <f>VLOOKUP(E52,'Répartition salles'!$C:$R,15,FALSE)</f>
        <v>0</v>
      </c>
      <c r="CA52" s="66" t="str">
        <f t="shared" si="287"/>
        <v>41289 - 0 - AM</v>
      </c>
      <c r="CB52" s="66" t="str">
        <f t="shared" si="288"/>
        <v>41289 - 0 - PM</v>
      </c>
      <c r="CC52" s="66" t="str">
        <f t="shared" si="289"/>
        <v xml:space="preserve">41289 - 0 - </v>
      </c>
      <c r="CD52" s="66" t="str">
        <f t="shared" si="290"/>
        <v xml:space="preserve">41289 - 0 - </v>
      </c>
      <c r="CE52" s="67">
        <f>VLOOKUP(E52,'Répartition salles'!$C:$R,16,FALSE)</f>
        <v>0</v>
      </c>
      <c r="CF52" s="66" t="str">
        <f t="shared" si="291"/>
        <v>41289 - 0 - AM</v>
      </c>
      <c r="CG52" s="66" t="str">
        <f t="shared" si="292"/>
        <v>41289 - 0 - PM</v>
      </c>
      <c r="CH52" s="66" t="str">
        <f t="shared" si="293"/>
        <v xml:space="preserve">41289 - 0 - </v>
      </c>
      <c r="CI52" s="66" t="str">
        <f t="shared" si="294"/>
        <v xml:space="preserve">41289 - 0 - </v>
      </c>
      <c r="CJ52" s="118" t="str">
        <f t="shared" si="295"/>
        <v>ACT</v>
      </c>
    </row>
    <row r="53" spans="1:88" x14ac:dyDescent="0.2">
      <c r="A53" s="108">
        <v>1895974</v>
      </c>
      <c r="B53" s="108">
        <v>2743250</v>
      </c>
      <c r="C53" s="108" t="s">
        <v>21</v>
      </c>
      <c r="D53" s="109" t="s">
        <v>634</v>
      </c>
      <c r="E53" s="103" t="s">
        <v>53</v>
      </c>
      <c r="F53" s="104" t="s">
        <v>16</v>
      </c>
      <c r="G53" s="105">
        <v>0.25</v>
      </c>
      <c r="H53" s="105">
        <v>4.1666666666666664E-2</v>
      </c>
      <c r="I53" s="106">
        <v>41289</v>
      </c>
      <c r="J53" s="108" t="s">
        <v>8</v>
      </c>
      <c r="K53" s="108" t="s">
        <v>10</v>
      </c>
      <c r="L53" s="110" t="s">
        <v>12</v>
      </c>
      <c r="M53" s="11" t="str">
        <f t="shared" si="0"/>
        <v>AM;PM;EVENING;NIGHT</v>
      </c>
      <c r="N53" s="39" t="str">
        <f>IF($G53=P$4,"",IF(AND($G53&lt;$H53,P$3&lt;P$4,OR(AND($G53&gt;P$3,$G53&lt;=P$4),AND($H53&gt;P$3,$H53&lt;=P$4),AND($G53&lt;P$3,$H53&gt;P$4))),"AM",IF(AND($G53&lt;$H53,P$3&gt;P$4,OR(AND($G53&gt;P$3,$G53&lt;=P$4+1),AND($H53&gt;P$3,$H53&lt;=P$4+1),AND($G53&lt;P$3,$H53&gt;P$4+1))),"AM",IF(AND($G53&gt;$H53,P$3&lt;P$4,OR(AND($G53&gt;P$3,$G53&lt;=P$4),AND($H53+1&gt;P$3,$H53+1&lt;=P$4),AND($G53&lt;P$3,$H53+1&gt;P$4))),"AM",IF(AND($G53&gt;$H53,P$3&gt;P$4,OR(AND($G53&gt;P$3,$G53&lt;=P$4+1),AND($H53+1&gt;P$3,$H53+1&lt;=P$4+1),AND($G53&lt;P$3,$H53+1&gt;P$4+1))),"AM","")))))</f>
        <v>AM</v>
      </c>
      <c r="O53" s="39" t="str">
        <f>IF($G53=Q$4,"",IF(AND($G53&lt;$H53,Q$3&lt;Q$4,OR(AND($G53&gt;Q$3,$G53&lt;=Q$4),AND($H53&gt;Q$3,$H53&lt;=Q$4),AND($G53&lt;Q$3,$H53&gt;Q$4))),"PM",IF(AND($G53&lt;$H53,Q$3&gt;Q$4,OR(AND($G53&gt;Q$3,$G53&lt;=Q$4+1),AND($H53&gt;Q$3,$H53&lt;=Q$4+1),AND($G53&lt;Q$3,$H53&gt;Q$4+1))),"PM",IF(AND($G53&gt;$H53,Q$3&lt;Q$4,OR(AND($G53&gt;Q$3,$G53&lt;=Q$4),AND($H53+1&gt;Q$3,$H53+1&lt;=Q$4),AND($G53&lt;Q$3,$H53+1&gt;Q$4))),"PM",IF(AND($G53&gt;$H53,Q$3&gt;Q$4,OR(AND($G53&gt;Q$3,$G53&lt;=Q$4+1),AND($H53+1&gt;Q$3,$H53+1&lt;=Q$4+1),AND($G53&lt;Q$3,$H53+1&gt;Q$4+1))),"PM","")))))</f>
        <v>PM</v>
      </c>
      <c r="P53" s="39" t="str">
        <f>IF($G53=R$4,"",IF(AND($G53&lt;$H53,R$3&lt;R$4,OR(AND($G53&gt;R$3,$G53&lt;=R$4),AND($H53&gt;R$3,$H53&lt;=R$4),AND($G53&lt;R$3,$H53&gt;R$4))),"EVENING",IF(AND($G53&lt;$H53,R$3&gt;R$4,OR(AND($G53&gt;R$3,$G53&lt;=R$4+1),AND($H53&gt;R$3,$H53&lt;=R$4+1),AND($G53&lt;R$3,$H53&gt;R$4+1))),"EVENING",IF(AND($G53&gt;$H53,R$3&lt;R$4,OR(AND($G53&gt;R$3,$G53&lt;=R$4),AND($H53+1&gt;R$3,$H53+1&lt;=R$4),AND($G53&lt;R$3,$H53+1&gt;R$4))),"EVENING",IF(AND($G53&gt;$H53,R$3&gt;R$4,OR(AND($G53&gt;R$3,$G53&lt;=R$4+1),AND($H53+1&gt;R$3,$H53+1&lt;=R$4+1),AND($G53&lt;R$3,$H53+1&gt;R$4+1))),"EVENING","")))))</f>
        <v>EVENING</v>
      </c>
      <c r="Q53" s="165" t="str">
        <f>IF($G53=S$4,"",IF(AND($G53&lt;$H53,S$3&lt;S$4,OR(AND($G53&gt;S$3,$G53&lt;=S$4),AND($H53&gt;S$3,$H53&lt;=S$4),AND($G53&lt;S$3,$H53&gt;S$4))),"NIGHT",IF(AND($G53&lt;$H53,S$3&gt;S$4,OR(AND($G53&gt;S$3,$G53&lt;=S$4+1),AND($H53&gt;S$3,$H53&lt;=S$4+1),AND($G53&lt;S$3,$H53&gt;S$4+1))),"NIGHT",IF(AND($G53&gt;$H53,S$3&lt;S$4,OR(AND($G53&gt;S$3,$G53&lt;=S$4),AND($H53+1&gt;S$3,$H53+1&lt;=S$4),AND($G53&lt;S$3,$H53+1&gt;S$4))),"NIGHT",IF(AND($G53&gt;$H53,S$3&gt;S$4,OR(AND($G53&gt;S$3,$G53&lt;=S$4+1),AND($H53+1&gt;S$3,$H53+1&lt;=S$4+1),AND($G53&lt;S$3,$H53+1&gt;S$4+1))),"NIGHT","")))))</f>
        <v/>
      </c>
      <c r="R53" s="39" t="str">
        <f t="shared" si="237"/>
        <v>dimanche</v>
      </c>
      <c r="S53" s="39">
        <f t="shared" si="238"/>
        <v>15</v>
      </c>
      <c r="T53" s="39">
        <f t="shared" si="239"/>
        <v>1</v>
      </c>
      <c r="U53" s="39" t="str">
        <f t="shared" si="240"/>
        <v>weekend</v>
      </c>
      <c r="V53" s="40" t="str">
        <f t="shared" si="241"/>
        <v>weekend - La Seine (0)</v>
      </c>
      <c r="W53" s="40" t="str">
        <f t="shared" si="242"/>
        <v>1 - weekend - La Seine (0) - AM</v>
      </c>
      <c r="X53" s="40" t="str">
        <f t="shared" si="243"/>
        <v>1 - weekend - La Seine (0) - PM</v>
      </c>
      <c r="Y53" s="40" t="str">
        <f t="shared" si="244"/>
        <v>1 - weekend - La Seine (0) - EVENING</v>
      </c>
      <c r="Z53" s="40" t="str">
        <f t="shared" si="245"/>
        <v xml:space="preserve">1 - weekend - La Seine (0) - </v>
      </c>
      <c r="AA53" s="40" t="str">
        <f t="shared" si="246"/>
        <v>41289 - La Seine (0) - AM</v>
      </c>
      <c r="AB53" s="40" t="str">
        <f t="shared" si="247"/>
        <v>41289 - La Seine (0) - PM</v>
      </c>
      <c r="AC53" s="40" t="str">
        <f t="shared" si="248"/>
        <v>41289 - La Seine (0) - EVENING</v>
      </c>
      <c r="AD53" s="40" t="str">
        <f t="shared" si="249"/>
        <v xml:space="preserve">41289 - La Seine (0) - </v>
      </c>
      <c r="AE53" s="39" t="str">
        <f t="shared" si="250"/>
        <v>ACT</v>
      </c>
      <c r="AF53" s="11"/>
      <c r="AG53" s="67" t="str">
        <f>VLOOKUP(E53,'Répartition salles'!$C:$R,6,FALSE)</f>
        <v>Seine A</v>
      </c>
      <c r="AH53" s="66" t="str">
        <f t="shared" si="251"/>
        <v>41289 - Seine A - AM</v>
      </c>
      <c r="AI53" s="66" t="str">
        <f t="shared" si="252"/>
        <v>41289 - Seine A - PM</v>
      </c>
      <c r="AJ53" s="66" t="str">
        <f t="shared" si="253"/>
        <v>41289 - Seine A - EVENING</v>
      </c>
      <c r="AK53" s="66" t="str">
        <f t="shared" si="254"/>
        <v xml:space="preserve">41289 - Seine A - </v>
      </c>
      <c r="AL53" s="67" t="str">
        <f>VLOOKUP(E53,'Répartition salles'!$C:$R,7,FALSE)</f>
        <v>Seine B</v>
      </c>
      <c r="AM53" s="66" t="str">
        <f t="shared" si="255"/>
        <v>41289 - Seine B - AM</v>
      </c>
      <c r="AN53" s="66" t="str">
        <f t="shared" si="256"/>
        <v>41289 - Seine B - PM</v>
      </c>
      <c r="AO53" s="66" t="str">
        <f t="shared" si="257"/>
        <v>41289 - Seine B - EVENING</v>
      </c>
      <c r="AP53" s="66" t="str">
        <f t="shared" si="258"/>
        <v xml:space="preserve">41289 - Seine B - </v>
      </c>
      <c r="AQ53" s="67" t="str">
        <f>VLOOKUP(E53,'Répartition salles'!$C:$R,8,FALSE)</f>
        <v>Seine C</v>
      </c>
      <c r="AR53" s="66" t="str">
        <f t="shared" si="259"/>
        <v>41289 - Seine C - AM</v>
      </c>
      <c r="AS53" s="66" t="str">
        <f t="shared" si="260"/>
        <v>41289 - Seine C - PM</v>
      </c>
      <c r="AT53" s="66" t="str">
        <f t="shared" si="261"/>
        <v>41289 - Seine C - EVENING</v>
      </c>
      <c r="AU53" s="66" t="str">
        <f t="shared" si="262"/>
        <v xml:space="preserve">41289 - Seine C - </v>
      </c>
      <c r="AV53" s="67">
        <f>VLOOKUP(E53,'Répartition salles'!$C:$R,9,FALSE)</f>
        <v>0</v>
      </c>
      <c r="AW53" s="66" t="str">
        <f t="shared" si="263"/>
        <v>41289 - 0 - AM</v>
      </c>
      <c r="AX53" s="66" t="str">
        <f t="shared" si="264"/>
        <v>41289 - 0 - PM</v>
      </c>
      <c r="AY53" s="66" t="str">
        <f t="shared" si="265"/>
        <v>41289 - 0 - EVENING</v>
      </c>
      <c r="AZ53" s="66" t="str">
        <f t="shared" si="266"/>
        <v xml:space="preserve">41289 - 0 - </v>
      </c>
      <c r="BA53" s="67">
        <f>VLOOKUP(E53,'Répartition salles'!$C:$R,10,FALSE)</f>
        <v>0</v>
      </c>
      <c r="BB53" s="66" t="str">
        <f t="shared" si="267"/>
        <v>41289 - 0 - AM</v>
      </c>
      <c r="BC53" s="66" t="str">
        <f t="shared" si="268"/>
        <v>41289 - 0 - PM</v>
      </c>
      <c r="BD53" s="66" t="str">
        <f t="shared" si="269"/>
        <v>41289 - 0 - EVENING</v>
      </c>
      <c r="BE53" s="66" t="str">
        <f t="shared" si="270"/>
        <v xml:space="preserve">41289 - 0 - </v>
      </c>
      <c r="BF53" s="67">
        <f>VLOOKUP(E53,'Répartition salles'!$C:$R,11,FALSE)</f>
        <v>0</v>
      </c>
      <c r="BG53" s="66" t="str">
        <f t="shared" si="271"/>
        <v>41289 - 0 - AM</v>
      </c>
      <c r="BH53" s="66" t="str">
        <f t="shared" si="272"/>
        <v>41289 - 0 - PM</v>
      </c>
      <c r="BI53" s="66" t="str">
        <f t="shared" si="273"/>
        <v>41289 - 0 - EVENING</v>
      </c>
      <c r="BJ53" s="66" t="str">
        <f t="shared" si="274"/>
        <v xml:space="preserve">41289 - 0 - </v>
      </c>
      <c r="BK53" s="67">
        <f>VLOOKUP(E53,'Répartition salles'!$C:$R,12,FALSE)</f>
        <v>0</v>
      </c>
      <c r="BL53" s="66" t="str">
        <f t="shared" si="275"/>
        <v>41289 - 0 - AM</v>
      </c>
      <c r="BM53" s="66" t="str">
        <f t="shared" si="276"/>
        <v>41289 - 0 - PM</v>
      </c>
      <c r="BN53" s="66" t="str">
        <f t="shared" si="277"/>
        <v>41289 - 0 - EVENING</v>
      </c>
      <c r="BO53" s="66" t="str">
        <f t="shared" si="278"/>
        <v xml:space="preserve">41289 - 0 - </v>
      </c>
      <c r="BP53" s="67">
        <f>VLOOKUP(E53,'Répartition salles'!$C:$R,13,FALSE)</f>
        <v>0</v>
      </c>
      <c r="BQ53" s="66" t="str">
        <f t="shared" si="279"/>
        <v>41289 - 0 - AM</v>
      </c>
      <c r="BR53" s="66" t="str">
        <f t="shared" si="280"/>
        <v>41289 - 0 - PM</v>
      </c>
      <c r="BS53" s="66" t="str">
        <f t="shared" si="281"/>
        <v>41289 - 0 - EVENING</v>
      </c>
      <c r="BT53" s="66" t="str">
        <f t="shared" si="282"/>
        <v xml:space="preserve">41289 - 0 - </v>
      </c>
      <c r="BU53" s="67">
        <f>VLOOKUP(E53,'Répartition salles'!$C:$R,14,FALSE)</f>
        <v>0</v>
      </c>
      <c r="BV53" s="66" t="str">
        <f t="shared" si="283"/>
        <v>41289 - 0 - AM</v>
      </c>
      <c r="BW53" s="66" t="str">
        <f t="shared" si="284"/>
        <v>41289 - 0 - PM</v>
      </c>
      <c r="BX53" s="66" t="str">
        <f t="shared" si="285"/>
        <v>41289 - 0 - EVENING</v>
      </c>
      <c r="BY53" s="66" t="str">
        <f t="shared" si="286"/>
        <v xml:space="preserve">41289 - 0 - </v>
      </c>
      <c r="BZ53" s="67">
        <f>VLOOKUP(E53,'Répartition salles'!$C:$R,15,FALSE)</f>
        <v>0</v>
      </c>
      <c r="CA53" s="66" t="str">
        <f t="shared" si="287"/>
        <v>41289 - 0 - AM</v>
      </c>
      <c r="CB53" s="66" t="str">
        <f t="shared" si="288"/>
        <v>41289 - 0 - PM</v>
      </c>
      <c r="CC53" s="66" t="str">
        <f t="shared" si="289"/>
        <v>41289 - 0 - EVENING</v>
      </c>
      <c r="CD53" s="66" t="str">
        <f t="shared" si="290"/>
        <v xml:space="preserve">41289 - 0 - </v>
      </c>
      <c r="CE53" s="67">
        <f>VLOOKUP(E53,'Répartition salles'!$C:$R,16,FALSE)</f>
        <v>0</v>
      </c>
      <c r="CF53" s="66" t="str">
        <f t="shared" si="291"/>
        <v>41289 - 0 - AM</v>
      </c>
      <c r="CG53" s="66" t="str">
        <f t="shared" si="292"/>
        <v>41289 - 0 - PM</v>
      </c>
      <c r="CH53" s="66" t="str">
        <f t="shared" si="293"/>
        <v>41289 - 0 - EVENING</v>
      </c>
      <c r="CI53" s="66" t="str">
        <f t="shared" si="294"/>
        <v xml:space="preserve">41289 - 0 - </v>
      </c>
      <c r="CJ53" s="118" t="str">
        <f t="shared" si="295"/>
        <v>ACT</v>
      </c>
    </row>
    <row r="54" spans="1:88" x14ac:dyDescent="0.2">
      <c r="A54" s="108">
        <v>1895974</v>
      </c>
      <c r="B54" s="108">
        <v>3322787</v>
      </c>
      <c r="C54" s="108" t="s">
        <v>21</v>
      </c>
      <c r="D54" s="109" t="s">
        <v>635</v>
      </c>
      <c r="E54" s="103" t="s">
        <v>183</v>
      </c>
      <c r="F54" s="104" t="s">
        <v>16</v>
      </c>
      <c r="G54" s="105">
        <v>0.375</v>
      </c>
      <c r="H54" s="105">
        <v>0.75</v>
      </c>
      <c r="I54" s="106">
        <v>41289</v>
      </c>
      <c r="J54" s="108" t="s">
        <v>8</v>
      </c>
      <c r="K54" s="108" t="s">
        <v>10</v>
      </c>
      <c r="L54" s="110" t="s">
        <v>12</v>
      </c>
      <c r="M54" s="11" t="str">
        <f t="shared" si="0"/>
        <v>AM;PM</v>
      </c>
      <c r="N54" s="39" t="str">
        <f>IF($G54=P$4,"",IF(AND($G54&lt;$H54,P$3&lt;P$4,OR(AND($G54&gt;P$3,$G54&lt;=P$4),AND($H54&gt;P$3,$H54&lt;=P$4),AND($G54&lt;P$3,$H54&gt;P$4))),"AM",IF(AND($G54&lt;$H54,P$3&gt;P$4,OR(AND($G54&gt;P$3,$G54&lt;=P$4+1),AND($H54&gt;P$3,$H54&lt;=P$4+1),AND($G54&lt;P$3,$H54&gt;P$4+1))),"AM",IF(AND($G54&gt;$H54,P$3&lt;P$4,OR(AND($G54&gt;P$3,$G54&lt;=P$4),AND($H54+1&gt;P$3,$H54+1&lt;=P$4),AND($G54&lt;P$3,$H54+1&gt;P$4))),"AM",IF(AND($G54&gt;$H54,P$3&gt;P$4,OR(AND($G54&gt;P$3,$G54&lt;=P$4+1),AND($H54+1&gt;P$3,$H54+1&lt;=P$4+1),AND($G54&lt;P$3,$H54+1&gt;P$4+1))),"AM","")))))</f>
        <v>AM</v>
      </c>
      <c r="O54" s="39" t="str">
        <f>IF($G54=Q$4,"",IF(AND($G54&lt;$H54,Q$3&lt;Q$4,OR(AND($G54&gt;Q$3,$G54&lt;=Q$4),AND($H54&gt;Q$3,$H54&lt;=Q$4),AND($G54&lt;Q$3,$H54&gt;Q$4))),"PM",IF(AND($G54&lt;$H54,Q$3&gt;Q$4,OR(AND($G54&gt;Q$3,$G54&lt;=Q$4+1),AND($H54&gt;Q$3,$H54&lt;=Q$4+1),AND($G54&lt;Q$3,$H54&gt;Q$4+1))),"PM",IF(AND($G54&gt;$H54,Q$3&lt;Q$4,OR(AND($G54&gt;Q$3,$G54&lt;=Q$4),AND($H54+1&gt;Q$3,$H54+1&lt;=Q$4),AND($G54&lt;Q$3,$H54+1&gt;Q$4))),"PM",IF(AND($G54&gt;$H54,Q$3&gt;Q$4,OR(AND($G54&gt;Q$3,$G54&lt;=Q$4+1),AND($H54+1&gt;Q$3,$H54+1&lt;=Q$4+1),AND($G54&lt;Q$3,$H54+1&gt;Q$4+1))),"PM","")))))</f>
        <v>PM</v>
      </c>
      <c r="P54" s="39" t="str">
        <f>IF($G54=R$4,"",IF(AND($G54&lt;$H54,R$3&lt;R$4,OR(AND($G54&gt;R$3,$G54&lt;=R$4),AND($H54&gt;R$3,$H54&lt;=R$4),AND($G54&lt;R$3,$H54&gt;R$4))),"EVENING",IF(AND($G54&lt;$H54,R$3&gt;R$4,OR(AND($G54&gt;R$3,$G54&lt;=R$4+1),AND($H54&gt;R$3,$H54&lt;=R$4+1),AND($G54&lt;R$3,$H54&gt;R$4+1))),"EVENING",IF(AND($G54&gt;$H54,R$3&lt;R$4,OR(AND($G54&gt;R$3,$G54&lt;=R$4),AND($H54+1&gt;R$3,$H54+1&lt;=R$4),AND($G54&lt;R$3,$H54+1&gt;R$4))),"EVENING",IF(AND($G54&gt;$H54,R$3&gt;R$4,OR(AND($G54&gt;R$3,$G54&lt;=R$4+1),AND($H54+1&gt;R$3,$H54+1&lt;=R$4+1),AND($G54&lt;R$3,$H54+1&gt;R$4+1))),"EVENING","")))))</f>
        <v/>
      </c>
      <c r="Q54" s="39" t="str">
        <f>IF($G54=S$4,"",IF(AND($G54&lt;$H54,S$3&lt;S$4,OR(AND($G54&gt;S$3,$G54&lt;=S$4),AND($H54&gt;S$3,$H54&lt;=S$4),AND($G54&lt;S$3,$H54&gt;S$4))),"NIGHT",IF(AND($G54&lt;$H54,S$3&gt;S$4,OR(AND($G54&gt;S$3,$G54&lt;=S$4+1),AND($H54&gt;S$3,$H54&lt;=S$4+1),AND($G54&lt;S$3,$H54&gt;S$4+1))),"NIGHT",IF(AND($G54&gt;$H54,S$3&lt;S$4,OR(AND($G54&gt;S$3,$G54&lt;=S$4),AND($H54+1&gt;S$3,$H54+1&lt;=S$4),AND($G54&lt;S$3,$H54+1&gt;S$4))),"NIGHT",IF(AND($G54&gt;$H54,S$3&gt;S$4,OR(AND($G54&gt;S$3,$G54&lt;=S$4+1),AND($H54+1&gt;S$3,$H54+1&lt;=S$4+1),AND($G54&lt;S$3,$H54+1&gt;S$4+1))),"NIGHT","")))))</f>
        <v/>
      </c>
      <c r="R54" s="39" t="str">
        <f t="shared" si="237"/>
        <v>dimanche</v>
      </c>
      <c r="S54" s="39">
        <f t="shared" si="238"/>
        <v>15</v>
      </c>
      <c r="T54" s="39">
        <f t="shared" si="239"/>
        <v>1</v>
      </c>
      <c r="U54" s="39" t="str">
        <f t="shared" si="240"/>
        <v>weekend</v>
      </c>
      <c r="V54" s="40" t="str">
        <f t="shared" si="241"/>
        <v>weekend - La Seine B (0)</v>
      </c>
      <c r="W54" s="40" t="str">
        <f t="shared" si="242"/>
        <v>1 - weekend - La Seine B (0) - AM</v>
      </c>
      <c r="X54" s="40" t="str">
        <f t="shared" si="243"/>
        <v>1 - weekend - La Seine B (0) - PM</v>
      </c>
      <c r="Y54" s="40" t="str">
        <f t="shared" si="244"/>
        <v xml:space="preserve">1 - weekend - La Seine B (0) - </v>
      </c>
      <c r="Z54" s="40" t="str">
        <f t="shared" si="245"/>
        <v xml:space="preserve">1 - weekend - La Seine B (0) - </v>
      </c>
      <c r="AA54" s="40" t="str">
        <f t="shared" si="246"/>
        <v>41289 - La Seine B (0) - AM</v>
      </c>
      <c r="AB54" s="40" t="str">
        <f t="shared" si="247"/>
        <v>41289 - La Seine B (0) - PM</v>
      </c>
      <c r="AC54" s="40" t="str">
        <f t="shared" si="248"/>
        <v xml:space="preserve">41289 - La Seine B (0) - </v>
      </c>
      <c r="AD54" s="40" t="str">
        <f t="shared" si="249"/>
        <v xml:space="preserve">41289 - La Seine B (0) - </v>
      </c>
      <c r="AE54" s="39" t="str">
        <f t="shared" si="250"/>
        <v>ACT</v>
      </c>
      <c r="AF54" s="11"/>
      <c r="AG54" s="67" t="str">
        <f>VLOOKUP(E54,'Répartition salles'!$C:$R,6,FALSE)</f>
        <v>Seine B</v>
      </c>
      <c r="AH54" s="66" t="str">
        <f t="shared" si="251"/>
        <v>41289 - Seine B - AM</v>
      </c>
      <c r="AI54" s="66" t="str">
        <f t="shared" si="252"/>
        <v>41289 - Seine B - PM</v>
      </c>
      <c r="AJ54" s="66" t="str">
        <f t="shared" si="253"/>
        <v xml:space="preserve">41289 - Seine B - </v>
      </c>
      <c r="AK54" s="66" t="str">
        <f t="shared" si="254"/>
        <v xml:space="preserve">41289 - Seine B - </v>
      </c>
      <c r="AL54" s="67">
        <f>VLOOKUP(E54,'Répartition salles'!$C:$R,7,FALSE)</f>
        <v>0</v>
      </c>
      <c r="AM54" s="66" t="str">
        <f t="shared" si="255"/>
        <v>41289 - 0 - AM</v>
      </c>
      <c r="AN54" s="66" t="str">
        <f t="shared" si="256"/>
        <v>41289 - 0 - PM</v>
      </c>
      <c r="AO54" s="66" t="str">
        <f t="shared" si="257"/>
        <v xml:space="preserve">41289 - 0 - </v>
      </c>
      <c r="AP54" s="66" t="str">
        <f t="shared" si="258"/>
        <v xml:space="preserve">41289 - 0 - </v>
      </c>
      <c r="AQ54" s="67">
        <f>VLOOKUP(E54,'Répartition salles'!$C:$R,8,FALSE)</f>
        <v>0</v>
      </c>
      <c r="AR54" s="66" t="str">
        <f t="shared" si="259"/>
        <v>41289 - 0 - AM</v>
      </c>
      <c r="AS54" s="66" t="str">
        <f t="shared" si="260"/>
        <v>41289 - 0 - PM</v>
      </c>
      <c r="AT54" s="66" t="str">
        <f t="shared" si="261"/>
        <v xml:space="preserve">41289 - 0 - </v>
      </c>
      <c r="AU54" s="66" t="str">
        <f t="shared" si="262"/>
        <v xml:space="preserve">41289 - 0 - </v>
      </c>
      <c r="AV54" s="67">
        <f>VLOOKUP(E54,'Répartition salles'!$C:$R,9,FALSE)</f>
        <v>0</v>
      </c>
      <c r="AW54" s="66" t="str">
        <f t="shared" si="263"/>
        <v>41289 - 0 - AM</v>
      </c>
      <c r="AX54" s="66" t="str">
        <f t="shared" si="264"/>
        <v>41289 - 0 - PM</v>
      </c>
      <c r="AY54" s="66" t="str">
        <f t="shared" si="265"/>
        <v xml:space="preserve">41289 - 0 - </v>
      </c>
      <c r="AZ54" s="66" t="str">
        <f t="shared" si="266"/>
        <v xml:space="preserve">41289 - 0 - </v>
      </c>
      <c r="BA54" s="67">
        <f>VLOOKUP(E54,'Répartition salles'!$C:$R,10,FALSE)</f>
        <v>0</v>
      </c>
      <c r="BB54" s="66" t="str">
        <f t="shared" si="267"/>
        <v>41289 - 0 - AM</v>
      </c>
      <c r="BC54" s="66" t="str">
        <f t="shared" si="268"/>
        <v>41289 - 0 - PM</v>
      </c>
      <c r="BD54" s="66" t="str">
        <f t="shared" si="269"/>
        <v xml:space="preserve">41289 - 0 - </v>
      </c>
      <c r="BE54" s="66" t="str">
        <f t="shared" si="270"/>
        <v xml:space="preserve">41289 - 0 - </v>
      </c>
      <c r="BF54" s="67">
        <f>VLOOKUP(E54,'Répartition salles'!$C:$R,11,FALSE)</f>
        <v>0</v>
      </c>
      <c r="BG54" s="66" t="str">
        <f t="shared" si="271"/>
        <v>41289 - 0 - AM</v>
      </c>
      <c r="BH54" s="66" t="str">
        <f t="shared" si="272"/>
        <v>41289 - 0 - PM</v>
      </c>
      <c r="BI54" s="66" t="str">
        <f t="shared" si="273"/>
        <v xml:space="preserve">41289 - 0 - </v>
      </c>
      <c r="BJ54" s="66" t="str">
        <f t="shared" si="274"/>
        <v xml:space="preserve">41289 - 0 - </v>
      </c>
      <c r="BK54" s="67">
        <f>VLOOKUP(E54,'Répartition salles'!$C:$R,12,FALSE)</f>
        <v>0</v>
      </c>
      <c r="BL54" s="66" t="str">
        <f t="shared" si="275"/>
        <v>41289 - 0 - AM</v>
      </c>
      <c r="BM54" s="66" t="str">
        <f t="shared" si="276"/>
        <v>41289 - 0 - PM</v>
      </c>
      <c r="BN54" s="66" t="str">
        <f t="shared" si="277"/>
        <v xml:space="preserve">41289 - 0 - </v>
      </c>
      <c r="BO54" s="66" t="str">
        <f t="shared" si="278"/>
        <v xml:space="preserve">41289 - 0 - </v>
      </c>
      <c r="BP54" s="67">
        <f>VLOOKUP(E54,'Répartition salles'!$C:$R,13,FALSE)</f>
        <v>0</v>
      </c>
      <c r="BQ54" s="66" t="str">
        <f t="shared" si="279"/>
        <v>41289 - 0 - AM</v>
      </c>
      <c r="BR54" s="66" t="str">
        <f t="shared" si="280"/>
        <v>41289 - 0 - PM</v>
      </c>
      <c r="BS54" s="66" t="str">
        <f t="shared" si="281"/>
        <v xml:space="preserve">41289 - 0 - </v>
      </c>
      <c r="BT54" s="66" t="str">
        <f t="shared" si="282"/>
        <v xml:space="preserve">41289 - 0 - </v>
      </c>
      <c r="BU54" s="67">
        <f>VLOOKUP(E54,'Répartition salles'!$C:$R,14,FALSE)</f>
        <v>0</v>
      </c>
      <c r="BV54" s="66" t="str">
        <f t="shared" si="283"/>
        <v>41289 - 0 - AM</v>
      </c>
      <c r="BW54" s="66" t="str">
        <f t="shared" si="284"/>
        <v>41289 - 0 - PM</v>
      </c>
      <c r="BX54" s="66" t="str">
        <f t="shared" si="285"/>
        <v xml:space="preserve">41289 - 0 - </v>
      </c>
      <c r="BY54" s="66" t="str">
        <f t="shared" si="286"/>
        <v xml:space="preserve">41289 - 0 - </v>
      </c>
      <c r="BZ54" s="67">
        <f>VLOOKUP(E54,'Répartition salles'!$C:$R,15,FALSE)</f>
        <v>0</v>
      </c>
      <c r="CA54" s="66" t="str">
        <f t="shared" si="287"/>
        <v>41289 - 0 - AM</v>
      </c>
      <c r="CB54" s="66" t="str">
        <f t="shared" si="288"/>
        <v>41289 - 0 - PM</v>
      </c>
      <c r="CC54" s="66" t="str">
        <f t="shared" si="289"/>
        <v xml:space="preserve">41289 - 0 - </v>
      </c>
      <c r="CD54" s="66" t="str">
        <f t="shared" si="290"/>
        <v xml:space="preserve">41289 - 0 - </v>
      </c>
      <c r="CE54" s="67">
        <f>VLOOKUP(E54,'Répartition salles'!$C:$R,16,FALSE)</f>
        <v>0</v>
      </c>
      <c r="CF54" s="66" t="str">
        <f t="shared" si="291"/>
        <v>41289 - 0 - AM</v>
      </c>
      <c r="CG54" s="66" t="str">
        <f t="shared" si="292"/>
        <v>41289 - 0 - PM</v>
      </c>
      <c r="CH54" s="66" t="str">
        <f t="shared" si="293"/>
        <v xml:space="preserve">41289 - 0 - </v>
      </c>
      <c r="CI54" s="66" t="str">
        <f t="shared" si="294"/>
        <v xml:space="preserve">41289 - 0 - </v>
      </c>
      <c r="CJ54" s="118" t="str">
        <f t="shared" si="295"/>
        <v>ACT</v>
      </c>
    </row>
    <row r="55" spans="1:88" x14ac:dyDescent="0.2">
      <c r="A55" s="108">
        <v>1895974</v>
      </c>
      <c r="B55" s="108">
        <v>3322760</v>
      </c>
      <c r="C55" s="108" t="s">
        <v>21</v>
      </c>
      <c r="D55" s="109" t="s">
        <v>636</v>
      </c>
      <c r="E55" s="103" t="s">
        <v>68</v>
      </c>
      <c r="F55" s="104" t="s">
        <v>16</v>
      </c>
      <c r="G55" s="105">
        <v>0.33333333333333331</v>
      </c>
      <c r="H55" s="105">
        <v>0.39583333333333331</v>
      </c>
      <c r="I55" s="106">
        <v>41290</v>
      </c>
      <c r="J55" s="108" t="s">
        <v>8</v>
      </c>
      <c r="K55" s="108" t="s">
        <v>10</v>
      </c>
      <c r="L55" s="110" t="s">
        <v>12</v>
      </c>
      <c r="M55" s="11" t="str">
        <f t="shared" si="0"/>
        <v>AM</v>
      </c>
      <c r="N55" s="39" t="str">
        <f>IF($G55=P$4,"",IF(AND($G55&lt;$H55,P$3&lt;P$4,OR(AND($G55&gt;P$3,$G55&lt;=P$4),AND($H55&gt;P$3,$H55&lt;=P$4),AND($G55&lt;P$3,$H55&gt;P$4))),"AM",IF(AND($G55&lt;$H55,P$3&gt;P$4,OR(AND($G55&gt;P$3,$G55&lt;=P$4+1),AND($H55&gt;P$3,$H55&lt;=P$4+1),AND($G55&lt;P$3,$H55&gt;P$4+1))),"AM",IF(AND($G55&gt;$H55,P$3&lt;P$4,OR(AND($G55&gt;P$3,$G55&lt;=P$4),AND($H55+1&gt;P$3,$H55+1&lt;=P$4),AND($G55&lt;P$3,$H55+1&gt;P$4))),"AM",IF(AND($G55&gt;$H55,P$3&gt;P$4,OR(AND($G55&gt;P$3,$G55&lt;=P$4+1),AND($H55+1&gt;P$3,$H55+1&lt;=P$4+1),AND($G55&lt;P$3,$H55+1&gt;P$4+1))),"AM","")))))</f>
        <v>AM</v>
      </c>
      <c r="O55" s="39" t="str">
        <f>IF($G55=Q$4,"",IF(AND($G55&lt;$H55,Q$3&lt;Q$4,OR(AND($G55&gt;Q$3,$G55&lt;=Q$4),AND($H55&gt;Q$3,$H55&lt;=Q$4),AND($G55&lt;Q$3,$H55&gt;Q$4))),"PM",IF(AND($G55&lt;$H55,Q$3&gt;Q$4,OR(AND($G55&gt;Q$3,$G55&lt;=Q$4+1),AND($H55&gt;Q$3,$H55&lt;=Q$4+1),AND($G55&lt;Q$3,$H55&gt;Q$4+1))),"PM",IF(AND($G55&gt;$H55,Q$3&lt;Q$4,OR(AND($G55&gt;Q$3,$G55&lt;=Q$4),AND($H55+1&gt;Q$3,$H55+1&lt;=Q$4),AND($G55&lt;Q$3,$H55+1&gt;Q$4))),"PM",IF(AND($G55&gt;$H55,Q$3&gt;Q$4,OR(AND($G55&gt;Q$3,$G55&lt;=Q$4+1),AND($H55+1&gt;Q$3,$H55+1&lt;=Q$4+1),AND($G55&lt;Q$3,$H55+1&gt;Q$4+1))),"PM","")))))</f>
        <v/>
      </c>
      <c r="P55" s="39" t="str">
        <f>IF($G55=R$4,"",IF(AND($G55&lt;$H55,R$3&lt;R$4,OR(AND($G55&gt;R$3,$G55&lt;=R$4),AND($H55&gt;R$3,$H55&lt;=R$4),AND($G55&lt;R$3,$H55&gt;R$4))),"EVENING",IF(AND($G55&lt;$H55,R$3&gt;R$4,OR(AND($G55&gt;R$3,$G55&lt;=R$4+1),AND($H55&gt;R$3,$H55&lt;=R$4+1),AND($G55&lt;R$3,$H55&gt;R$4+1))),"EVENING",IF(AND($G55&gt;$H55,R$3&lt;R$4,OR(AND($G55&gt;R$3,$G55&lt;=R$4),AND($H55+1&gt;R$3,$H55+1&lt;=R$4),AND($G55&lt;R$3,$H55+1&gt;R$4))),"EVENING",IF(AND($G55&gt;$H55,R$3&gt;R$4,OR(AND($G55&gt;R$3,$G55&lt;=R$4+1),AND($H55+1&gt;R$3,$H55+1&lt;=R$4+1),AND($G55&lt;R$3,$H55+1&gt;R$4+1))),"EVENING","")))))</f>
        <v/>
      </c>
      <c r="Q55" s="39" t="str">
        <f>IF($G55=S$4,"",IF(AND($G55&lt;$H55,S$3&lt;S$4,OR(AND($G55&gt;S$3,$G55&lt;=S$4),AND($H55&gt;S$3,$H55&lt;=S$4),AND($G55&lt;S$3,$H55&gt;S$4))),"NIGHT",IF(AND($G55&lt;$H55,S$3&gt;S$4,OR(AND($G55&gt;S$3,$G55&lt;=S$4+1),AND($H55&gt;S$3,$H55&lt;=S$4+1),AND($G55&lt;S$3,$H55&gt;S$4+1))),"NIGHT",IF(AND($G55&gt;$H55,S$3&lt;S$4,OR(AND($G55&gt;S$3,$G55&lt;=S$4),AND($H55+1&gt;S$3,$H55+1&lt;=S$4),AND($G55&lt;S$3,$H55+1&gt;S$4))),"NIGHT",IF(AND($G55&gt;$H55,S$3&gt;S$4,OR(AND($G55&gt;S$3,$G55&lt;=S$4+1),AND($H55+1&gt;S$3,$H55+1&lt;=S$4+1),AND($G55&lt;S$3,$H55+1&gt;S$4+1))),"NIGHT","")))))</f>
        <v/>
      </c>
      <c r="R55" s="39" t="str">
        <f t="shared" ref="R55:R61" si="296">TEXT(DAY(I55),"jjjj")</f>
        <v>lundi</v>
      </c>
      <c r="S55" s="39">
        <f t="shared" ref="S55:S61" si="297">DAY(I55)</f>
        <v>16</v>
      </c>
      <c r="T55" s="39">
        <f t="shared" ref="T55:T61" si="298">MONTH(I55)</f>
        <v>1</v>
      </c>
      <c r="U55" s="39" t="str">
        <f t="shared" ref="U55:U61" si="299">IF(OR(R55="Samedi",R55="Dimanche"),"weekend","week")</f>
        <v>week</v>
      </c>
      <c r="V55" s="40" t="str">
        <f t="shared" ref="V55:V61" si="300">U55&amp;" - "&amp;E55</f>
        <v>week - La Seine C (0)</v>
      </c>
      <c r="W55" s="40" t="str">
        <f t="shared" ref="W55:W61" si="301">T55&amp;" - "&amp;U55&amp;" - "&amp;E55&amp; " - "&amp;N55</f>
        <v>1 - week - La Seine C (0) - AM</v>
      </c>
      <c r="X55" s="40" t="str">
        <f t="shared" ref="X55:X61" si="302">T55&amp;" - "&amp;U55&amp;" - "&amp;E55&amp; " - "&amp;O55</f>
        <v xml:space="preserve">1 - week - La Seine C (0) - </v>
      </c>
      <c r="Y55" s="40" t="str">
        <f t="shared" ref="Y55:Y61" si="303">T55&amp;" - "&amp;U55&amp;" - "&amp;E55&amp; " - "&amp;P55</f>
        <v xml:space="preserve">1 - week - La Seine C (0) - </v>
      </c>
      <c r="Z55" s="40" t="str">
        <f t="shared" ref="Z55:Z61" si="304">T55&amp;" - "&amp;U55&amp;" - "&amp;E55&amp;" - "&amp;Q55</f>
        <v xml:space="preserve">1 - week - La Seine C (0) - </v>
      </c>
      <c r="AA55" s="40" t="str">
        <f t="shared" ref="AA55:AA61" si="305">I55&amp;" - "&amp;E55&amp;" - "&amp;N55</f>
        <v>41290 - La Seine C (0) - AM</v>
      </c>
      <c r="AB55" s="40" t="str">
        <f t="shared" ref="AB55:AB61" si="306">I55&amp;" - "&amp;E55&amp;" - "&amp;O55</f>
        <v xml:space="preserve">41290 - La Seine C (0) - </v>
      </c>
      <c r="AC55" s="40" t="str">
        <f t="shared" ref="AC55:AC61" si="307">I55&amp;" - "&amp;E55&amp;" - "&amp;P55</f>
        <v xml:space="preserve">41290 - La Seine C (0) - </v>
      </c>
      <c r="AD55" s="40" t="str">
        <f t="shared" ref="AD55:AD61" si="308">I55&amp;" - "&amp;E55&amp;" - "&amp;Q55</f>
        <v xml:space="preserve">41290 - La Seine C (0) - </v>
      </c>
      <c r="AE55" s="39" t="str">
        <f t="shared" ref="AE55:AE61" si="309">F55</f>
        <v>ACT</v>
      </c>
      <c r="AF55" s="11"/>
      <c r="AG55" s="67" t="str">
        <f>VLOOKUP(E55,'Répartition salles'!$C:$R,6,FALSE)</f>
        <v>Seine C</v>
      </c>
      <c r="AH55" s="66" t="str">
        <f t="shared" ref="AH55:AH61" si="310">I55&amp;" - "&amp;AG55&amp;" - "&amp;N55</f>
        <v>41290 - Seine C - AM</v>
      </c>
      <c r="AI55" s="66" t="str">
        <f t="shared" ref="AI55:AI61" si="311">I55&amp;" - "&amp;AG55&amp;" - "&amp;O55</f>
        <v xml:space="preserve">41290 - Seine C - </v>
      </c>
      <c r="AJ55" s="66" t="str">
        <f t="shared" ref="AJ55:AJ61" si="312">I55&amp;" - "&amp;AG55&amp;" - "&amp;P55</f>
        <v xml:space="preserve">41290 - Seine C - </v>
      </c>
      <c r="AK55" s="66" t="str">
        <f t="shared" ref="AK55:AK61" si="313">I55&amp;" - "&amp;AG55&amp;" - "&amp;Q55</f>
        <v xml:space="preserve">41290 - Seine C - </v>
      </c>
      <c r="AL55" s="67">
        <f>VLOOKUP(E55,'Répartition salles'!$C:$R,7,FALSE)</f>
        <v>0</v>
      </c>
      <c r="AM55" s="66" t="str">
        <f t="shared" ref="AM55:AM61" si="314">I55&amp;" - "&amp;AL55&amp;" - "&amp;N55</f>
        <v>41290 - 0 - AM</v>
      </c>
      <c r="AN55" s="66" t="str">
        <f t="shared" ref="AN55:AN61" si="315">I55&amp;" - "&amp;AL55&amp;" - "&amp;O55</f>
        <v xml:space="preserve">41290 - 0 - </v>
      </c>
      <c r="AO55" s="66" t="str">
        <f t="shared" ref="AO55:AO61" si="316">I55&amp;" - "&amp;AL55&amp;" - "&amp;P55</f>
        <v xml:space="preserve">41290 - 0 - </v>
      </c>
      <c r="AP55" s="66" t="str">
        <f t="shared" ref="AP55:AP61" si="317">I55&amp;" - "&amp;AL55&amp;" - "&amp;Q55</f>
        <v xml:space="preserve">41290 - 0 - </v>
      </c>
      <c r="AQ55" s="67">
        <f>VLOOKUP(E55,'Répartition salles'!$C:$R,8,FALSE)</f>
        <v>0</v>
      </c>
      <c r="AR55" s="66" t="str">
        <f t="shared" ref="AR55:AR61" si="318">I55&amp;" - "&amp;AQ55&amp;" - "&amp;N55</f>
        <v>41290 - 0 - AM</v>
      </c>
      <c r="AS55" s="66" t="str">
        <f t="shared" ref="AS55:AS61" si="319">I55&amp;" - "&amp;AQ55&amp;" - "&amp;O55</f>
        <v xml:space="preserve">41290 - 0 - </v>
      </c>
      <c r="AT55" s="66" t="str">
        <f t="shared" ref="AT55:AT61" si="320">I55&amp;" - "&amp;AQ55&amp;" - "&amp;P55</f>
        <v xml:space="preserve">41290 - 0 - </v>
      </c>
      <c r="AU55" s="66" t="str">
        <f t="shared" ref="AU55:AU61" si="321">I55&amp;" - "&amp;AQ55&amp;" - "&amp;Q55</f>
        <v xml:space="preserve">41290 - 0 - </v>
      </c>
      <c r="AV55" s="67">
        <f>VLOOKUP(E55,'Répartition salles'!$C:$R,9,FALSE)</f>
        <v>0</v>
      </c>
      <c r="AW55" s="66" t="str">
        <f t="shared" ref="AW55:AW61" si="322">I55&amp;" - "&amp;AV55&amp;" - "&amp;N55</f>
        <v>41290 - 0 - AM</v>
      </c>
      <c r="AX55" s="66" t="str">
        <f t="shared" ref="AX55:AX61" si="323">I55&amp;" - "&amp;AV55&amp;" - "&amp;O55</f>
        <v xml:space="preserve">41290 - 0 - </v>
      </c>
      <c r="AY55" s="66" t="str">
        <f t="shared" ref="AY55:AY61" si="324">I55&amp;" - "&amp;AV55&amp;" - "&amp;P55</f>
        <v xml:space="preserve">41290 - 0 - </v>
      </c>
      <c r="AZ55" s="66" t="str">
        <f t="shared" ref="AZ55:AZ61" si="325">I55&amp;" - "&amp;AV55&amp;" - "&amp;Q55</f>
        <v xml:space="preserve">41290 - 0 - </v>
      </c>
      <c r="BA55" s="67">
        <f>VLOOKUP(E55,'Répartition salles'!$C:$R,10,FALSE)</f>
        <v>0</v>
      </c>
      <c r="BB55" s="66" t="str">
        <f t="shared" ref="BB55:BB61" si="326">I55&amp;" - "&amp;BA55&amp;" - "&amp;N55</f>
        <v>41290 - 0 - AM</v>
      </c>
      <c r="BC55" s="66" t="str">
        <f t="shared" ref="BC55:BC61" si="327">I55&amp;" - "&amp;BA55&amp;" - "&amp;O55</f>
        <v xml:space="preserve">41290 - 0 - </v>
      </c>
      <c r="BD55" s="66" t="str">
        <f t="shared" ref="BD55:BD61" si="328">I55&amp;" - "&amp;BA55&amp;" - "&amp;P55</f>
        <v xml:space="preserve">41290 - 0 - </v>
      </c>
      <c r="BE55" s="66" t="str">
        <f t="shared" ref="BE55:BE61" si="329">I55&amp;" - "&amp;BA55&amp;" - "&amp;Q55</f>
        <v xml:space="preserve">41290 - 0 - </v>
      </c>
      <c r="BF55" s="67">
        <f>VLOOKUP(E55,'Répartition salles'!$C:$R,11,FALSE)</f>
        <v>0</v>
      </c>
      <c r="BG55" s="66" t="str">
        <f t="shared" ref="BG55:BG61" si="330">I55&amp;" - "&amp;BF55&amp;" - "&amp;N55</f>
        <v>41290 - 0 - AM</v>
      </c>
      <c r="BH55" s="66" t="str">
        <f t="shared" ref="BH55:BH61" si="331">I55&amp;" - "&amp;BF55&amp;" - "&amp;O55</f>
        <v xml:space="preserve">41290 - 0 - </v>
      </c>
      <c r="BI55" s="66" t="str">
        <f t="shared" ref="BI55:BI61" si="332">I55&amp;" - "&amp;BF55&amp;" - "&amp;P55</f>
        <v xml:space="preserve">41290 - 0 - </v>
      </c>
      <c r="BJ55" s="66" t="str">
        <f t="shared" ref="BJ55:BJ61" si="333">I55&amp;" - "&amp;BF55&amp;" - "&amp;Q55</f>
        <v xml:space="preserve">41290 - 0 - </v>
      </c>
      <c r="BK55" s="67">
        <f>VLOOKUP(E55,'Répartition salles'!$C:$R,12,FALSE)</f>
        <v>0</v>
      </c>
      <c r="BL55" s="66" t="str">
        <f t="shared" ref="BL55:BL61" si="334">I55&amp;" - "&amp;BK55&amp;" - "&amp;N55</f>
        <v>41290 - 0 - AM</v>
      </c>
      <c r="BM55" s="66" t="str">
        <f t="shared" ref="BM55:BM61" si="335">I55&amp;" - "&amp;BK55&amp;" - "&amp;O55</f>
        <v xml:space="preserve">41290 - 0 - </v>
      </c>
      <c r="BN55" s="66" t="str">
        <f t="shared" ref="BN55:BN61" si="336">I55&amp;" - "&amp;BK55&amp;" - "&amp;P55</f>
        <v xml:space="preserve">41290 - 0 - </v>
      </c>
      <c r="BO55" s="66" t="str">
        <f t="shared" ref="BO55:BO61" si="337">I55&amp;" - "&amp;BK55&amp;" - "&amp;Q55</f>
        <v xml:space="preserve">41290 - 0 - </v>
      </c>
      <c r="BP55" s="67">
        <f>VLOOKUP(E55,'Répartition salles'!$C:$R,13,FALSE)</f>
        <v>0</v>
      </c>
      <c r="BQ55" s="66" t="str">
        <f t="shared" ref="BQ55:BQ61" si="338">I55&amp;" - "&amp;BP55&amp;" - "&amp;N55</f>
        <v>41290 - 0 - AM</v>
      </c>
      <c r="BR55" s="66" t="str">
        <f t="shared" ref="BR55:BR61" si="339">I55&amp;" - "&amp;BP55&amp;" - "&amp;O55</f>
        <v xml:space="preserve">41290 - 0 - </v>
      </c>
      <c r="BS55" s="66" t="str">
        <f t="shared" ref="BS55:BS61" si="340">I55&amp;" - "&amp;BP55&amp;" - "&amp;P55</f>
        <v xml:space="preserve">41290 - 0 - </v>
      </c>
      <c r="BT55" s="66" t="str">
        <f t="shared" ref="BT55:BT61" si="341">I55&amp;" - "&amp;BP55&amp;" - "&amp;Q55</f>
        <v xml:space="preserve">41290 - 0 - </v>
      </c>
      <c r="BU55" s="67">
        <f>VLOOKUP(E55,'Répartition salles'!$C:$R,14,FALSE)</f>
        <v>0</v>
      </c>
      <c r="BV55" s="66" t="str">
        <f t="shared" ref="BV55:BV61" si="342">I55&amp;" - "&amp;BU55&amp;" - "&amp;N55</f>
        <v>41290 - 0 - AM</v>
      </c>
      <c r="BW55" s="66" t="str">
        <f t="shared" ref="BW55:BW61" si="343">I55&amp;" - "&amp;BU55&amp;" - "&amp;O55</f>
        <v xml:space="preserve">41290 - 0 - </v>
      </c>
      <c r="BX55" s="66" t="str">
        <f t="shared" ref="BX55:BX61" si="344">I55&amp;" - "&amp;BU55&amp;" - "&amp;P55</f>
        <v xml:space="preserve">41290 - 0 - </v>
      </c>
      <c r="BY55" s="66" t="str">
        <f t="shared" ref="BY55:BY61" si="345">I55&amp;" - "&amp;BU55&amp;" - "&amp;Q55</f>
        <v xml:space="preserve">41290 - 0 - </v>
      </c>
      <c r="BZ55" s="67">
        <f>VLOOKUP(E55,'Répartition salles'!$C:$R,15,FALSE)</f>
        <v>0</v>
      </c>
      <c r="CA55" s="66" t="str">
        <f t="shared" ref="CA55:CA61" si="346">I55&amp;" - "&amp;BZ55&amp;" - "&amp;N55</f>
        <v>41290 - 0 - AM</v>
      </c>
      <c r="CB55" s="66" t="str">
        <f t="shared" ref="CB55:CB61" si="347">I55&amp;" - "&amp;BZ55&amp;" - "&amp;O55</f>
        <v xml:space="preserve">41290 - 0 - </v>
      </c>
      <c r="CC55" s="66" t="str">
        <f t="shared" ref="CC55:CC61" si="348">I55&amp;" - "&amp;BZ55&amp;" - "&amp;P55</f>
        <v xml:space="preserve">41290 - 0 - </v>
      </c>
      <c r="CD55" s="66" t="str">
        <f t="shared" ref="CD55:CD61" si="349">I55&amp;" - "&amp;BZ55&amp;" - "&amp;Q55</f>
        <v xml:space="preserve">41290 - 0 - </v>
      </c>
      <c r="CE55" s="67">
        <f>VLOOKUP(E55,'Répartition salles'!$C:$R,16,FALSE)</f>
        <v>0</v>
      </c>
      <c r="CF55" s="66" t="str">
        <f t="shared" ref="CF55:CF61" si="350">I55&amp;" - "&amp;CE55&amp;" - "&amp;N55</f>
        <v>41290 - 0 - AM</v>
      </c>
      <c r="CG55" s="66" t="str">
        <f t="shared" ref="CG55:CG61" si="351">I55&amp;" - "&amp;CE55&amp;" - "&amp;O55</f>
        <v xml:space="preserve">41290 - 0 - </v>
      </c>
      <c r="CH55" s="66" t="str">
        <f t="shared" ref="CH55:CH61" si="352">I55&amp;" - "&amp;CE55&amp;" - "&amp;P55</f>
        <v xml:space="preserve">41290 - 0 - </v>
      </c>
      <c r="CI55" s="66" t="str">
        <f t="shared" ref="CI55:CI61" si="353">I55&amp;" - "&amp;CE55&amp;" - "&amp;Q55</f>
        <v xml:space="preserve">41290 - 0 - </v>
      </c>
      <c r="CJ55" s="118" t="str">
        <f t="shared" ref="CJ55:CJ61" si="354">F55</f>
        <v>ACT</v>
      </c>
    </row>
    <row r="56" spans="1:88" x14ac:dyDescent="0.2">
      <c r="A56" s="108">
        <v>1895974</v>
      </c>
      <c r="B56" s="108">
        <v>3322789</v>
      </c>
      <c r="C56" s="108" t="s">
        <v>21</v>
      </c>
      <c r="D56" s="109" t="s">
        <v>637</v>
      </c>
      <c r="E56" s="103" t="s">
        <v>183</v>
      </c>
      <c r="F56" s="104" t="s">
        <v>16</v>
      </c>
      <c r="G56" s="105">
        <v>0.33333333333333331</v>
      </c>
      <c r="H56" s="105">
        <v>0.39583333333333331</v>
      </c>
      <c r="I56" s="106">
        <v>41290</v>
      </c>
      <c r="J56" s="108" t="s">
        <v>8</v>
      </c>
      <c r="K56" s="108" t="s">
        <v>10</v>
      </c>
      <c r="L56" s="110" t="s">
        <v>12</v>
      </c>
      <c r="M56" s="11" t="str">
        <f t="shared" si="0"/>
        <v>AM</v>
      </c>
      <c r="N56" s="39" t="str">
        <f>IF($G56=P$4,"",IF(AND($G56&lt;$H56,P$3&lt;P$4,OR(AND($G56&gt;P$3,$G56&lt;=P$4),AND($H56&gt;P$3,$H56&lt;=P$4),AND($G56&lt;P$3,$H56&gt;P$4))),"AM",IF(AND($G56&lt;$H56,P$3&gt;P$4,OR(AND($G56&gt;P$3,$G56&lt;=P$4+1),AND($H56&gt;P$3,$H56&lt;=P$4+1),AND($G56&lt;P$3,$H56&gt;P$4+1))),"AM",IF(AND($G56&gt;$H56,P$3&lt;P$4,OR(AND($G56&gt;P$3,$G56&lt;=P$4),AND($H56+1&gt;P$3,$H56+1&lt;=P$4),AND($G56&lt;P$3,$H56+1&gt;P$4))),"AM",IF(AND($G56&gt;$H56,P$3&gt;P$4,OR(AND($G56&gt;P$3,$G56&lt;=P$4+1),AND($H56+1&gt;P$3,$H56+1&lt;=P$4+1),AND($G56&lt;P$3,$H56+1&gt;P$4+1))),"AM","")))))</f>
        <v>AM</v>
      </c>
      <c r="O56" s="39" t="str">
        <f>IF($G56=Q$4,"",IF(AND($G56&lt;$H56,Q$3&lt;Q$4,OR(AND($G56&gt;Q$3,$G56&lt;=Q$4),AND($H56&gt;Q$3,$H56&lt;=Q$4),AND($G56&lt;Q$3,$H56&gt;Q$4))),"PM",IF(AND($G56&lt;$H56,Q$3&gt;Q$4,OR(AND($G56&gt;Q$3,$G56&lt;=Q$4+1),AND($H56&gt;Q$3,$H56&lt;=Q$4+1),AND($G56&lt;Q$3,$H56&gt;Q$4+1))),"PM",IF(AND($G56&gt;$H56,Q$3&lt;Q$4,OR(AND($G56&gt;Q$3,$G56&lt;=Q$4),AND($H56+1&gt;Q$3,$H56+1&lt;=Q$4),AND($G56&lt;Q$3,$H56+1&gt;Q$4))),"PM",IF(AND($G56&gt;$H56,Q$3&gt;Q$4,OR(AND($G56&gt;Q$3,$G56&lt;=Q$4+1),AND($H56+1&gt;Q$3,$H56+1&lt;=Q$4+1),AND($G56&lt;Q$3,$H56+1&gt;Q$4+1))),"PM","")))))</f>
        <v/>
      </c>
      <c r="P56" s="39" t="str">
        <f>IF($G56=R$4,"",IF(AND($G56&lt;$H56,R$3&lt;R$4,OR(AND($G56&gt;R$3,$G56&lt;=R$4),AND($H56&gt;R$3,$H56&lt;=R$4),AND($G56&lt;R$3,$H56&gt;R$4))),"EVENING",IF(AND($G56&lt;$H56,R$3&gt;R$4,OR(AND($G56&gt;R$3,$G56&lt;=R$4+1),AND($H56&gt;R$3,$H56&lt;=R$4+1),AND($G56&lt;R$3,$H56&gt;R$4+1))),"EVENING",IF(AND($G56&gt;$H56,R$3&lt;R$4,OR(AND($G56&gt;R$3,$G56&lt;=R$4),AND($H56+1&gt;R$3,$H56+1&lt;=R$4),AND($G56&lt;R$3,$H56+1&gt;R$4))),"EVENING",IF(AND($G56&gt;$H56,R$3&gt;R$4,OR(AND($G56&gt;R$3,$G56&lt;=R$4+1),AND($H56+1&gt;R$3,$H56+1&lt;=R$4+1),AND($G56&lt;R$3,$H56+1&gt;R$4+1))),"EVENING","")))))</f>
        <v/>
      </c>
      <c r="Q56" s="39" t="str">
        <f>IF($G56=S$4,"",IF(AND($G56&lt;$H56,S$3&lt;S$4,OR(AND($G56&gt;S$3,$G56&lt;=S$4),AND($H56&gt;S$3,$H56&lt;=S$4),AND($G56&lt;S$3,$H56&gt;S$4))),"NIGHT",IF(AND($G56&lt;$H56,S$3&gt;S$4,OR(AND($G56&gt;S$3,$G56&lt;=S$4+1),AND($H56&gt;S$3,$H56&lt;=S$4+1),AND($G56&lt;S$3,$H56&gt;S$4+1))),"NIGHT",IF(AND($G56&gt;$H56,S$3&lt;S$4,OR(AND($G56&gt;S$3,$G56&lt;=S$4),AND($H56+1&gt;S$3,$H56+1&lt;=S$4),AND($G56&lt;S$3,$H56+1&gt;S$4))),"NIGHT",IF(AND($G56&gt;$H56,S$3&gt;S$4,OR(AND($G56&gt;S$3,$G56&lt;=S$4+1),AND($H56+1&gt;S$3,$H56+1&lt;=S$4+1),AND($G56&lt;S$3,$H56+1&gt;S$4+1))),"NIGHT","")))))</f>
        <v/>
      </c>
      <c r="R56" s="39" t="str">
        <f t="shared" si="296"/>
        <v>lundi</v>
      </c>
      <c r="S56" s="39">
        <f t="shared" si="297"/>
        <v>16</v>
      </c>
      <c r="T56" s="39">
        <f t="shared" si="298"/>
        <v>1</v>
      </c>
      <c r="U56" s="39" t="str">
        <f t="shared" si="299"/>
        <v>week</v>
      </c>
      <c r="V56" s="40" t="str">
        <f t="shared" si="300"/>
        <v>week - La Seine B (0)</v>
      </c>
      <c r="W56" s="40" t="str">
        <f t="shared" si="301"/>
        <v>1 - week - La Seine B (0) - AM</v>
      </c>
      <c r="X56" s="40" t="str">
        <f t="shared" si="302"/>
        <v xml:space="preserve">1 - week - La Seine B (0) - </v>
      </c>
      <c r="Y56" s="40" t="str">
        <f t="shared" si="303"/>
        <v xml:space="preserve">1 - week - La Seine B (0) - </v>
      </c>
      <c r="Z56" s="40" t="str">
        <f t="shared" si="304"/>
        <v xml:space="preserve">1 - week - La Seine B (0) - </v>
      </c>
      <c r="AA56" s="40" t="str">
        <f t="shared" si="305"/>
        <v>41290 - La Seine B (0) - AM</v>
      </c>
      <c r="AB56" s="40" t="str">
        <f t="shared" si="306"/>
        <v xml:space="preserve">41290 - La Seine B (0) - </v>
      </c>
      <c r="AC56" s="40" t="str">
        <f t="shared" si="307"/>
        <v xml:space="preserve">41290 - La Seine B (0) - </v>
      </c>
      <c r="AD56" s="40" t="str">
        <f t="shared" si="308"/>
        <v xml:space="preserve">41290 - La Seine B (0) - </v>
      </c>
      <c r="AE56" s="39" t="str">
        <f t="shared" si="309"/>
        <v>ACT</v>
      </c>
      <c r="AF56" s="11"/>
      <c r="AG56" s="67" t="str">
        <f>VLOOKUP(E56,'Répartition salles'!$C:$R,6,FALSE)</f>
        <v>Seine B</v>
      </c>
      <c r="AH56" s="66" t="str">
        <f t="shared" si="310"/>
        <v>41290 - Seine B - AM</v>
      </c>
      <c r="AI56" s="66" t="str">
        <f t="shared" si="311"/>
        <v xml:space="preserve">41290 - Seine B - </v>
      </c>
      <c r="AJ56" s="66" t="str">
        <f t="shared" si="312"/>
        <v xml:space="preserve">41290 - Seine B - </v>
      </c>
      <c r="AK56" s="66" t="str">
        <f t="shared" si="313"/>
        <v xml:space="preserve">41290 - Seine B - </v>
      </c>
      <c r="AL56" s="67">
        <f>VLOOKUP(E56,'Répartition salles'!$C:$R,7,FALSE)</f>
        <v>0</v>
      </c>
      <c r="AM56" s="66" t="str">
        <f t="shared" si="314"/>
        <v>41290 - 0 - AM</v>
      </c>
      <c r="AN56" s="66" t="str">
        <f t="shared" si="315"/>
        <v xml:space="preserve">41290 - 0 - </v>
      </c>
      <c r="AO56" s="66" t="str">
        <f t="shared" si="316"/>
        <v xml:space="preserve">41290 - 0 - </v>
      </c>
      <c r="AP56" s="66" t="str">
        <f t="shared" si="317"/>
        <v xml:space="preserve">41290 - 0 - </v>
      </c>
      <c r="AQ56" s="67">
        <f>VLOOKUP(E56,'Répartition salles'!$C:$R,8,FALSE)</f>
        <v>0</v>
      </c>
      <c r="AR56" s="66" t="str">
        <f t="shared" si="318"/>
        <v>41290 - 0 - AM</v>
      </c>
      <c r="AS56" s="66" t="str">
        <f t="shared" si="319"/>
        <v xml:space="preserve">41290 - 0 - </v>
      </c>
      <c r="AT56" s="66" t="str">
        <f t="shared" si="320"/>
        <v xml:space="preserve">41290 - 0 - </v>
      </c>
      <c r="AU56" s="66" t="str">
        <f t="shared" si="321"/>
        <v xml:space="preserve">41290 - 0 - </v>
      </c>
      <c r="AV56" s="67">
        <f>VLOOKUP(E56,'Répartition salles'!$C:$R,9,FALSE)</f>
        <v>0</v>
      </c>
      <c r="AW56" s="66" t="str">
        <f t="shared" si="322"/>
        <v>41290 - 0 - AM</v>
      </c>
      <c r="AX56" s="66" t="str">
        <f t="shared" si="323"/>
        <v xml:space="preserve">41290 - 0 - </v>
      </c>
      <c r="AY56" s="66" t="str">
        <f t="shared" si="324"/>
        <v xml:space="preserve">41290 - 0 - </v>
      </c>
      <c r="AZ56" s="66" t="str">
        <f t="shared" si="325"/>
        <v xml:space="preserve">41290 - 0 - </v>
      </c>
      <c r="BA56" s="67">
        <f>VLOOKUP(E56,'Répartition salles'!$C:$R,10,FALSE)</f>
        <v>0</v>
      </c>
      <c r="BB56" s="66" t="str">
        <f t="shared" si="326"/>
        <v>41290 - 0 - AM</v>
      </c>
      <c r="BC56" s="66" t="str">
        <f t="shared" si="327"/>
        <v xml:space="preserve">41290 - 0 - </v>
      </c>
      <c r="BD56" s="66" t="str">
        <f t="shared" si="328"/>
        <v xml:space="preserve">41290 - 0 - </v>
      </c>
      <c r="BE56" s="66" t="str">
        <f t="shared" si="329"/>
        <v xml:space="preserve">41290 - 0 - </v>
      </c>
      <c r="BF56" s="67">
        <f>VLOOKUP(E56,'Répartition salles'!$C:$R,11,FALSE)</f>
        <v>0</v>
      </c>
      <c r="BG56" s="66" t="str">
        <f t="shared" si="330"/>
        <v>41290 - 0 - AM</v>
      </c>
      <c r="BH56" s="66" t="str">
        <f t="shared" si="331"/>
        <v xml:space="preserve">41290 - 0 - </v>
      </c>
      <c r="BI56" s="66" t="str">
        <f t="shared" si="332"/>
        <v xml:space="preserve">41290 - 0 - </v>
      </c>
      <c r="BJ56" s="66" t="str">
        <f t="shared" si="333"/>
        <v xml:space="preserve">41290 - 0 - </v>
      </c>
      <c r="BK56" s="67">
        <f>VLOOKUP(E56,'Répartition salles'!$C:$R,12,FALSE)</f>
        <v>0</v>
      </c>
      <c r="BL56" s="66" t="str">
        <f t="shared" si="334"/>
        <v>41290 - 0 - AM</v>
      </c>
      <c r="BM56" s="66" t="str">
        <f t="shared" si="335"/>
        <v xml:space="preserve">41290 - 0 - </v>
      </c>
      <c r="BN56" s="66" t="str">
        <f t="shared" si="336"/>
        <v xml:space="preserve">41290 - 0 - </v>
      </c>
      <c r="BO56" s="66" t="str">
        <f t="shared" si="337"/>
        <v xml:space="preserve">41290 - 0 - </v>
      </c>
      <c r="BP56" s="67">
        <f>VLOOKUP(E56,'Répartition salles'!$C:$R,13,FALSE)</f>
        <v>0</v>
      </c>
      <c r="BQ56" s="66" t="str">
        <f t="shared" si="338"/>
        <v>41290 - 0 - AM</v>
      </c>
      <c r="BR56" s="66" t="str">
        <f t="shared" si="339"/>
        <v xml:space="preserve">41290 - 0 - </v>
      </c>
      <c r="BS56" s="66" t="str">
        <f t="shared" si="340"/>
        <v xml:space="preserve">41290 - 0 - </v>
      </c>
      <c r="BT56" s="66" t="str">
        <f t="shared" si="341"/>
        <v xml:space="preserve">41290 - 0 - </v>
      </c>
      <c r="BU56" s="67">
        <f>VLOOKUP(E56,'Répartition salles'!$C:$R,14,FALSE)</f>
        <v>0</v>
      </c>
      <c r="BV56" s="66" t="str">
        <f t="shared" si="342"/>
        <v>41290 - 0 - AM</v>
      </c>
      <c r="BW56" s="66" t="str">
        <f t="shared" si="343"/>
        <v xml:space="preserve">41290 - 0 - </v>
      </c>
      <c r="BX56" s="66" t="str">
        <f t="shared" si="344"/>
        <v xml:space="preserve">41290 - 0 - </v>
      </c>
      <c r="BY56" s="66" t="str">
        <f t="shared" si="345"/>
        <v xml:space="preserve">41290 - 0 - </v>
      </c>
      <c r="BZ56" s="67">
        <f>VLOOKUP(E56,'Répartition salles'!$C:$R,15,FALSE)</f>
        <v>0</v>
      </c>
      <c r="CA56" s="66" t="str">
        <f t="shared" si="346"/>
        <v>41290 - 0 - AM</v>
      </c>
      <c r="CB56" s="66" t="str">
        <f t="shared" si="347"/>
        <v xml:space="preserve">41290 - 0 - </v>
      </c>
      <c r="CC56" s="66" t="str">
        <f t="shared" si="348"/>
        <v xml:space="preserve">41290 - 0 - </v>
      </c>
      <c r="CD56" s="66" t="str">
        <f t="shared" si="349"/>
        <v xml:space="preserve">41290 - 0 - </v>
      </c>
      <c r="CE56" s="67">
        <f>VLOOKUP(E56,'Répartition salles'!$C:$R,16,FALSE)</f>
        <v>0</v>
      </c>
      <c r="CF56" s="66" t="str">
        <f t="shared" si="350"/>
        <v>41290 - 0 - AM</v>
      </c>
      <c r="CG56" s="66" t="str">
        <f t="shared" si="351"/>
        <v xml:space="preserve">41290 - 0 - </v>
      </c>
      <c r="CH56" s="66" t="str">
        <f t="shared" si="352"/>
        <v xml:space="preserve">41290 - 0 - </v>
      </c>
      <c r="CI56" s="66" t="str">
        <f t="shared" si="353"/>
        <v xml:space="preserve">41290 - 0 - </v>
      </c>
      <c r="CJ56" s="118" t="str">
        <f t="shared" si="354"/>
        <v>ACT</v>
      </c>
    </row>
    <row r="57" spans="1:88" x14ac:dyDescent="0.2">
      <c r="A57" s="108">
        <v>1895974</v>
      </c>
      <c r="B57" s="108">
        <v>3322799</v>
      </c>
      <c r="C57" s="108" t="s">
        <v>21</v>
      </c>
      <c r="D57" s="109" t="s">
        <v>214</v>
      </c>
      <c r="E57" s="129" t="s">
        <v>169</v>
      </c>
      <c r="F57" s="104" t="s">
        <v>16</v>
      </c>
      <c r="G57" s="105">
        <v>0.33333333333333331</v>
      </c>
      <c r="H57" s="105">
        <v>0.41666666666666669</v>
      </c>
      <c r="I57" s="106">
        <v>41290</v>
      </c>
      <c r="J57" s="108" t="s">
        <v>8</v>
      </c>
      <c r="K57" s="108" t="s">
        <v>10</v>
      </c>
      <c r="L57" s="110" t="s">
        <v>12</v>
      </c>
      <c r="M57" s="11" t="str">
        <f t="shared" si="0"/>
        <v>AM</v>
      </c>
      <c r="N57" s="39" t="str">
        <f>IF($G57=P$4,"",IF(AND($G57&lt;$H57,P$3&lt;P$4,OR(AND($G57&gt;P$3,$G57&lt;=P$4),AND($H57&gt;P$3,$H57&lt;=P$4),AND($G57&lt;P$3,$H57&gt;P$4))),"AM",IF(AND($G57&lt;$H57,P$3&gt;P$4,OR(AND($G57&gt;P$3,$G57&lt;=P$4+1),AND($H57&gt;P$3,$H57&lt;=P$4+1),AND($G57&lt;P$3,$H57&gt;P$4+1))),"AM",IF(AND($G57&gt;$H57,P$3&lt;P$4,OR(AND($G57&gt;P$3,$G57&lt;=P$4),AND($H57+1&gt;P$3,$H57+1&lt;=P$4),AND($G57&lt;P$3,$H57+1&gt;P$4))),"AM",IF(AND($G57&gt;$H57,P$3&gt;P$4,OR(AND($G57&gt;P$3,$G57&lt;=P$4+1),AND($H57+1&gt;P$3,$H57+1&lt;=P$4+1),AND($G57&lt;P$3,$H57+1&gt;P$4+1))),"AM","")))))</f>
        <v>AM</v>
      </c>
      <c r="O57" s="39" t="str">
        <f>IF($G57=Q$4,"",IF(AND($G57&lt;$H57,Q$3&lt;Q$4,OR(AND($G57&gt;Q$3,$G57&lt;=Q$4),AND($H57&gt;Q$3,$H57&lt;=Q$4),AND($G57&lt;Q$3,$H57&gt;Q$4))),"PM",IF(AND($G57&lt;$H57,Q$3&gt;Q$4,OR(AND($G57&gt;Q$3,$G57&lt;=Q$4+1),AND($H57&gt;Q$3,$H57&lt;=Q$4+1),AND($G57&lt;Q$3,$H57&gt;Q$4+1))),"PM",IF(AND($G57&gt;$H57,Q$3&lt;Q$4,OR(AND($G57&gt;Q$3,$G57&lt;=Q$4),AND($H57+1&gt;Q$3,$H57+1&lt;=Q$4),AND($G57&lt;Q$3,$H57+1&gt;Q$4))),"PM",IF(AND($G57&gt;$H57,Q$3&gt;Q$4,OR(AND($G57&gt;Q$3,$G57&lt;=Q$4+1),AND($H57+1&gt;Q$3,$H57+1&lt;=Q$4+1),AND($G57&lt;Q$3,$H57+1&gt;Q$4+1))),"PM","")))))</f>
        <v/>
      </c>
      <c r="P57" s="39" t="str">
        <f>IF($G57=R$4,"",IF(AND($G57&lt;$H57,R$3&lt;R$4,OR(AND($G57&gt;R$3,$G57&lt;=R$4),AND($H57&gt;R$3,$H57&lt;=R$4),AND($G57&lt;R$3,$H57&gt;R$4))),"EVENING",IF(AND($G57&lt;$H57,R$3&gt;R$4,OR(AND($G57&gt;R$3,$G57&lt;=R$4+1),AND($H57&gt;R$3,$H57&lt;=R$4+1),AND($G57&lt;R$3,$H57&gt;R$4+1))),"EVENING",IF(AND($G57&gt;$H57,R$3&lt;R$4,OR(AND($G57&gt;R$3,$G57&lt;=R$4),AND($H57+1&gt;R$3,$H57+1&lt;=R$4),AND($G57&lt;R$3,$H57+1&gt;R$4))),"EVENING",IF(AND($G57&gt;$H57,R$3&gt;R$4,OR(AND($G57&gt;R$3,$G57&lt;=R$4+1),AND($H57+1&gt;R$3,$H57+1&lt;=R$4+1),AND($G57&lt;R$3,$H57+1&gt;R$4+1))),"EVENING","")))))</f>
        <v/>
      </c>
      <c r="Q57" s="39" t="str">
        <f>IF($G57=S$4,"",IF(AND($G57&lt;$H57,S$3&lt;S$4,OR(AND($G57&gt;S$3,$G57&lt;=S$4),AND($H57&gt;S$3,$H57&lt;=S$4),AND($G57&lt;S$3,$H57&gt;S$4))),"NIGHT",IF(AND($G57&lt;$H57,S$3&gt;S$4,OR(AND($G57&gt;S$3,$G57&lt;=S$4+1),AND($H57&gt;S$3,$H57&lt;=S$4+1),AND($G57&lt;S$3,$H57&gt;S$4+1))),"NIGHT",IF(AND($G57&gt;$H57,S$3&lt;S$4,OR(AND($G57&gt;S$3,$G57&lt;=S$4),AND($H57+1&gt;S$3,$H57+1&lt;=S$4),AND($G57&lt;S$3,$H57+1&gt;S$4))),"NIGHT",IF(AND($G57&gt;$H57,S$3&gt;S$4,OR(AND($G57&gt;S$3,$G57&lt;=S$4+1),AND($H57+1&gt;S$3,$H57+1&lt;=S$4+1),AND($G57&lt;S$3,$H57+1&gt;S$4+1))),"NIGHT","")))))</f>
        <v/>
      </c>
      <c r="R57" s="39" t="str">
        <f t="shared" si="296"/>
        <v>lundi</v>
      </c>
      <c r="S57" s="39">
        <f t="shared" si="297"/>
        <v>16</v>
      </c>
      <c r="T57" s="39">
        <f t="shared" si="298"/>
        <v>1</v>
      </c>
      <c r="U57" s="39" t="str">
        <f t="shared" si="299"/>
        <v>week</v>
      </c>
      <c r="V57" s="40" t="str">
        <f t="shared" si="300"/>
        <v>week - Le Pont des Arts A &amp; B (0)</v>
      </c>
      <c r="W57" s="40" t="str">
        <f t="shared" si="301"/>
        <v>1 - week - Le Pont des Arts A &amp; B (0) - AM</v>
      </c>
      <c r="X57" s="40" t="str">
        <f t="shared" si="302"/>
        <v xml:space="preserve">1 - week - Le Pont des Arts A &amp; B (0) - </v>
      </c>
      <c r="Y57" s="40" t="str">
        <f t="shared" si="303"/>
        <v xml:space="preserve">1 - week - Le Pont des Arts A &amp; B (0) - </v>
      </c>
      <c r="Z57" s="40" t="str">
        <f t="shared" si="304"/>
        <v xml:space="preserve">1 - week - Le Pont des Arts A &amp; B (0) - </v>
      </c>
      <c r="AA57" s="40" t="str">
        <f t="shared" si="305"/>
        <v>41290 - Le Pont des Arts A &amp; B (0) - AM</v>
      </c>
      <c r="AB57" s="40" t="str">
        <f t="shared" si="306"/>
        <v xml:space="preserve">41290 - Le Pont des Arts A &amp; B (0) - </v>
      </c>
      <c r="AC57" s="40" t="str">
        <f t="shared" si="307"/>
        <v xml:space="preserve">41290 - Le Pont des Arts A &amp; B (0) - </v>
      </c>
      <c r="AD57" s="40" t="str">
        <f t="shared" si="308"/>
        <v xml:space="preserve">41290 - Le Pont des Arts A &amp; B (0) - </v>
      </c>
      <c r="AE57" s="39" t="str">
        <f t="shared" si="309"/>
        <v>ACT</v>
      </c>
      <c r="AF57" s="11"/>
      <c r="AG57" s="67" t="str">
        <f>VLOOKUP(E57,'Répartition salles'!$C:$R,6,FALSE)</f>
        <v>Pont des Arts A</v>
      </c>
      <c r="AH57" s="66" t="str">
        <f t="shared" si="310"/>
        <v>41290 - Pont des Arts A - AM</v>
      </c>
      <c r="AI57" s="66" t="str">
        <f t="shared" si="311"/>
        <v xml:space="preserve">41290 - Pont des Arts A - </v>
      </c>
      <c r="AJ57" s="66" t="str">
        <f t="shared" si="312"/>
        <v xml:space="preserve">41290 - Pont des Arts A - </v>
      </c>
      <c r="AK57" s="66" t="str">
        <f t="shared" si="313"/>
        <v xml:space="preserve">41290 - Pont des Arts A - </v>
      </c>
      <c r="AL57" s="67" t="str">
        <f>VLOOKUP(E57,'Répartition salles'!$C:$R,7,FALSE)</f>
        <v>Pont des Arts B</v>
      </c>
      <c r="AM57" s="66" t="str">
        <f t="shared" si="314"/>
        <v>41290 - Pont des Arts B - AM</v>
      </c>
      <c r="AN57" s="66" t="str">
        <f t="shared" si="315"/>
        <v xml:space="preserve">41290 - Pont des Arts B - </v>
      </c>
      <c r="AO57" s="66" t="str">
        <f t="shared" si="316"/>
        <v xml:space="preserve">41290 - Pont des Arts B - </v>
      </c>
      <c r="AP57" s="66" t="str">
        <f t="shared" si="317"/>
        <v xml:space="preserve">41290 - Pont des Arts B - </v>
      </c>
      <c r="AQ57" s="67">
        <f>VLOOKUP(E57,'Répartition salles'!$C:$R,8,FALSE)</f>
        <v>0</v>
      </c>
      <c r="AR57" s="66" t="str">
        <f t="shared" si="318"/>
        <v>41290 - 0 - AM</v>
      </c>
      <c r="AS57" s="66" t="str">
        <f t="shared" si="319"/>
        <v xml:space="preserve">41290 - 0 - </v>
      </c>
      <c r="AT57" s="66" t="str">
        <f t="shared" si="320"/>
        <v xml:space="preserve">41290 - 0 - </v>
      </c>
      <c r="AU57" s="66" t="str">
        <f t="shared" si="321"/>
        <v xml:space="preserve">41290 - 0 - </v>
      </c>
      <c r="AV57" s="67">
        <f>VLOOKUP(E57,'Répartition salles'!$C:$R,9,FALSE)</f>
        <v>0</v>
      </c>
      <c r="AW57" s="66" t="str">
        <f t="shared" si="322"/>
        <v>41290 - 0 - AM</v>
      </c>
      <c r="AX57" s="66" t="str">
        <f t="shared" si="323"/>
        <v xml:space="preserve">41290 - 0 - </v>
      </c>
      <c r="AY57" s="66" t="str">
        <f t="shared" si="324"/>
        <v xml:space="preserve">41290 - 0 - </v>
      </c>
      <c r="AZ57" s="66" t="str">
        <f t="shared" si="325"/>
        <v xml:space="preserve">41290 - 0 - </v>
      </c>
      <c r="BA57" s="67">
        <f>VLOOKUP(E57,'Répartition salles'!$C:$R,10,FALSE)</f>
        <v>0</v>
      </c>
      <c r="BB57" s="66" t="str">
        <f t="shared" si="326"/>
        <v>41290 - 0 - AM</v>
      </c>
      <c r="BC57" s="66" t="str">
        <f t="shared" si="327"/>
        <v xml:space="preserve">41290 - 0 - </v>
      </c>
      <c r="BD57" s="66" t="str">
        <f t="shared" si="328"/>
        <v xml:space="preserve">41290 - 0 - </v>
      </c>
      <c r="BE57" s="66" t="str">
        <f t="shared" si="329"/>
        <v xml:space="preserve">41290 - 0 - </v>
      </c>
      <c r="BF57" s="67">
        <f>VLOOKUP(E57,'Répartition salles'!$C:$R,11,FALSE)</f>
        <v>0</v>
      </c>
      <c r="BG57" s="66" t="str">
        <f t="shared" si="330"/>
        <v>41290 - 0 - AM</v>
      </c>
      <c r="BH57" s="66" t="str">
        <f t="shared" si="331"/>
        <v xml:space="preserve">41290 - 0 - </v>
      </c>
      <c r="BI57" s="66" t="str">
        <f t="shared" si="332"/>
        <v xml:space="preserve">41290 - 0 - </v>
      </c>
      <c r="BJ57" s="66" t="str">
        <f t="shared" si="333"/>
        <v xml:space="preserve">41290 - 0 - </v>
      </c>
      <c r="BK57" s="67">
        <f>VLOOKUP(E57,'Répartition salles'!$C:$R,12,FALSE)</f>
        <v>0</v>
      </c>
      <c r="BL57" s="66" t="str">
        <f t="shared" si="334"/>
        <v>41290 - 0 - AM</v>
      </c>
      <c r="BM57" s="66" t="str">
        <f t="shared" si="335"/>
        <v xml:space="preserve">41290 - 0 - </v>
      </c>
      <c r="BN57" s="66" t="str">
        <f t="shared" si="336"/>
        <v xml:space="preserve">41290 - 0 - </v>
      </c>
      <c r="BO57" s="66" t="str">
        <f t="shared" si="337"/>
        <v xml:space="preserve">41290 - 0 - </v>
      </c>
      <c r="BP57" s="67">
        <f>VLOOKUP(E57,'Répartition salles'!$C:$R,13,FALSE)</f>
        <v>0</v>
      </c>
      <c r="BQ57" s="66" t="str">
        <f t="shared" si="338"/>
        <v>41290 - 0 - AM</v>
      </c>
      <c r="BR57" s="66" t="str">
        <f t="shared" si="339"/>
        <v xml:space="preserve">41290 - 0 - </v>
      </c>
      <c r="BS57" s="66" t="str">
        <f t="shared" si="340"/>
        <v xml:space="preserve">41290 - 0 - </v>
      </c>
      <c r="BT57" s="66" t="str">
        <f t="shared" si="341"/>
        <v xml:space="preserve">41290 - 0 - </v>
      </c>
      <c r="BU57" s="67">
        <f>VLOOKUP(E57,'Répartition salles'!$C:$R,14,FALSE)</f>
        <v>0</v>
      </c>
      <c r="BV57" s="66" t="str">
        <f t="shared" si="342"/>
        <v>41290 - 0 - AM</v>
      </c>
      <c r="BW57" s="66" t="str">
        <f t="shared" si="343"/>
        <v xml:space="preserve">41290 - 0 - </v>
      </c>
      <c r="BX57" s="66" t="str">
        <f t="shared" si="344"/>
        <v xml:space="preserve">41290 - 0 - </v>
      </c>
      <c r="BY57" s="66" t="str">
        <f t="shared" si="345"/>
        <v xml:space="preserve">41290 - 0 - </v>
      </c>
      <c r="BZ57" s="67">
        <f>VLOOKUP(E57,'Répartition salles'!$C:$R,15,FALSE)</f>
        <v>0</v>
      </c>
      <c r="CA57" s="66" t="str">
        <f t="shared" si="346"/>
        <v>41290 - 0 - AM</v>
      </c>
      <c r="CB57" s="66" t="str">
        <f t="shared" si="347"/>
        <v xml:space="preserve">41290 - 0 - </v>
      </c>
      <c r="CC57" s="66" t="str">
        <f t="shared" si="348"/>
        <v xml:space="preserve">41290 - 0 - </v>
      </c>
      <c r="CD57" s="66" t="str">
        <f t="shared" si="349"/>
        <v xml:space="preserve">41290 - 0 - </v>
      </c>
      <c r="CE57" s="67">
        <f>VLOOKUP(E57,'Répartition salles'!$C:$R,16,FALSE)</f>
        <v>0</v>
      </c>
      <c r="CF57" s="66" t="str">
        <f t="shared" si="350"/>
        <v>41290 - 0 - AM</v>
      </c>
      <c r="CG57" s="66" t="str">
        <f t="shared" si="351"/>
        <v xml:space="preserve">41290 - 0 - </v>
      </c>
      <c r="CH57" s="66" t="str">
        <f t="shared" si="352"/>
        <v xml:space="preserve">41290 - 0 - </v>
      </c>
      <c r="CI57" s="66" t="str">
        <f t="shared" si="353"/>
        <v xml:space="preserve">41290 - 0 - </v>
      </c>
      <c r="CJ57" s="118" t="str">
        <f t="shared" si="354"/>
        <v>ACT</v>
      </c>
    </row>
    <row r="58" spans="1:88" x14ac:dyDescent="0.2">
      <c r="A58" s="108">
        <v>751120</v>
      </c>
      <c r="B58" s="108">
        <v>2697061</v>
      </c>
      <c r="C58" s="108" t="s">
        <v>31</v>
      </c>
      <c r="D58" s="109" t="s">
        <v>639</v>
      </c>
      <c r="E58" s="129" t="s">
        <v>217</v>
      </c>
      <c r="F58" s="104" t="s">
        <v>16</v>
      </c>
      <c r="G58" s="105">
        <v>0.5</v>
      </c>
      <c r="H58" s="105">
        <v>0.95833333333333337</v>
      </c>
      <c r="I58" s="106">
        <v>41290</v>
      </c>
      <c r="J58" s="108" t="s">
        <v>8</v>
      </c>
      <c r="K58" s="108" t="s">
        <v>9</v>
      </c>
      <c r="L58" s="110" t="s">
        <v>638</v>
      </c>
      <c r="M58" s="11" t="str">
        <f t="shared" si="0"/>
        <v>AM;PM;EVENING</v>
      </c>
      <c r="N58" s="39" t="str">
        <f>IF($G58=P$4,"",IF(AND($G58&lt;$H58,P$3&lt;P$4,OR(AND($G58&gt;P$3,$G58&lt;=P$4),AND($H58&gt;P$3,$H58&lt;=P$4),AND($G58&lt;P$3,$H58&gt;P$4))),"AM",IF(AND($G58&lt;$H58,P$3&gt;P$4,OR(AND($G58&gt;P$3,$G58&lt;=P$4+1),AND($H58&gt;P$3,$H58&lt;=P$4+1),AND($G58&lt;P$3,$H58&gt;P$4+1))),"AM",IF(AND($G58&gt;$H58,P$3&lt;P$4,OR(AND($G58&gt;P$3,$G58&lt;=P$4),AND($H58+1&gt;P$3,$H58+1&lt;=P$4),AND($G58&lt;P$3,$H58+1&gt;P$4))),"AM",IF(AND($G58&gt;$H58,P$3&gt;P$4,OR(AND($G58&gt;P$3,$G58&lt;=P$4+1),AND($H58+1&gt;P$3,$H58+1&lt;=P$4+1),AND($G58&lt;P$3,$H58+1&gt;P$4+1))),"AM","")))))</f>
        <v>AM</v>
      </c>
      <c r="O58" s="39" t="str">
        <f>IF($G58=Q$4,"",IF(AND($G58&lt;$H58,Q$3&lt;Q$4,OR(AND($G58&gt;Q$3,$G58&lt;=Q$4),AND($H58&gt;Q$3,$H58&lt;=Q$4),AND($G58&lt;Q$3,$H58&gt;Q$4))),"PM",IF(AND($G58&lt;$H58,Q$3&gt;Q$4,OR(AND($G58&gt;Q$3,$G58&lt;=Q$4+1),AND($H58&gt;Q$3,$H58&lt;=Q$4+1),AND($G58&lt;Q$3,$H58&gt;Q$4+1))),"PM",IF(AND($G58&gt;$H58,Q$3&lt;Q$4,OR(AND($G58&gt;Q$3,$G58&lt;=Q$4),AND($H58+1&gt;Q$3,$H58+1&lt;=Q$4),AND($G58&lt;Q$3,$H58+1&gt;Q$4))),"PM",IF(AND($G58&gt;$H58,Q$3&gt;Q$4,OR(AND($G58&gt;Q$3,$G58&lt;=Q$4+1),AND($H58+1&gt;Q$3,$H58+1&lt;=Q$4+1),AND($G58&lt;Q$3,$H58+1&gt;Q$4+1))),"PM","")))))</f>
        <v>PM</v>
      </c>
      <c r="P58" s="39" t="str">
        <f>IF($G58=R$4,"",IF(AND($G58&lt;$H58,R$3&lt;R$4,OR(AND($G58&gt;R$3,$G58&lt;=R$4),AND($H58&gt;R$3,$H58&lt;=R$4),AND($G58&lt;R$3,$H58&gt;R$4))),"EVENING",IF(AND($G58&lt;$H58,R$3&gt;R$4,OR(AND($G58&gt;R$3,$G58&lt;=R$4+1),AND($H58&gt;R$3,$H58&lt;=R$4+1),AND($G58&lt;R$3,$H58&gt;R$4+1))),"EVENING",IF(AND($G58&gt;$H58,R$3&lt;R$4,OR(AND($G58&gt;R$3,$G58&lt;=R$4),AND($H58+1&gt;R$3,$H58+1&lt;=R$4),AND($G58&lt;R$3,$H58+1&gt;R$4))),"EVENING",IF(AND($G58&gt;$H58,R$3&gt;R$4,OR(AND($G58&gt;R$3,$G58&lt;=R$4+1),AND($H58+1&gt;R$3,$H58+1&lt;=R$4+1),AND($G58&lt;R$3,$H58+1&gt;R$4+1))),"EVENING","")))))</f>
        <v>EVENING</v>
      </c>
      <c r="Q58" s="39" t="str">
        <f>IF($G58=S$4,"",IF(AND($G58&lt;$H58,S$3&lt;S$4,OR(AND($G58&gt;S$3,$G58&lt;=S$4),AND($H58&gt;S$3,$H58&lt;=S$4),AND($G58&lt;S$3,$H58&gt;S$4))),"NIGHT",IF(AND($G58&lt;$H58,S$3&gt;S$4,OR(AND($G58&gt;S$3,$G58&lt;=S$4+1),AND($H58&gt;S$3,$H58&lt;=S$4+1),AND($G58&lt;S$3,$H58&gt;S$4+1))),"NIGHT",IF(AND($G58&gt;$H58,S$3&lt;S$4,OR(AND($G58&gt;S$3,$G58&lt;=S$4),AND($H58+1&gt;S$3,$H58+1&lt;=S$4),AND($G58&lt;S$3,$H58+1&gt;S$4))),"NIGHT",IF(AND($G58&gt;$H58,S$3&gt;S$4,OR(AND($G58&gt;S$3,$G58&lt;=S$4+1),AND($H58+1&gt;S$3,$H58+1&lt;=S$4+1),AND($G58&lt;S$3,$H58+1&gt;S$4+1))),"NIGHT","")))))</f>
        <v/>
      </c>
      <c r="R58" s="39" t="str">
        <f t="shared" si="296"/>
        <v>lundi</v>
      </c>
      <c r="S58" s="39">
        <f t="shared" si="297"/>
        <v>16</v>
      </c>
      <c r="T58" s="39">
        <f t="shared" si="298"/>
        <v>1</v>
      </c>
      <c r="U58" s="39" t="str">
        <f t="shared" si="299"/>
        <v>week</v>
      </c>
      <c r="V58" s="40" t="str">
        <f t="shared" si="300"/>
        <v>week - La Seine B &amp; C - le Ponts des Arts - Foyer Rives de Seine (0)</v>
      </c>
      <c r="W58" s="40" t="str">
        <f t="shared" si="301"/>
        <v>1 - week - La Seine B &amp; C - le Ponts des Arts - Foyer Rives de Seine (0) - AM</v>
      </c>
      <c r="X58" s="40" t="str">
        <f t="shared" si="302"/>
        <v>1 - week - La Seine B &amp; C - le Ponts des Arts - Foyer Rives de Seine (0) - PM</v>
      </c>
      <c r="Y58" s="40" t="str">
        <f t="shared" si="303"/>
        <v>1 - week - La Seine B &amp; C - le Ponts des Arts - Foyer Rives de Seine (0) - EVENING</v>
      </c>
      <c r="Z58" s="40" t="str">
        <f t="shared" si="304"/>
        <v xml:space="preserve">1 - week - La Seine B &amp; C - le Ponts des Arts - Foyer Rives de Seine (0) - </v>
      </c>
      <c r="AA58" s="40" t="str">
        <f t="shared" si="305"/>
        <v>41290 - La Seine B &amp; C - le Ponts des Arts - Foyer Rives de Seine (0) - AM</v>
      </c>
      <c r="AB58" s="40" t="str">
        <f t="shared" si="306"/>
        <v>41290 - La Seine B &amp; C - le Ponts des Arts - Foyer Rives de Seine (0) - PM</v>
      </c>
      <c r="AC58" s="40" t="str">
        <f t="shared" si="307"/>
        <v>41290 - La Seine B &amp; C - le Ponts des Arts - Foyer Rives de Seine (0) - EVENING</v>
      </c>
      <c r="AD58" s="40" t="str">
        <f t="shared" si="308"/>
        <v xml:space="preserve">41290 - La Seine B &amp; C - le Ponts des Arts - Foyer Rives de Seine (0) - </v>
      </c>
      <c r="AE58" s="39" t="str">
        <f t="shared" si="309"/>
        <v>ACT</v>
      </c>
      <c r="AF58" s="11"/>
      <c r="AG58" s="67" t="str">
        <f>VLOOKUP(E58,'Répartition salles'!$C:$R,6,FALSE)</f>
        <v>Seine B</v>
      </c>
      <c r="AH58" s="66" t="str">
        <f t="shared" si="310"/>
        <v>41290 - Seine B - AM</v>
      </c>
      <c r="AI58" s="66" t="str">
        <f t="shared" si="311"/>
        <v>41290 - Seine B - PM</v>
      </c>
      <c r="AJ58" s="66" t="str">
        <f t="shared" si="312"/>
        <v>41290 - Seine B - EVENING</v>
      </c>
      <c r="AK58" s="66" t="str">
        <f t="shared" si="313"/>
        <v xml:space="preserve">41290 - Seine B - </v>
      </c>
      <c r="AL58" s="67" t="str">
        <f>VLOOKUP(E58,'Répartition salles'!$C:$R,7,FALSE)</f>
        <v>Seine C</v>
      </c>
      <c r="AM58" s="66" t="str">
        <f t="shared" si="314"/>
        <v>41290 - Seine C - AM</v>
      </c>
      <c r="AN58" s="66" t="str">
        <f t="shared" si="315"/>
        <v>41290 - Seine C - PM</v>
      </c>
      <c r="AO58" s="66" t="str">
        <f t="shared" si="316"/>
        <v>41290 - Seine C - EVENING</v>
      </c>
      <c r="AP58" s="66" t="str">
        <f t="shared" si="317"/>
        <v xml:space="preserve">41290 - Seine C - </v>
      </c>
      <c r="AQ58" s="67" t="str">
        <f>VLOOKUP(E58,'Répartition salles'!$C:$R,8,FALSE)</f>
        <v>Pont des Arts A</v>
      </c>
      <c r="AR58" s="66" t="str">
        <f t="shared" si="318"/>
        <v>41290 - Pont des Arts A - AM</v>
      </c>
      <c r="AS58" s="66" t="str">
        <f t="shared" si="319"/>
        <v>41290 - Pont des Arts A - PM</v>
      </c>
      <c r="AT58" s="66" t="str">
        <f t="shared" si="320"/>
        <v>41290 - Pont des Arts A - EVENING</v>
      </c>
      <c r="AU58" s="66" t="str">
        <f t="shared" si="321"/>
        <v xml:space="preserve">41290 - Pont des Arts A - </v>
      </c>
      <c r="AV58" s="67" t="str">
        <f>VLOOKUP(E58,'Répartition salles'!$C:$R,9,FALSE)</f>
        <v>Pont des Arts B</v>
      </c>
      <c r="AW58" s="66" t="str">
        <f t="shared" si="322"/>
        <v>41290 - Pont des Arts B - AM</v>
      </c>
      <c r="AX58" s="66" t="str">
        <f t="shared" si="323"/>
        <v>41290 - Pont des Arts B - PM</v>
      </c>
      <c r="AY58" s="66" t="str">
        <f t="shared" si="324"/>
        <v>41290 - Pont des Arts B - EVENING</v>
      </c>
      <c r="AZ58" s="66" t="str">
        <f t="shared" si="325"/>
        <v xml:space="preserve">41290 - Pont des Arts B - </v>
      </c>
      <c r="BA58" s="67" t="str">
        <f>VLOOKUP(E58,'Répartition salles'!$C:$R,10,FALSE)</f>
        <v>Pont des Arts C</v>
      </c>
      <c r="BB58" s="66" t="str">
        <f t="shared" si="326"/>
        <v>41290 - Pont des Arts C - AM</v>
      </c>
      <c r="BC58" s="66" t="str">
        <f t="shared" si="327"/>
        <v>41290 - Pont des Arts C - PM</v>
      </c>
      <c r="BD58" s="66" t="str">
        <f t="shared" si="328"/>
        <v>41290 - Pont des Arts C - EVENING</v>
      </c>
      <c r="BE58" s="66" t="str">
        <f t="shared" si="329"/>
        <v xml:space="preserve">41290 - Pont des Arts C - </v>
      </c>
      <c r="BF58" s="67" t="str">
        <f>VLOOKUP(E58,'Répartition salles'!$C:$R,11,FALSE)</f>
        <v>Foyer Rives de Seine</v>
      </c>
      <c r="BG58" s="66" t="str">
        <f t="shared" si="330"/>
        <v>41290 - Foyer Rives de Seine - AM</v>
      </c>
      <c r="BH58" s="66" t="str">
        <f t="shared" si="331"/>
        <v>41290 - Foyer Rives de Seine - PM</v>
      </c>
      <c r="BI58" s="66" t="str">
        <f t="shared" si="332"/>
        <v>41290 - Foyer Rives de Seine - EVENING</v>
      </c>
      <c r="BJ58" s="66" t="str">
        <f t="shared" si="333"/>
        <v xml:space="preserve">41290 - Foyer Rives de Seine - </v>
      </c>
      <c r="BK58" s="67">
        <f>VLOOKUP(E58,'Répartition salles'!$C:$R,12,FALSE)</f>
        <v>0</v>
      </c>
      <c r="BL58" s="66" t="str">
        <f t="shared" si="334"/>
        <v>41290 - 0 - AM</v>
      </c>
      <c r="BM58" s="66" t="str">
        <f t="shared" si="335"/>
        <v>41290 - 0 - PM</v>
      </c>
      <c r="BN58" s="66" t="str">
        <f t="shared" si="336"/>
        <v>41290 - 0 - EVENING</v>
      </c>
      <c r="BO58" s="66" t="str">
        <f t="shared" si="337"/>
        <v xml:space="preserve">41290 - 0 - </v>
      </c>
      <c r="BP58" s="67">
        <f>VLOOKUP(E58,'Répartition salles'!$C:$R,13,FALSE)</f>
        <v>0</v>
      </c>
      <c r="BQ58" s="66" t="str">
        <f t="shared" si="338"/>
        <v>41290 - 0 - AM</v>
      </c>
      <c r="BR58" s="66" t="str">
        <f t="shared" si="339"/>
        <v>41290 - 0 - PM</v>
      </c>
      <c r="BS58" s="66" t="str">
        <f t="shared" si="340"/>
        <v>41290 - 0 - EVENING</v>
      </c>
      <c r="BT58" s="66" t="str">
        <f t="shared" si="341"/>
        <v xml:space="preserve">41290 - 0 - </v>
      </c>
      <c r="BU58" s="67">
        <f>VLOOKUP(E58,'Répartition salles'!$C:$R,14,FALSE)</f>
        <v>0</v>
      </c>
      <c r="BV58" s="66" t="str">
        <f t="shared" si="342"/>
        <v>41290 - 0 - AM</v>
      </c>
      <c r="BW58" s="66" t="str">
        <f t="shared" si="343"/>
        <v>41290 - 0 - PM</v>
      </c>
      <c r="BX58" s="66" t="str">
        <f t="shared" si="344"/>
        <v>41290 - 0 - EVENING</v>
      </c>
      <c r="BY58" s="66" t="str">
        <f t="shared" si="345"/>
        <v xml:space="preserve">41290 - 0 - </v>
      </c>
      <c r="BZ58" s="67">
        <f>VLOOKUP(E58,'Répartition salles'!$C:$R,15,FALSE)</f>
        <v>0</v>
      </c>
      <c r="CA58" s="66" t="str">
        <f t="shared" si="346"/>
        <v>41290 - 0 - AM</v>
      </c>
      <c r="CB58" s="66" t="str">
        <f t="shared" si="347"/>
        <v>41290 - 0 - PM</v>
      </c>
      <c r="CC58" s="66" t="str">
        <f t="shared" si="348"/>
        <v>41290 - 0 - EVENING</v>
      </c>
      <c r="CD58" s="66" t="str">
        <f t="shared" si="349"/>
        <v xml:space="preserve">41290 - 0 - </v>
      </c>
      <c r="CE58" s="67">
        <f>VLOOKUP(E58,'Répartition salles'!$C:$R,16,FALSE)</f>
        <v>0</v>
      </c>
      <c r="CF58" s="66" t="str">
        <f t="shared" si="350"/>
        <v>41290 - 0 - AM</v>
      </c>
      <c r="CG58" s="66" t="str">
        <f t="shared" si="351"/>
        <v>41290 - 0 - PM</v>
      </c>
      <c r="CH58" s="66" t="str">
        <f t="shared" si="352"/>
        <v>41290 - 0 - EVENING</v>
      </c>
      <c r="CI58" s="66" t="str">
        <f t="shared" si="353"/>
        <v xml:space="preserve">41290 - 0 - </v>
      </c>
      <c r="CJ58" s="118" t="str">
        <f t="shared" si="354"/>
        <v>ACT</v>
      </c>
    </row>
    <row r="59" spans="1:88" x14ac:dyDescent="0.2">
      <c r="A59" s="108">
        <v>751120</v>
      </c>
      <c r="B59" s="108">
        <v>3427668</v>
      </c>
      <c r="C59" s="108" t="s">
        <v>31</v>
      </c>
      <c r="D59" s="109" t="s">
        <v>640</v>
      </c>
      <c r="E59" s="103" t="s">
        <v>181</v>
      </c>
      <c r="F59" s="104" t="s">
        <v>16</v>
      </c>
      <c r="G59" s="105">
        <v>0.33333333333333331</v>
      </c>
      <c r="H59" s="105">
        <v>0.75</v>
      </c>
      <c r="I59" s="106">
        <v>41290</v>
      </c>
      <c r="J59" s="108" t="s">
        <v>8</v>
      </c>
      <c r="K59" s="108" t="s">
        <v>9</v>
      </c>
      <c r="L59" s="110" t="s">
        <v>638</v>
      </c>
      <c r="M59" s="11" t="str">
        <f t="shared" si="0"/>
        <v>AM;PM</v>
      </c>
      <c r="N59" s="39" t="str">
        <f>IF($G59=P$4,"",IF(AND($G59&lt;$H59,P$3&lt;P$4,OR(AND($G59&gt;P$3,$G59&lt;=P$4),AND($H59&gt;P$3,$H59&lt;=P$4),AND($G59&lt;P$3,$H59&gt;P$4))),"AM",IF(AND($G59&lt;$H59,P$3&gt;P$4,OR(AND($G59&gt;P$3,$G59&lt;=P$4+1),AND($H59&gt;P$3,$H59&lt;=P$4+1),AND($G59&lt;P$3,$H59&gt;P$4+1))),"AM",IF(AND($G59&gt;$H59,P$3&lt;P$4,OR(AND($G59&gt;P$3,$G59&lt;=P$4),AND($H59+1&gt;P$3,$H59+1&lt;=P$4),AND($G59&lt;P$3,$H59+1&gt;P$4))),"AM",IF(AND($G59&gt;$H59,P$3&gt;P$4,OR(AND($G59&gt;P$3,$G59&lt;=P$4+1),AND($H59+1&gt;P$3,$H59+1&lt;=P$4+1),AND($G59&lt;P$3,$H59+1&gt;P$4+1))),"AM","")))))</f>
        <v>AM</v>
      </c>
      <c r="O59" s="39" t="str">
        <f>IF($G59=Q$4,"",IF(AND($G59&lt;$H59,Q$3&lt;Q$4,OR(AND($G59&gt;Q$3,$G59&lt;=Q$4),AND($H59&gt;Q$3,$H59&lt;=Q$4),AND($G59&lt;Q$3,$H59&gt;Q$4))),"PM",IF(AND($G59&lt;$H59,Q$3&gt;Q$4,OR(AND($G59&gt;Q$3,$G59&lt;=Q$4+1),AND($H59&gt;Q$3,$H59&lt;=Q$4+1),AND($G59&lt;Q$3,$H59&gt;Q$4+1))),"PM",IF(AND($G59&gt;$H59,Q$3&lt;Q$4,OR(AND($G59&gt;Q$3,$G59&lt;=Q$4),AND($H59+1&gt;Q$3,$H59+1&lt;=Q$4),AND($G59&lt;Q$3,$H59+1&gt;Q$4))),"PM",IF(AND($G59&gt;$H59,Q$3&gt;Q$4,OR(AND($G59&gt;Q$3,$G59&lt;=Q$4+1),AND($H59+1&gt;Q$3,$H59+1&lt;=Q$4+1),AND($G59&lt;Q$3,$H59+1&gt;Q$4+1))),"PM","")))))</f>
        <v>PM</v>
      </c>
      <c r="P59" s="39" t="str">
        <f>IF($G59=R$4,"",IF(AND($G59&lt;$H59,R$3&lt;R$4,OR(AND($G59&gt;R$3,$G59&lt;=R$4),AND($H59&gt;R$3,$H59&lt;=R$4),AND($G59&lt;R$3,$H59&gt;R$4))),"EVENING",IF(AND($G59&lt;$H59,R$3&gt;R$4,OR(AND($G59&gt;R$3,$G59&lt;=R$4+1),AND($H59&gt;R$3,$H59&lt;=R$4+1),AND($G59&lt;R$3,$H59&gt;R$4+1))),"EVENING",IF(AND($G59&gt;$H59,R$3&lt;R$4,OR(AND($G59&gt;R$3,$G59&lt;=R$4),AND($H59+1&gt;R$3,$H59+1&lt;=R$4),AND($G59&lt;R$3,$H59+1&gt;R$4))),"EVENING",IF(AND($G59&gt;$H59,R$3&gt;R$4,OR(AND($G59&gt;R$3,$G59&lt;=R$4+1),AND($H59+1&gt;R$3,$H59+1&lt;=R$4+1),AND($G59&lt;R$3,$H59+1&gt;R$4+1))),"EVENING","")))))</f>
        <v/>
      </c>
      <c r="Q59" s="39" t="str">
        <f>IF($G59=S$4,"",IF(AND($G59&lt;$H59,S$3&lt;S$4,OR(AND($G59&gt;S$3,$G59&lt;=S$4),AND($H59&gt;S$3,$H59&lt;=S$4),AND($G59&lt;S$3,$H59&gt;S$4))),"NIGHT",IF(AND($G59&lt;$H59,S$3&gt;S$4,OR(AND($G59&gt;S$3,$G59&lt;=S$4+1),AND($H59&gt;S$3,$H59&lt;=S$4+1),AND($G59&lt;S$3,$H59&gt;S$4+1))),"NIGHT",IF(AND($G59&gt;$H59,S$3&lt;S$4,OR(AND($G59&gt;S$3,$G59&lt;=S$4),AND($H59+1&gt;S$3,$H59+1&lt;=S$4),AND($G59&lt;S$3,$H59+1&gt;S$4))),"NIGHT",IF(AND($G59&gt;$H59,S$3&gt;S$4,OR(AND($G59&gt;S$3,$G59&lt;=S$4+1),AND($H59+1&gt;S$3,$H59+1&lt;=S$4+1),AND($G59&lt;S$3,$H59+1&gt;S$4+1))),"NIGHT","")))))</f>
        <v/>
      </c>
      <c r="R59" s="39" t="str">
        <f t="shared" si="296"/>
        <v>lundi</v>
      </c>
      <c r="S59" s="39">
        <f t="shared" si="297"/>
        <v>16</v>
      </c>
      <c r="T59" s="39">
        <f t="shared" si="298"/>
        <v>1</v>
      </c>
      <c r="U59" s="39" t="str">
        <f t="shared" si="299"/>
        <v>week</v>
      </c>
      <c r="V59" s="40" t="str">
        <f t="shared" si="300"/>
        <v>week - La Seine A (0)</v>
      </c>
      <c r="W59" s="40" t="str">
        <f t="shared" si="301"/>
        <v>1 - week - La Seine A (0) - AM</v>
      </c>
      <c r="X59" s="40" t="str">
        <f t="shared" si="302"/>
        <v>1 - week - La Seine A (0) - PM</v>
      </c>
      <c r="Y59" s="40" t="str">
        <f t="shared" si="303"/>
        <v xml:space="preserve">1 - week - La Seine A (0) - </v>
      </c>
      <c r="Z59" s="40" t="str">
        <f t="shared" si="304"/>
        <v xml:space="preserve">1 - week - La Seine A (0) - </v>
      </c>
      <c r="AA59" s="40" t="str">
        <f t="shared" si="305"/>
        <v>41290 - La Seine A (0) - AM</v>
      </c>
      <c r="AB59" s="40" t="str">
        <f t="shared" si="306"/>
        <v>41290 - La Seine A (0) - PM</v>
      </c>
      <c r="AC59" s="40" t="str">
        <f t="shared" si="307"/>
        <v xml:space="preserve">41290 - La Seine A (0) - </v>
      </c>
      <c r="AD59" s="40" t="str">
        <f t="shared" si="308"/>
        <v xml:space="preserve">41290 - La Seine A (0) - </v>
      </c>
      <c r="AE59" s="39" t="str">
        <f t="shared" si="309"/>
        <v>ACT</v>
      </c>
      <c r="AF59" s="11"/>
      <c r="AG59" s="67" t="str">
        <f>VLOOKUP(E59,'Répartition salles'!$C:$R,6,FALSE)</f>
        <v>Seine A</v>
      </c>
      <c r="AH59" s="66" t="str">
        <f t="shared" si="310"/>
        <v>41290 - Seine A - AM</v>
      </c>
      <c r="AI59" s="66" t="str">
        <f t="shared" si="311"/>
        <v>41290 - Seine A - PM</v>
      </c>
      <c r="AJ59" s="66" t="str">
        <f t="shared" si="312"/>
        <v xml:space="preserve">41290 - Seine A - </v>
      </c>
      <c r="AK59" s="66" t="str">
        <f t="shared" si="313"/>
        <v xml:space="preserve">41290 - Seine A - </v>
      </c>
      <c r="AL59" s="67">
        <f>VLOOKUP(E59,'Répartition salles'!$C:$R,7,FALSE)</f>
        <v>0</v>
      </c>
      <c r="AM59" s="66" t="str">
        <f t="shared" si="314"/>
        <v>41290 - 0 - AM</v>
      </c>
      <c r="AN59" s="66" t="str">
        <f t="shared" si="315"/>
        <v>41290 - 0 - PM</v>
      </c>
      <c r="AO59" s="66" t="str">
        <f t="shared" si="316"/>
        <v xml:space="preserve">41290 - 0 - </v>
      </c>
      <c r="AP59" s="66" t="str">
        <f t="shared" si="317"/>
        <v xml:space="preserve">41290 - 0 - </v>
      </c>
      <c r="AQ59" s="67">
        <f>VLOOKUP(E59,'Répartition salles'!$C:$R,8,FALSE)</f>
        <v>0</v>
      </c>
      <c r="AR59" s="66" t="str">
        <f t="shared" si="318"/>
        <v>41290 - 0 - AM</v>
      </c>
      <c r="AS59" s="66" t="str">
        <f t="shared" si="319"/>
        <v>41290 - 0 - PM</v>
      </c>
      <c r="AT59" s="66" t="str">
        <f t="shared" si="320"/>
        <v xml:space="preserve">41290 - 0 - </v>
      </c>
      <c r="AU59" s="66" t="str">
        <f t="shared" si="321"/>
        <v xml:space="preserve">41290 - 0 - </v>
      </c>
      <c r="AV59" s="67">
        <f>VLOOKUP(E59,'Répartition salles'!$C:$R,9,FALSE)</f>
        <v>0</v>
      </c>
      <c r="AW59" s="66" t="str">
        <f t="shared" si="322"/>
        <v>41290 - 0 - AM</v>
      </c>
      <c r="AX59" s="66" t="str">
        <f t="shared" si="323"/>
        <v>41290 - 0 - PM</v>
      </c>
      <c r="AY59" s="66" t="str">
        <f t="shared" si="324"/>
        <v xml:space="preserve">41290 - 0 - </v>
      </c>
      <c r="AZ59" s="66" t="str">
        <f t="shared" si="325"/>
        <v xml:space="preserve">41290 - 0 - </v>
      </c>
      <c r="BA59" s="67">
        <f>VLOOKUP(E59,'Répartition salles'!$C:$R,10,FALSE)</f>
        <v>0</v>
      </c>
      <c r="BB59" s="66" t="str">
        <f t="shared" si="326"/>
        <v>41290 - 0 - AM</v>
      </c>
      <c r="BC59" s="66" t="str">
        <f t="shared" si="327"/>
        <v>41290 - 0 - PM</v>
      </c>
      <c r="BD59" s="66" t="str">
        <f t="shared" si="328"/>
        <v xml:space="preserve">41290 - 0 - </v>
      </c>
      <c r="BE59" s="66" t="str">
        <f t="shared" si="329"/>
        <v xml:space="preserve">41290 - 0 - </v>
      </c>
      <c r="BF59" s="67">
        <f>VLOOKUP(E59,'Répartition salles'!$C:$R,11,FALSE)</f>
        <v>0</v>
      </c>
      <c r="BG59" s="66" t="str">
        <f t="shared" si="330"/>
        <v>41290 - 0 - AM</v>
      </c>
      <c r="BH59" s="66" t="str">
        <f t="shared" si="331"/>
        <v>41290 - 0 - PM</v>
      </c>
      <c r="BI59" s="66" t="str">
        <f t="shared" si="332"/>
        <v xml:space="preserve">41290 - 0 - </v>
      </c>
      <c r="BJ59" s="66" t="str">
        <f t="shared" si="333"/>
        <v xml:space="preserve">41290 - 0 - </v>
      </c>
      <c r="BK59" s="67">
        <f>VLOOKUP(E59,'Répartition salles'!$C:$R,12,FALSE)</f>
        <v>0</v>
      </c>
      <c r="BL59" s="66" t="str">
        <f t="shared" si="334"/>
        <v>41290 - 0 - AM</v>
      </c>
      <c r="BM59" s="66" t="str">
        <f t="shared" si="335"/>
        <v>41290 - 0 - PM</v>
      </c>
      <c r="BN59" s="66" t="str">
        <f t="shared" si="336"/>
        <v xml:space="preserve">41290 - 0 - </v>
      </c>
      <c r="BO59" s="66" t="str">
        <f t="shared" si="337"/>
        <v xml:space="preserve">41290 - 0 - </v>
      </c>
      <c r="BP59" s="67">
        <f>VLOOKUP(E59,'Répartition salles'!$C:$R,13,FALSE)</f>
        <v>0</v>
      </c>
      <c r="BQ59" s="66" t="str">
        <f t="shared" si="338"/>
        <v>41290 - 0 - AM</v>
      </c>
      <c r="BR59" s="66" t="str">
        <f t="shared" si="339"/>
        <v>41290 - 0 - PM</v>
      </c>
      <c r="BS59" s="66" t="str">
        <f t="shared" si="340"/>
        <v xml:space="preserve">41290 - 0 - </v>
      </c>
      <c r="BT59" s="66" t="str">
        <f t="shared" si="341"/>
        <v xml:space="preserve">41290 - 0 - </v>
      </c>
      <c r="BU59" s="67">
        <f>VLOOKUP(E59,'Répartition salles'!$C:$R,14,FALSE)</f>
        <v>0</v>
      </c>
      <c r="BV59" s="66" t="str">
        <f t="shared" si="342"/>
        <v>41290 - 0 - AM</v>
      </c>
      <c r="BW59" s="66" t="str">
        <f t="shared" si="343"/>
        <v>41290 - 0 - PM</v>
      </c>
      <c r="BX59" s="66" t="str">
        <f t="shared" si="344"/>
        <v xml:space="preserve">41290 - 0 - </v>
      </c>
      <c r="BY59" s="66" t="str">
        <f t="shared" si="345"/>
        <v xml:space="preserve">41290 - 0 - </v>
      </c>
      <c r="BZ59" s="67">
        <f>VLOOKUP(E59,'Répartition salles'!$C:$R,15,FALSE)</f>
        <v>0</v>
      </c>
      <c r="CA59" s="66" t="str">
        <f t="shared" si="346"/>
        <v>41290 - 0 - AM</v>
      </c>
      <c r="CB59" s="66" t="str">
        <f t="shared" si="347"/>
        <v>41290 - 0 - PM</v>
      </c>
      <c r="CC59" s="66" t="str">
        <f t="shared" si="348"/>
        <v xml:space="preserve">41290 - 0 - </v>
      </c>
      <c r="CD59" s="66" t="str">
        <f t="shared" si="349"/>
        <v xml:space="preserve">41290 - 0 - </v>
      </c>
      <c r="CE59" s="67">
        <f>VLOOKUP(E59,'Répartition salles'!$C:$R,16,FALSE)</f>
        <v>0</v>
      </c>
      <c r="CF59" s="66" t="str">
        <f t="shared" si="350"/>
        <v>41290 - 0 - AM</v>
      </c>
      <c r="CG59" s="66" t="str">
        <f t="shared" si="351"/>
        <v>41290 - 0 - PM</v>
      </c>
      <c r="CH59" s="66" t="str">
        <f t="shared" si="352"/>
        <v xml:space="preserve">41290 - 0 - </v>
      </c>
      <c r="CI59" s="66" t="str">
        <f t="shared" si="353"/>
        <v xml:space="preserve">41290 - 0 - </v>
      </c>
      <c r="CJ59" s="118" t="str">
        <f t="shared" si="354"/>
        <v>ACT</v>
      </c>
    </row>
    <row r="60" spans="1:88" x14ac:dyDescent="0.2">
      <c r="A60" s="108">
        <v>751120</v>
      </c>
      <c r="B60" s="108">
        <v>2995328</v>
      </c>
      <c r="C60" s="108" t="s">
        <v>133</v>
      </c>
      <c r="D60" s="109" t="s">
        <v>138</v>
      </c>
      <c r="E60" s="129" t="s">
        <v>217</v>
      </c>
      <c r="F60" s="104" t="s">
        <v>16</v>
      </c>
      <c r="G60" s="105">
        <v>0.33333333333333331</v>
      </c>
      <c r="H60" s="105">
        <v>0.79166666666666663</v>
      </c>
      <c r="I60" s="106">
        <v>41291</v>
      </c>
      <c r="J60" s="108" t="s">
        <v>8</v>
      </c>
      <c r="K60" s="108" t="s">
        <v>9</v>
      </c>
      <c r="L60" s="110" t="s">
        <v>638</v>
      </c>
      <c r="M60" s="11" t="str">
        <f t="shared" si="0"/>
        <v>AM;PM</v>
      </c>
      <c r="N60" s="39" t="str">
        <f>IF($G60=P$4,"",IF(AND($G60&lt;$H60,P$3&lt;P$4,OR(AND($G60&gt;P$3,$G60&lt;=P$4),AND($H60&gt;P$3,$H60&lt;=P$4),AND($G60&lt;P$3,$H60&gt;P$4))),"AM",IF(AND($G60&lt;$H60,P$3&gt;P$4,OR(AND($G60&gt;P$3,$G60&lt;=P$4+1),AND($H60&gt;P$3,$H60&lt;=P$4+1),AND($G60&lt;P$3,$H60&gt;P$4+1))),"AM",IF(AND($G60&gt;$H60,P$3&lt;P$4,OR(AND($G60&gt;P$3,$G60&lt;=P$4),AND($H60+1&gt;P$3,$H60+1&lt;=P$4),AND($G60&lt;P$3,$H60+1&gt;P$4))),"AM",IF(AND($G60&gt;$H60,P$3&gt;P$4,OR(AND($G60&gt;P$3,$G60&lt;=P$4+1),AND($H60+1&gt;P$3,$H60+1&lt;=P$4+1),AND($G60&lt;P$3,$H60+1&gt;P$4+1))),"AM","")))))</f>
        <v>AM</v>
      </c>
      <c r="O60" s="39" t="str">
        <f>IF($G60=Q$4,"",IF(AND($G60&lt;$H60,Q$3&lt;Q$4,OR(AND($G60&gt;Q$3,$G60&lt;=Q$4),AND($H60&gt;Q$3,$H60&lt;=Q$4),AND($G60&lt;Q$3,$H60&gt;Q$4))),"PM",IF(AND($G60&lt;$H60,Q$3&gt;Q$4,OR(AND($G60&gt;Q$3,$G60&lt;=Q$4+1),AND($H60&gt;Q$3,$H60&lt;=Q$4+1),AND($G60&lt;Q$3,$H60&gt;Q$4+1))),"PM",IF(AND($G60&gt;$H60,Q$3&lt;Q$4,OR(AND($G60&gt;Q$3,$G60&lt;=Q$4),AND($H60+1&gt;Q$3,$H60+1&lt;=Q$4),AND($G60&lt;Q$3,$H60+1&gt;Q$4))),"PM",IF(AND($G60&gt;$H60,Q$3&gt;Q$4,OR(AND($G60&gt;Q$3,$G60&lt;=Q$4+1),AND($H60+1&gt;Q$3,$H60+1&lt;=Q$4+1),AND($G60&lt;Q$3,$H60+1&gt;Q$4+1))),"PM","")))))</f>
        <v>PM</v>
      </c>
      <c r="P60" s="39" t="str">
        <f>IF($G60=R$4,"",IF(AND($G60&lt;$H60,R$3&lt;R$4,OR(AND($G60&gt;R$3,$G60&lt;=R$4),AND($H60&gt;R$3,$H60&lt;=R$4),AND($G60&lt;R$3,$H60&gt;R$4))),"EVENING",IF(AND($G60&lt;$H60,R$3&gt;R$4,OR(AND($G60&gt;R$3,$G60&lt;=R$4+1),AND($H60&gt;R$3,$H60&lt;=R$4+1),AND($G60&lt;R$3,$H60&gt;R$4+1))),"EVENING",IF(AND($G60&gt;$H60,R$3&lt;R$4,OR(AND($G60&gt;R$3,$G60&lt;=R$4),AND($H60+1&gt;R$3,$H60+1&lt;=R$4),AND($G60&lt;R$3,$H60+1&gt;R$4))),"EVENING",IF(AND($G60&gt;$H60,R$3&gt;R$4,OR(AND($G60&gt;R$3,$G60&lt;=R$4+1),AND($H60+1&gt;R$3,$H60+1&lt;=R$4+1),AND($G60&lt;R$3,$H60+1&gt;R$4+1))),"EVENING","")))))</f>
        <v/>
      </c>
      <c r="Q60" s="39" t="str">
        <f>IF($G60=S$4,"",IF(AND($G60&lt;$H60,S$3&lt;S$4,OR(AND($G60&gt;S$3,$G60&lt;=S$4),AND($H60&gt;S$3,$H60&lt;=S$4),AND($G60&lt;S$3,$H60&gt;S$4))),"NIGHT",IF(AND($G60&lt;$H60,S$3&gt;S$4,OR(AND($G60&gt;S$3,$G60&lt;=S$4+1),AND($H60&gt;S$3,$H60&lt;=S$4+1),AND($G60&lt;S$3,$H60&gt;S$4+1))),"NIGHT",IF(AND($G60&gt;$H60,S$3&lt;S$4,OR(AND($G60&gt;S$3,$G60&lt;=S$4),AND($H60+1&gt;S$3,$H60+1&lt;=S$4),AND($G60&lt;S$3,$H60+1&gt;S$4))),"NIGHT",IF(AND($G60&gt;$H60,S$3&gt;S$4,OR(AND($G60&gt;S$3,$G60&lt;=S$4+1),AND($H60+1&gt;S$3,$H60+1&lt;=S$4+1),AND($G60&lt;S$3,$H60+1&gt;S$4+1))),"NIGHT","")))))</f>
        <v/>
      </c>
      <c r="R60" s="39" t="str">
        <f t="shared" si="296"/>
        <v>mardi</v>
      </c>
      <c r="S60" s="39">
        <f t="shared" si="297"/>
        <v>17</v>
      </c>
      <c r="T60" s="39">
        <f t="shared" si="298"/>
        <v>1</v>
      </c>
      <c r="U60" s="39" t="str">
        <f t="shared" si="299"/>
        <v>week</v>
      </c>
      <c r="V60" s="40" t="str">
        <f t="shared" si="300"/>
        <v>week - La Seine B &amp; C - le Ponts des Arts - Foyer Rives de Seine (0)</v>
      </c>
      <c r="W60" s="40" t="str">
        <f t="shared" si="301"/>
        <v>1 - week - La Seine B &amp; C - le Ponts des Arts - Foyer Rives de Seine (0) - AM</v>
      </c>
      <c r="X60" s="40" t="str">
        <f t="shared" si="302"/>
        <v>1 - week - La Seine B &amp; C - le Ponts des Arts - Foyer Rives de Seine (0) - PM</v>
      </c>
      <c r="Y60" s="40" t="str">
        <f t="shared" si="303"/>
        <v xml:space="preserve">1 - week - La Seine B &amp; C - le Ponts des Arts - Foyer Rives de Seine (0) - </v>
      </c>
      <c r="Z60" s="40" t="str">
        <f t="shared" si="304"/>
        <v xml:space="preserve">1 - week - La Seine B &amp; C - le Ponts des Arts - Foyer Rives de Seine (0) - </v>
      </c>
      <c r="AA60" s="40" t="str">
        <f t="shared" si="305"/>
        <v>41291 - La Seine B &amp; C - le Ponts des Arts - Foyer Rives de Seine (0) - AM</v>
      </c>
      <c r="AB60" s="40" t="str">
        <f t="shared" si="306"/>
        <v>41291 - La Seine B &amp; C - le Ponts des Arts - Foyer Rives de Seine (0) - PM</v>
      </c>
      <c r="AC60" s="40" t="str">
        <f t="shared" si="307"/>
        <v xml:space="preserve">41291 - La Seine B &amp; C - le Ponts des Arts - Foyer Rives de Seine (0) - </v>
      </c>
      <c r="AD60" s="40" t="str">
        <f t="shared" si="308"/>
        <v xml:space="preserve">41291 - La Seine B &amp; C - le Ponts des Arts - Foyer Rives de Seine (0) - </v>
      </c>
      <c r="AE60" s="39" t="str">
        <f t="shared" si="309"/>
        <v>ACT</v>
      </c>
      <c r="AF60" s="11"/>
      <c r="AG60" s="67" t="str">
        <f>VLOOKUP(E60,'Répartition salles'!$C:$R,6,FALSE)</f>
        <v>Seine B</v>
      </c>
      <c r="AH60" s="66" t="str">
        <f t="shared" si="310"/>
        <v>41291 - Seine B - AM</v>
      </c>
      <c r="AI60" s="66" t="str">
        <f t="shared" si="311"/>
        <v>41291 - Seine B - PM</v>
      </c>
      <c r="AJ60" s="66" t="str">
        <f t="shared" si="312"/>
        <v xml:space="preserve">41291 - Seine B - </v>
      </c>
      <c r="AK60" s="66" t="str">
        <f t="shared" si="313"/>
        <v xml:space="preserve">41291 - Seine B - </v>
      </c>
      <c r="AL60" s="67" t="str">
        <f>VLOOKUP(E60,'Répartition salles'!$C:$R,7,FALSE)</f>
        <v>Seine C</v>
      </c>
      <c r="AM60" s="66" t="str">
        <f t="shared" si="314"/>
        <v>41291 - Seine C - AM</v>
      </c>
      <c r="AN60" s="66" t="str">
        <f t="shared" si="315"/>
        <v>41291 - Seine C - PM</v>
      </c>
      <c r="AO60" s="66" t="str">
        <f t="shared" si="316"/>
        <v xml:space="preserve">41291 - Seine C - </v>
      </c>
      <c r="AP60" s="66" t="str">
        <f t="shared" si="317"/>
        <v xml:space="preserve">41291 - Seine C - </v>
      </c>
      <c r="AQ60" s="67" t="str">
        <f>VLOOKUP(E60,'Répartition salles'!$C:$R,8,FALSE)</f>
        <v>Pont des Arts A</v>
      </c>
      <c r="AR60" s="66" t="str">
        <f t="shared" si="318"/>
        <v>41291 - Pont des Arts A - AM</v>
      </c>
      <c r="AS60" s="66" t="str">
        <f t="shared" si="319"/>
        <v>41291 - Pont des Arts A - PM</v>
      </c>
      <c r="AT60" s="66" t="str">
        <f t="shared" si="320"/>
        <v xml:space="preserve">41291 - Pont des Arts A - </v>
      </c>
      <c r="AU60" s="66" t="str">
        <f t="shared" si="321"/>
        <v xml:space="preserve">41291 - Pont des Arts A - </v>
      </c>
      <c r="AV60" s="67" t="str">
        <f>VLOOKUP(E60,'Répartition salles'!$C:$R,9,FALSE)</f>
        <v>Pont des Arts B</v>
      </c>
      <c r="AW60" s="66" t="str">
        <f t="shared" si="322"/>
        <v>41291 - Pont des Arts B - AM</v>
      </c>
      <c r="AX60" s="66" t="str">
        <f t="shared" si="323"/>
        <v>41291 - Pont des Arts B - PM</v>
      </c>
      <c r="AY60" s="66" t="str">
        <f t="shared" si="324"/>
        <v xml:space="preserve">41291 - Pont des Arts B - </v>
      </c>
      <c r="AZ60" s="66" t="str">
        <f t="shared" si="325"/>
        <v xml:space="preserve">41291 - Pont des Arts B - </v>
      </c>
      <c r="BA60" s="67" t="str">
        <f>VLOOKUP(E60,'Répartition salles'!$C:$R,10,FALSE)</f>
        <v>Pont des Arts C</v>
      </c>
      <c r="BB60" s="66" t="str">
        <f t="shared" si="326"/>
        <v>41291 - Pont des Arts C - AM</v>
      </c>
      <c r="BC60" s="66" t="str">
        <f t="shared" si="327"/>
        <v>41291 - Pont des Arts C - PM</v>
      </c>
      <c r="BD60" s="66" t="str">
        <f t="shared" si="328"/>
        <v xml:space="preserve">41291 - Pont des Arts C - </v>
      </c>
      <c r="BE60" s="66" t="str">
        <f t="shared" si="329"/>
        <v xml:space="preserve">41291 - Pont des Arts C - </v>
      </c>
      <c r="BF60" s="67" t="str">
        <f>VLOOKUP(E60,'Répartition salles'!$C:$R,11,FALSE)</f>
        <v>Foyer Rives de Seine</v>
      </c>
      <c r="BG60" s="66" t="str">
        <f t="shared" si="330"/>
        <v>41291 - Foyer Rives de Seine - AM</v>
      </c>
      <c r="BH60" s="66" t="str">
        <f t="shared" si="331"/>
        <v>41291 - Foyer Rives de Seine - PM</v>
      </c>
      <c r="BI60" s="66" t="str">
        <f t="shared" si="332"/>
        <v xml:space="preserve">41291 - Foyer Rives de Seine - </v>
      </c>
      <c r="BJ60" s="66" t="str">
        <f t="shared" si="333"/>
        <v xml:space="preserve">41291 - Foyer Rives de Seine - </v>
      </c>
      <c r="BK60" s="67">
        <f>VLOOKUP(E60,'Répartition salles'!$C:$R,12,FALSE)</f>
        <v>0</v>
      </c>
      <c r="BL60" s="66" t="str">
        <f t="shared" si="334"/>
        <v>41291 - 0 - AM</v>
      </c>
      <c r="BM60" s="66" t="str">
        <f t="shared" si="335"/>
        <v>41291 - 0 - PM</v>
      </c>
      <c r="BN60" s="66" t="str">
        <f t="shared" si="336"/>
        <v xml:space="preserve">41291 - 0 - </v>
      </c>
      <c r="BO60" s="66" t="str">
        <f t="shared" si="337"/>
        <v xml:space="preserve">41291 - 0 - </v>
      </c>
      <c r="BP60" s="67">
        <f>VLOOKUP(E60,'Répartition salles'!$C:$R,13,FALSE)</f>
        <v>0</v>
      </c>
      <c r="BQ60" s="66" t="str">
        <f t="shared" si="338"/>
        <v>41291 - 0 - AM</v>
      </c>
      <c r="BR60" s="66" t="str">
        <f t="shared" si="339"/>
        <v>41291 - 0 - PM</v>
      </c>
      <c r="BS60" s="66" t="str">
        <f t="shared" si="340"/>
        <v xml:space="preserve">41291 - 0 - </v>
      </c>
      <c r="BT60" s="66" t="str">
        <f t="shared" si="341"/>
        <v xml:space="preserve">41291 - 0 - </v>
      </c>
      <c r="BU60" s="67">
        <f>VLOOKUP(E60,'Répartition salles'!$C:$R,14,FALSE)</f>
        <v>0</v>
      </c>
      <c r="BV60" s="66" t="str">
        <f t="shared" si="342"/>
        <v>41291 - 0 - AM</v>
      </c>
      <c r="BW60" s="66" t="str">
        <f t="shared" si="343"/>
        <v>41291 - 0 - PM</v>
      </c>
      <c r="BX60" s="66" t="str">
        <f t="shared" si="344"/>
        <v xml:space="preserve">41291 - 0 - </v>
      </c>
      <c r="BY60" s="66" t="str">
        <f t="shared" si="345"/>
        <v xml:space="preserve">41291 - 0 - </v>
      </c>
      <c r="BZ60" s="67">
        <f>VLOOKUP(E60,'Répartition salles'!$C:$R,15,FALSE)</f>
        <v>0</v>
      </c>
      <c r="CA60" s="66" t="str">
        <f t="shared" si="346"/>
        <v>41291 - 0 - AM</v>
      </c>
      <c r="CB60" s="66" t="str">
        <f t="shared" si="347"/>
        <v>41291 - 0 - PM</v>
      </c>
      <c r="CC60" s="66" t="str">
        <f t="shared" si="348"/>
        <v xml:space="preserve">41291 - 0 - </v>
      </c>
      <c r="CD60" s="66" t="str">
        <f t="shared" si="349"/>
        <v xml:space="preserve">41291 - 0 - </v>
      </c>
      <c r="CE60" s="67">
        <f>VLOOKUP(E60,'Répartition salles'!$C:$R,16,FALSE)</f>
        <v>0</v>
      </c>
      <c r="CF60" s="66" t="str">
        <f t="shared" si="350"/>
        <v>41291 - 0 - AM</v>
      </c>
      <c r="CG60" s="66" t="str">
        <f t="shared" si="351"/>
        <v>41291 - 0 - PM</v>
      </c>
      <c r="CH60" s="66" t="str">
        <f t="shared" si="352"/>
        <v xml:space="preserve">41291 - 0 - </v>
      </c>
      <c r="CI60" s="66" t="str">
        <f t="shared" si="353"/>
        <v xml:space="preserve">41291 - 0 - </v>
      </c>
      <c r="CJ60" s="118" t="str">
        <f t="shared" si="354"/>
        <v>ACT</v>
      </c>
    </row>
    <row r="61" spans="1:88" x14ac:dyDescent="0.2">
      <c r="A61" s="108">
        <v>751120</v>
      </c>
      <c r="B61" s="108">
        <v>2995369</v>
      </c>
      <c r="C61" s="108" t="s">
        <v>133</v>
      </c>
      <c r="D61" s="109" t="s">
        <v>138</v>
      </c>
      <c r="E61" s="103" t="s">
        <v>52</v>
      </c>
      <c r="F61" s="104" t="s">
        <v>16</v>
      </c>
      <c r="G61" s="105">
        <v>0.35416666666666669</v>
      </c>
      <c r="H61" s="105">
        <v>0.79166666666666663</v>
      </c>
      <c r="I61" s="106">
        <v>41291</v>
      </c>
      <c r="J61" s="108" t="s">
        <v>8</v>
      </c>
      <c r="K61" s="108" t="s">
        <v>9</v>
      </c>
      <c r="L61" s="110" t="s">
        <v>638</v>
      </c>
      <c r="M61" s="11" t="str">
        <f t="shared" si="0"/>
        <v>AM;PM</v>
      </c>
      <c r="N61" s="39" t="str">
        <f>IF($G61=P$4,"",IF(AND($G61&lt;$H61,P$3&lt;P$4,OR(AND($G61&gt;P$3,$G61&lt;=P$4),AND($H61&gt;P$3,$H61&lt;=P$4),AND($G61&lt;P$3,$H61&gt;P$4))),"AM",IF(AND($G61&lt;$H61,P$3&gt;P$4,OR(AND($G61&gt;P$3,$G61&lt;=P$4+1),AND($H61&gt;P$3,$H61&lt;=P$4+1),AND($G61&lt;P$3,$H61&gt;P$4+1))),"AM",IF(AND($G61&gt;$H61,P$3&lt;P$4,OR(AND($G61&gt;P$3,$G61&lt;=P$4),AND($H61+1&gt;P$3,$H61+1&lt;=P$4),AND($G61&lt;P$3,$H61+1&gt;P$4))),"AM",IF(AND($G61&gt;$H61,P$3&gt;P$4,OR(AND($G61&gt;P$3,$G61&lt;=P$4+1),AND($H61+1&gt;P$3,$H61+1&lt;=P$4+1),AND($G61&lt;P$3,$H61+1&gt;P$4+1))),"AM","")))))</f>
        <v>AM</v>
      </c>
      <c r="O61" s="39" t="str">
        <f>IF($G61=Q$4,"",IF(AND($G61&lt;$H61,Q$3&lt;Q$4,OR(AND($G61&gt;Q$3,$G61&lt;=Q$4),AND($H61&gt;Q$3,$H61&lt;=Q$4),AND($G61&lt;Q$3,$H61&gt;Q$4))),"PM",IF(AND($G61&lt;$H61,Q$3&gt;Q$4,OR(AND($G61&gt;Q$3,$G61&lt;=Q$4+1),AND($H61&gt;Q$3,$H61&lt;=Q$4+1),AND($G61&lt;Q$3,$H61&gt;Q$4+1))),"PM",IF(AND($G61&gt;$H61,Q$3&lt;Q$4,OR(AND($G61&gt;Q$3,$G61&lt;=Q$4),AND($H61+1&gt;Q$3,$H61+1&lt;=Q$4),AND($G61&lt;Q$3,$H61+1&gt;Q$4))),"PM",IF(AND($G61&gt;$H61,Q$3&gt;Q$4,OR(AND($G61&gt;Q$3,$G61&lt;=Q$4+1),AND($H61+1&gt;Q$3,$H61+1&lt;=Q$4+1),AND($G61&lt;Q$3,$H61+1&gt;Q$4+1))),"PM","")))))</f>
        <v>PM</v>
      </c>
      <c r="P61" s="39" t="str">
        <f>IF($G61=R$4,"",IF(AND($G61&lt;$H61,R$3&lt;R$4,OR(AND($G61&gt;R$3,$G61&lt;=R$4),AND($H61&gt;R$3,$H61&lt;=R$4),AND($G61&lt;R$3,$H61&gt;R$4))),"EVENING",IF(AND($G61&lt;$H61,R$3&gt;R$4,OR(AND($G61&gt;R$3,$G61&lt;=R$4+1),AND($H61&gt;R$3,$H61&lt;=R$4+1),AND($G61&lt;R$3,$H61&gt;R$4+1))),"EVENING",IF(AND($G61&gt;$H61,R$3&lt;R$4,OR(AND($G61&gt;R$3,$G61&lt;=R$4),AND($H61+1&gt;R$3,$H61+1&lt;=R$4),AND($G61&lt;R$3,$H61+1&gt;R$4))),"EVENING",IF(AND($G61&gt;$H61,R$3&gt;R$4,OR(AND($G61&gt;R$3,$G61&lt;=R$4+1),AND($H61+1&gt;R$3,$H61+1&lt;=R$4+1),AND($G61&lt;R$3,$H61+1&gt;R$4+1))),"EVENING","")))))</f>
        <v/>
      </c>
      <c r="Q61" s="39" t="str">
        <f>IF($G61=S$4,"",IF(AND($G61&lt;$H61,S$3&lt;S$4,OR(AND($G61&gt;S$3,$G61&lt;=S$4),AND($H61&gt;S$3,$H61&lt;=S$4),AND($G61&lt;S$3,$H61&gt;S$4))),"NIGHT",IF(AND($G61&lt;$H61,S$3&gt;S$4,OR(AND($G61&gt;S$3,$G61&lt;=S$4+1),AND($H61&gt;S$3,$H61&lt;=S$4+1),AND($G61&lt;S$3,$H61&gt;S$4+1))),"NIGHT",IF(AND($G61&gt;$H61,S$3&lt;S$4,OR(AND($G61&gt;S$3,$G61&lt;=S$4),AND($H61+1&gt;S$3,$H61+1&lt;=S$4),AND($G61&lt;S$3,$H61+1&gt;S$4))),"NIGHT",IF(AND($G61&gt;$H61,S$3&gt;S$4,OR(AND($G61&gt;S$3,$G61&lt;=S$4+1),AND($H61+1&gt;S$3,$H61+1&lt;=S$4+1),AND($G61&lt;S$3,$H61+1&gt;S$4+1))),"NIGHT","")))))</f>
        <v/>
      </c>
      <c r="R61" s="39" t="str">
        <f t="shared" si="296"/>
        <v>mardi</v>
      </c>
      <c r="S61" s="39">
        <f t="shared" si="297"/>
        <v>17</v>
      </c>
      <c r="T61" s="39">
        <f t="shared" si="298"/>
        <v>1</v>
      </c>
      <c r="U61" s="39" t="str">
        <f t="shared" si="299"/>
        <v>week</v>
      </c>
      <c r="V61" s="40" t="str">
        <f t="shared" si="300"/>
        <v>week - Le pont de Sully (0)</v>
      </c>
      <c r="W61" s="40" t="str">
        <f t="shared" si="301"/>
        <v>1 - week - Le pont de Sully (0) - AM</v>
      </c>
      <c r="X61" s="40" t="str">
        <f t="shared" si="302"/>
        <v>1 - week - Le pont de Sully (0) - PM</v>
      </c>
      <c r="Y61" s="40" t="str">
        <f t="shared" si="303"/>
        <v xml:space="preserve">1 - week - Le pont de Sully (0) - </v>
      </c>
      <c r="Z61" s="40" t="str">
        <f t="shared" si="304"/>
        <v xml:space="preserve">1 - week - Le pont de Sully (0) - </v>
      </c>
      <c r="AA61" s="40" t="str">
        <f t="shared" si="305"/>
        <v>41291 - Le pont de Sully (0) - AM</v>
      </c>
      <c r="AB61" s="40" t="str">
        <f t="shared" si="306"/>
        <v>41291 - Le pont de Sully (0) - PM</v>
      </c>
      <c r="AC61" s="40" t="str">
        <f t="shared" si="307"/>
        <v xml:space="preserve">41291 - Le pont de Sully (0) - </v>
      </c>
      <c r="AD61" s="40" t="str">
        <f t="shared" si="308"/>
        <v xml:space="preserve">41291 - Le pont de Sully (0) - </v>
      </c>
      <c r="AE61" s="39" t="str">
        <f t="shared" si="309"/>
        <v>ACT</v>
      </c>
      <c r="AF61" s="11"/>
      <c r="AG61" s="67" t="str">
        <f>VLOOKUP(E61,'Répartition salles'!$C:$R,6,FALSE)</f>
        <v>Pont de Sully A</v>
      </c>
      <c r="AH61" s="66" t="str">
        <f t="shared" si="310"/>
        <v>41291 - Pont de Sully A - AM</v>
      </c>
      <c r="AI61" s="66" t="str">
        <f t="shared" si="311"/>
        <v>41291 - Pont de Sully A - PM</v>
      </c>
      <c r="AJ61" s="66" t="str">
        <f t="shared" si="312"/>
        <v xml:space="preserve">41291 - Pont de Sully A - </v>
      </c>
      <c r="AK61" s="66" t="str">
        <f t="shared" si="313"/>
        <v xml:space="preserve">41291 - Pont de Sully A - </v>
      </c>
      <c r="AL61" s="67" t="str">
        <f>VLOOKUP(E61,'Répartition salles'!$C:$R,7,FALSE)</f>
        <v>Pont de Sully B</v>
      </c>
      <c r="AM61" s="66" t="str">
        <f t="shared" si="314"/>
        <v>41291 - Pont de Sully B - AM</v>
      </c>
      <c r="AN61" s="66" t="str">
        <f t="shared" si="315"/>
        <v>41291 - Pont de Sully B - PM</v>
      </c>
      <c r="AO61" s="66" t="str">
        <f t="shared" si="316"/>
        <v xml:space="preserve">41291 - Pont de Sully B - </v>
      </c>
      <c r="AP61" s="66" t="str">
        <f t="shared" si="317"/>
        <v xml:space="preserve">41291 - Pont de Sully B - </v>
      </c>
      <c r="AQ61" s="67">
        <f>VLOOKUP(E61,'Répartition salles'!$C:$R,8,FALSE)</f>
        <v>0</v>
      </c>
      <c r="AR61" s="66" t="str">
        <f t="shared" si="318"/>
        <v>41291 - 0 - AM</v>
      </c>
      <c r="AS61" s="66" t="str">
        <f t="shared" si="319"/>
        <v>41291 - 0 - PM</v>
      </c>
      <c r="AT61" s="66" t="str">
        <f t="shared" si="320"/>
        <v xml:space="preserve">41291 - 0 - </v>
      </c>
      <c r="AU61" s="66" t="str">
        <f t="shared" si="321"/>
        <v xml:space="preserve">41291 - 0 - </v>
      </c>
      <c r="AV61" s="67">
        <f>VLOOKUP(E61,'Répartition salles'!$C:$R,9,FALSE)</f>
        <v>0</v>
      </c>
      <c r="AW61" s="66" t="str">
        <f t="shared" si="322"/>
        <v>41291 - 0 - AM</v>
      </c>
      <c r="AX61" s="66" t="str">
        <f t="shared" si="323"/>
        <v>41291 - 0 - PM</v>
      </c>
      <c r="AY61" s="66" t="str">
        <f t="shared" si="324"/>
        <v xml:space="preserve">41291 - 0 - </v>
      </c>
      <c r="AZ61" s="66" t="str">
        <f t="shared" si="325"/>
        <v xml:space="preserve">41291 - 0 - </v>
      </c>
      <c r="BA61" s="67">
        <f>VLOOKUP(E61,'Répartition salles'!$C:$R,10,FALSE)</f>
        <v>0</v>
      </c>
      <c r="BB61" s="66" t="str">
        <f t="shared" si="326"/>
        <v>41291 - 0 - AM</v>
      </c>
      <c r="BC61" s="66" t="str">
        <f t="shared" si="327"/>
        <v>41291 - 0 - PM</v>
      </c>
      <c r="BD61" s="66" t="str">
        <f t="shared" si="328"/>
        <v xml:space="preserve">41291 - 0 - </v>
      </c>
      <c r="BE61" s="66" t="str">
        <f t="shared" si="329"/>
        <v xml:space="preserve">41291 - 0 - </v>
      </c>
      <c r="BF61" s="67">
        <f>VLOOKUP(E61,'Répartition salles'!$C:$R,11,FALSE)</f>
        <v>0</v>
      </c>
      <c r="BG61" s="66" t="str">
        <f t="shared" si="330"/>
        <v>41291 - 0 - AM</v>
      </c>
      <c r="BH61" s="66" t="str">
        <f t="shared" si="331"/>
        <v>41291 - 0 - PM</v>
      </c>
      <c r="BI61" s="66" t="str">
        <f t="shared" si="332"/>
        <v xml:space="preserve">41291 - 0 - </v>
      </c>
      <c r="BJ61" s="66" t="str">
        <f t="shared" si="333"/>
        <v xml:space="preserve">41291 - 0 - </v>
      </c>
      <c r="BK61" s="67">
        <f>VLOOKUP(E61,'Répartition salles'!$C:$R,12,FALSE)</f>
        <v>0</v>
      </c>
      <c r="BL61" s="66" t="str">
        <f t="shared" si="334"/>
        <v>41291 - 0 - AM</v>
      </c>
      <c r="BM61" s="66" t="str">
        <f t="shared" si="335"/>
        <v>41291 - 0 - PM</v>
      </c>
      <c r="BN61" s="66" t="str">
        <f t="shared" si="336"/>
        <v xml:space="preserve">41291 - 0 - </v>
      </c>
      <c r="BO61" s="66" t="str">
        <f t="shared" si="337"/>
        <v xml:space="preserve">41291 - 0 - </v>
      </c>
      <c r="BP61" s="67">
        <f>VLOOKUP(E61,'Répartition salles'!$C:$R,13,FALSE)</f>
        <v>0</v>
      </c>
      <c r="BQ61" s="66" t="str">
        <f t="shared" si="338"/>
        <v>41291 - 0 - AM</v>
      </c>
      <c r="BR61" s="66" t="str">
        <f t="shared" si="339"/>
        <v>41291 - 0 - PM</v>
      </c>
      <c r="BS61" s="66" t="str">
        <f t="shared" si="340"/>
        <v xml:space="preserve">41291 - 0 - </v>
      </c>
      <c r="BT61" s="66" t="str">
        <f t="shared" si="341"/>
        <v xml:space="preserve">41291 - 0 - </v>
      </c>
      <c r="BU61" s="67">
        <f>VLOOKUP(E61,'Répartition salles'!$C:$R,14,FALSE)</f>
        <v>0</v>
      </c>
      <c r="BV61" s="66" t="str">
        <f t="shared" si="342"/>
        <v>41291 - 0 - AM</v>
      </c>
      <c r="BW61" s="66" t="str">
        <f t="shared" si="343"/>
        <v>41291 - 0 - PM</v>
      </c>
      <c r="BX61" s="66" t="str">
        <f t="shared" si="344"/>
        <v xml:space="preserve">41291 - 0 - </v>
      </c>
      <c r="BY61" s="66" t="str">
        <f t="shared" si="345"/>
        <v xml:space="preserve">41291 - 0 - </v>
      </c>
      <c r="BZ61" s="67">
        <f>VLOOKUP(E61,'Répartition salles'!$C:$R,15,FALSE)</f>
        <v>0</v>
      </c>
      <c r="CA61" s="66" t="str">
        <f t="shared" si="346"/>
        <v>41291 - 0 - AM</v>
      </c>
      <c r="CB61" s="66" t="str">
        <f t="shared" si="347"/>
        <v>41291 - 0 - PM</v>
      </c>
      <c r="CC61" s="66" t="str">
        <f t="shared" si="348"/>
        <v xml:space="preserve">41291 - 0 - </v>
      </c>
      <c r="CD61" s="66" t="str">
        <f t="shared" si="349"/>
        <v xml:space="preserve">41291 - 0 - </v>
      </c>
      <c r="CE61" s="67">
        <f>VLOOKUP(E61,'Répartition salles'!$C:$R,16,FALSE)</f>
        <v>0</v>
      </c>
      <c r="CF61" s="66" t="str">
        <f t="shared" si="350"/>
        <v>41291 - 0 - AM</v>
      </c>
      <c r="CG61" s="66" t="str">
        <f t="shared" si="351"/>
        <v>41291 - 0 - PM</v>
      </c>
      <c r="CH61" s="66" t="str">
        <f t="shared" si="352"/>
        <v xml:space="preserve">41291 - 0 - </v>
      </c>
      <c r="CI61" s="66" t="str">
        <f t="shared" si="353"/>
        <v xml:space="preserve">41291 - 0 - </v>
      </c>
      <c r="CJ61" s="118" t="str">
        <f t="shared" si="354"/>
        <v>ACT</v>
      </c>
    </row>
    <row r="62" spans="1:88" x14ac:dyDescent="0.2">
      <c r="A62" s="108">
        <v>751120</v>
      </c>
      <c r="B62" s="108">
        <v>2995329</v>
      </c>
      <c r="C62" s="108" t="s">
        <v>21</v>
      </c>
      <c r="D62" s="109" t="s">
        <v>641</v>
      </c>
      <c r="E62" s="103" t="s">
        <v>181</v>
      </c>
      <c r="F62" s="104" t="s">
        <v>16</v>
      </c>
      <c r="G62" s="105">
        <v>0.375</v>
      </c>
      <c r="H62" s="105">
        <v>0.75</v>
      </c>
      <c r="I62" s="106">
        <v>41291</v>
      </c>
      <c r="J62" s="108" t="s">
        <v>8</v>
      </c>
      <c r="K62" s="108" t="s">
        <v>9</v>
      </c>
      <c r="L62" s="110" t="s">
        <v>638</v>
      </c>
      <c r="M62" s="11" t="str">
        <f t="shared" si="0"/>
        <v>AM;PM</v>
      </c>
      <c r="N62" s="39" t="str">
        <f>IF($G62=P$4,"",IF(AND($G62&lt;$H62,P$3&lt;P$4,OR(AND($G62&gt;P$3,$G62&lt;=P$4),AND($H62&gt;P$3,$H62&lt;=P$4),AND($G62&lt;P$3,$H62&gt;P$4))),"AM",IF(AND($G62&lt;$H62,P$3&gt;P$4,OR(AND($G62&gt;P$3,$G62&lt;=P$4+1),AND($H62&gt;P$3,$H62&lt;=P$4+1),AND($G62&lt;P$3,$H62&gt;P$4+1))),"AM",IF(AND($G62&gt;$H62,P$3&lt;P$4,OR(AND($G62&gt;P$3,$G62&lt;=P$4),AND($H62+1&gt;P$3,$H62+1&lt;=P$4),AND($G62&lt;P$3,$H62+1&gt;P$4))),"AM",IF(AND($G62&gt;$H62,P$3&gt;P$4,OR(AND($G62&gt;P$3,$G62&lt;=P$4+1),AND($H62+1&gt;P$3,$H62+1&lt;=P$4+1),AND($G62&lt;P$3,$H62+1&gt;P$4+1))),"AM","")))))</f>
        <v>AM</v>
      </c>
      <c r="O62" s="39" t="str">
        <f>IF($G62=Q$4,"",IF(AND($G62&lt;$H62,Q$3&lt;Q$4,OR(AND($G62&gt;Q$3,$G62&lt;=Q$4),AND($H62&gt;Q$3,$H62&lt;=Q$4),AND($G62&lt;Q$3,$H62&gt;Q$4))),"PM",IF(AND($G62&lt;$H62,Q$3&gt;Q$4,OR(AND($G62&gt;Q$3,$G62&lt;=Q$4+1),AND($H62&gt;Q$3,$H62&lt;=Q$4+1),AND($G62&lt;Q$3,$H62&gt;Q$4+1))),"PM",IF(AND($G62&gt;$H62,Q$3&lt;Q$4,OR(AND($G62&gt;Q$3,$G62&lt;=Q$4),AND($H62+1&gt;Q$3,$H62+1&lt;=Q$4),AND($G62&lt;Q$3,$H62+1&gt;Q$4))),"PM",IF(AND($G62&gt;$H62,Q$3&gt;Q$4,OR(AND($G62&gt;Q$3,$G62&lt;=Q$4+1),AND($H62+1&gt;Q$3,$H62+1&lt;=Q$4+1),AND($G62&lt;Q$3,$H62+1&gt;Q$4+1))),"PM","")))))</f>
        <v>PM</v>
      </c>
      <c r="P62" s="39" t="str">
        <f>IF($G62=R$4,"",IF(AND($G62&lt;$H62,R$3&lt;R$4,OR(AND($G62&gt;R$3,$G62&lt;=R$4),AND($H62&gt;R$3,$H62&lt;=R$4),AND($G62&lt;R$3,$H62&gt;R$4))),"EVENING",IF(AND($G62&lt;$H62,R$3&gt;R$4,OR(AND($G62&gt;R$3,$G62&lt;=R$4+1),AND($H62&gt;R$3,$H62&lt;=R$4+1),AND($G62&lt;R$3,$H62&gt;R$4+1))),"EVENING",IF(AND($G62&gt;$H62,R$3&lt;R$4,OR(AND($G62&gt;R$3,$G62&lt;=R$4),AND($H62+1&gt;R$3,$H62+1&lt;=R$4),AND($G62&lt;R$3,$H62+1&gt;R$4))),"EVENING",IF(AND($G62&gt;$H62,R$3&gt;R$4,OR(AND($G62&gt;R$3,$G62&lt;=R$4+1),AND($H62+1&gt;R$3,$H62+1&lt;=R$4+1),AND($G62&lt;R$3,$H62+1&gt;R$4+1))),"EVENING","")))))</f>
        <v/>
      </c>
      <c r="Q62" s="39" t="str">
        <f>IF($G62=S$4,"",IF(AND($G62&lt;$H62,S$3&lt;S$4,OR(AND($G62&gt;S$3,$G62&lt;=S$4),AND($H62&gt;S$3,$H62&lt;=S$4),AND($G62&lt;S$3,$H62&gt;S$4))),"NIGHT",IF(AND($G62&lt;$H62,S$3&gt;S$4,OR(AND($G62&gt;S$3,$G62&lt;=S$4+1),AND($H62&gt;S$3,$H62&lt;=S$4+1),AND($G62&lt;S$3,$H62&gt;S$4+1))),"NIGHT",IF(AND($G62&gt;$H62,S$3&lt;S$4,OR(AND($G62&gt;S$3,$G62&lt;=S$4),AND($H62+1&gt;S$3,$H62+1&lt;=S$4),AND($G62&lt;S$3,$H62+1&gt;S$4))),"NIGHT",IF(AND($G62&gt;$H62,S$3&gt;S$4,OR(AND($G62&gt;S$3,$G62&lt;=S$4+1),AND($H62+1&gt;S$3,$H62+1&lt;=S$4+1),AND($G62&lt;S$3,$H62+1&gt;S$4+1))),"NIGHT","")))))</f>
        <v/>
      </c>
      <c r="R62" s="39" t="str">
        <f t="shared" ref="R62:R74" si="355">TEXT(DAY(I62),"jjjj")</f>
        <v>mardi</v>
      </c>
      <c r="S62" s="39">
        <f t="shared" ref="S62:S74" si="356">DAY(I62)</f>
        <v>17</v>
      </c>
      <c r="T62" s="39">
        <f t="shared" ref="T62:T74" si="357">MONTH(I62)</f>
        <v>1</v>
      </c>
      <c r="U62" s="39" t="str">
        <f t="shared" ref="U62:U74" si="358">IF(OR(R62="Samedi",R62="Dimanche"),"weekend","week")</f>
        <v>week</v>
      </c>
      <c r="V62" s="40" t="str">
        <f t="shared" ref="V62:V74" si="359">U62&amp;" - "&amp;E62</f>
        <v>week - La Seine A (0)</v>
      </c>
      <c r="W62" s="40" t="str">
        <f t="shared" ref="W62:W74" si="360">T62&amp;" - "&amp;U62&amp;" - "&amp;E62&amp; " - "&amp;N62</f>
        <v>1 - week - La Seine A (0) - AM</v>
      </c>
      <c r="X62" s="40" t="str">
        <f t="shared" ref="X62:X74" si="361">T62&amp;" - "&amp;U62&amp;" - "&amp;E62&amp; " - "&amp;O62</f>
        <v>1 - week - La Seine A (0) - PM</v>
      </c>
      <c r="Y62" s="40" t="str">
        <f t="shared" ref="Y62:Y74" si="362">T62&amp;" - "&amp;U62&amp;" - "&amp;E62&amp; " - "&amp;P62</f>
        <v xml:space="preserve">1 - week - La Seine A (0) - </v>
      </c>
      <c r="Z62" s="40" t="str">
        <f t="shared" ref="Z62:Z74" si="363">T62&amp;" - "&amp;U62&amp;" - "&amp;E62&amp;" - "&amp;Q62</f>
        <v xml:space="preserve">1 - week - La Seine A (0) - </v>
      </c>
      <c r="AA62" s="40" t="str">
        <f t="shared" ref="AA62:AA74" si="364">I62&amp;" - "&amp;E62&amp;" - "&amp;N62</f>
        <v>41291 - La Seine A (0) - AM</v>
      </c>
      <c r="AB62" s="40" t="str">
        <f t="shared" ref="AB62:AB74" si="365">I62&amp;" - "&amp;E62&amp;" - "&amp;O62</f>
        <v>41291 - La Seine A (0) - PM</v>
      </c>
      <c r="AC62" s="40" t="str">
        <f t="shared" ref="AC62:AC74" si="366">I62&amp;" - "&amp;E62&amp;" - "&amp;P62</f>
        <v xml:space="preserve">41291 - La Seine A (0) - </v>
      </c>
      <c r="AD62" s="40" t="str">
        <f t="shared" ref="AD62:AD74" si="367">I62&amp;" - "&amp;E62&amp;" - "&amp;Q62</f>
        <v xml:space="preserve">41291 - La Seine A (0) - </v>
      </c>
      <c r="AE62" s="39" t="str">
        <f t="shared" ref="AE62:AE74" si="368">F62</f>
        <v>ACT</v>
      </c>
      <c r="AF62" s="11"/>
      <c r="AG62" s="67" t="str">
        <f>VLOOKUP(E62,'Répartition salles'!$C:$R,6,FALSE)</f>
        <v>Seine A</v>
      </c>
      <c r="AH62" s="66" t="str">
        <f t="shared" ref="AH62:AH74" si="369">I62&amp;" - "&amp;AG62&amp;" - "&amp;N62</f>
        <v>41291 - Seine A - AM</v>
      </c>
      <c r="AI62" s="66" t="str">
        <f t="shared" ref="AI62:AI74" si="370">I62&amp;" - "&amp;AG62&amp;" - "&amp;O62</f>
        <v>41291 - Seine A - PM</v>
      </c>
      <c r="AJ62" s="66" t="str">
        <f t="shared" ref="AJ62:AJ74" si="371">I62&amp;" - "&amp;AG62&amp;" - "&amp;P62</f>
        <v xml:space="preserve">41291 - Seine A - </v>
      </c>
      <c r="AK62" s="66" t="str">
        <f t="shared" ref="AK62:AK74" si="372">I62&amp;" - "&amp;AG62&amp;" - "&amp;Q62</f>
        <v xml:space="preserve">41291 - Seine A - </v>
      </c>
      <c r="AL62" s="67">
        <f>VLOOKUP(E62,'Répartition salles'!$C:$R,7,FALSE)</f>
        <v>0</v>
      </c>
      <c r="AM62" s="66" t="str">
        <f t="shared" ref="AM62:AM74" si="373">I62&amp;" - "&amp;AL62&amp;" - "&amp;N62</f>
        <v>41291 - 0 - AM</v>
      </c>
      <c r="AN62" s="66" t="str">
        <f t="shared" ref="AN62:AN74" si="374">I62&amp;" - "&amp;AL62&amp;" - "&amp;O62</f>
        <v>41291 - 0 - PM</v>
      </c>
      <c r="AO62" s="66" t="str">
        <f t="shared" ref="AO62:AO74" si="375">I62&amp;" - "&amp;AL62&amp;" - "&amp;P62</f>
        <v xml:space="preserve">41291 - 0 - </v>
      </c>
      <c r="AP62" s="66" t="str">
        <f t="shared" ref="AP62:AP74" si="376">I62&amp;" - "&amp;AL62&amp;" - "&amp;Q62</f>
        <v xml:space="preserve">41291 - 0 - </v>
      </c>
      <c r="AQ62" s="67">
        <f>VLOOKUP(E62,'Répartition salles'!$C:$R,8,FALSE)</f>
        <v>0</v>
      </c>
      <c r="AR62" s="66" t="str">
        <f t="shared" ref="AR62:AR74" si="377">I62&amp;" - "&amp;AQ62&amp;" - "&amp;N62</f>
        <v>41291 - 0 - AM</v>
      </c>
      <c r="AS62" s="66" t="str">
        <f t="shared" ref="AS62:AS74" si="378">I62&amp;" - "&amp;AQ62&amp;" - "&amp;O62</f>
        <v>41291 - 0 - PM</v>
      </c>
      <c r="AT62" s="66" t="str">
        <f t="shared" ref="AT62:AT74" si="379">I62&amp;" - "&amp;AQ62&amp;" - "&amp;P62</f>
        <v xml:space="preserve">41291 - 0 - </v>
      </c>
      <c r="AU62" s="66" t="str">
        <f t="shared" ref="AU62:AU74" si="380">I62&amp;" - "&amp;AQ62&amp;" - "&amp;Q62</f>
        <v xml:space="preserve">41291 - 0 - </v>
      </c>
      <c r="AV62" s="67">
        <f>VLOOKUP(E62,'Répartition salles'!$C:$R,9,FALSE)</f>
        <v>0</v>
      </c>
      <c r="AW62" s="66" t="str">
        <f t="shared" ref="AW62:AW74" si="381">I62&amp;" - "&amp;AV62&amp;" - "&amp;N62</f>
        <v>41291 - 0 - AM</v>
      </c>
      <c r="AX62" s="66" t="str">
        <f t="shared" ref="AX62:AX74" si="382">I62&amp;" - "&amp;AV62&amp;" - "&amp;O62</f>
        <v>41291 - 0 - PM</v>
      </c>
      <c r="AY62" s="66" t="str">
        <f t="shared" ref="AY62:AY74" si="383">I62&amp;" - "&amp;AV62&amp;" - "&amp;P62</f>
        <v xml:space="preserve">41291 - 0 - </v>
      </c>
      <c r="AZ62" s="66" t="str">
        <f t="shared" ref="AZ62:AZ74" si="384">I62&amp;" - "&amp;AV62&amp;" - "&amp;Q62</f>
        <v xml:space="preserve">41291 - 0 - </v>
      </c>
      <c r="BA62" s="67">
        <f>VLOOKUP(E62,'Répartition salles'!$C:$R,10,FALSE)</f>
        <v>0</v>
      </c>
      <c r="BB62" s="66" t="str">
        <f t="shared" ref="BB62:BB74" si="385">I62&amp;" - "&amp;BA62&amp;" - "&amp;N62</f>
        <v>41291 - 0 - AM</v>
      </c>
      <c r="BC62" s="66" t="str">
        <f t="shared" ref="BC62:BC74" si="386">I62&amp;" - "&amp;BA62&amp;" - "&amp;O62</f>
        <v>41291 - 0 - PM</v>
      </c>
      <c r="BD62" s="66" t="str">
        <f t="shared" ref="BD62:BD74" si="387">I62&amp;" - "&amp;BA62&amp;" - "&amp;P62</f>
        <v xml:space="preserve">41291 - 0 - </v>
      </c>
      <c r="BE62" s="66" t="str">
        <f t="shared" ref="BE62:BE74" si="388">I62&amp;" - "&amp;BA62&amp;" - "&amp;Q62</f>
        <v xml:space="preserve">41291 - 0 - </v>
      </c>
      <c r="BF62" s="67">
        <f>VLOOKUP(E62,'Répartition salles'!$C:$R,11,FALSE)</f>
        <v>0</v>
      </c>
      <c r="BG62" s="66" t="str">
        <f t="shared" ref="BG62:BG74" si="389">I62&amp;" - "&amp;BF62&amp;" - "&amp;N62</f>
        <v>41291 - 0 - AM</v>
      </c>
      <c r="BH62" s="66" t="str">
        <f t="shared" ref="BH62:BH74" si="390">I62&amp;" - "&amp;BF62&amp;" - "&amp;O62</f>
        <v>41291 - 0 - PM</v>
      </c>
      <c r="BI62" s="66" t="str">
        <f t="shared" ref="BI62:BI74" si="391">I62&amp;" - "&amp;BF62&amp;" - "&amp;P62</f>
        <v xml:space="preserve">41291 - 0 - </v>
      </c>
      <c r="BJ62" s="66" t="str">
        <f t="shared" ref="BJ62:BJ74" si="392">I62&amp;" - "&amp;BF62&amp;" - "&amp;Q62</f>
        <v xml:space="preserve">41291 - 0 - </v>
      </c>
      <c r="BK62" s="67">
        <f>VLOOKUP(E62,'Répartition salles'!$C:$R,12,FALSE)</f>
        <v>0</v>
      </c>
      <c r="BL62" s="66" t="str">
        <f t="shared" ref="BL62:BL74" si="393">I62&amp;" - "&amp;BK62&amp;" - "&amp;N62</f>
        <v>41291 - 0 - AM</v>
      </c>
      <c r="BM62" s="66" t="str">
        <f t="shared" ref="BM62:BM74" si="394">I62&amp;" - "&amp;BK62&amp;" - "&amp;O62</f>
        <v>41291 - 0 - PM</v>
      </c>
      <c r="BN62" s="66" t="str">
        <f t="shared" ref="BN62:BN74" si="395">I62&amp;" - "&amp;BK62&amp;" - "&amp;P62</f>
        <v xml:space="preserve">41291 - 0 - </v>
      </c>
      <c r="BO62" s="66" t="str">
        <f t="shared" ref="BO62:BO74" si="396">I62&amp;" - "&amp;BK62&amp;" - "&amp;Q62</f>
        <v xml:space="preserve">41291 - 0 - </v>
      </c>
      <c r="BP62" s="67">
        <f>VLOOKUP(E62,'Répartition salles'!$C:$R,13,FALSE)</f>
        <v>0</v>
      </c>
      <c r="BQ62" s="66" t="str">
        <f t="shared" ref="BQ62:BQ74" si="397">I62&amp;" - "&amp;BP62&amp;" - "&amp;N62</f>
        <v>41291 - 0 - AM</v>
      </c>
      <c r="BR62" s="66" t="str">
        <f t="shared" ref="BR62:BR74" si="398">I62&amp;" - "&amp;BP62&amp;" - "&amp;O62</f>
        <v>41291 - 0 - PM</v>
      </c>
      <c r="BS62" s="66" t="str">
        <f t="shared" ref="BS62:BS74" si="399">I62&amp;" - "&amp;BP62&amp;" - "&amp;P62</f>
        <v xml:space="preserve">41291 - 0 - </v>
      </c>
      <c r="BT62" s="66" t="str">
        <f t="shared" ref="BT62:BT74" si="400">I62&amp;" - "&amp;BP62&amp;" - "&amp;Q62</f>
        <v xml:space="preserve">41291 - 0 - </v>
      </c>
      <c r="BU62" s="67">
        <f>VLOOKUP(E62,'Répartition salles'!$C:$R,14,FALSE)</f>
        <v>0</v>
      </c>
      <c r="BV62" s="66" t="str">
        <f t="shared" ref="BV62:BV74" si="401">I62&amp;" - "&amp;BU62&amp;" - "&amp;N62</f>
        <v>41291 - 0 - AM</v>
      </c>
      <c r="BW62" s="66" t="str">
        <f t="shared" ref="BW62:BW74" si="402">I62&amp;" - "&amp;BU62&amp;" - "&amp;O62</f>
        <v>41291 - 0 - PM</v>
      </c>
      <c r="BX62" s="66" t="str">
        <f t="shared" ref="BX62:BX74" si="403">I62&amp;" - "&amp;BU62&amp;" - "&amp;P62</f>
        <v xml:space="preserve">41291 - 0 - </v>
      </c>
      <c r="BY62" s="66" t="str">
        <f t="shared" ref="BY62:BY74" si="404">I62&amp;" - "&amp;BU62&amp;" - "&amp;Q62</f>
        <v xml:space="preserve">41291 - 0 - </v>
      </c>
      <c r="BZ62" s="67">
        <f>VLOOKUP(E62,'Répartition salles'!$C:$R,15,FALSE)</f>
        <v>0</v>
      </c>
      <c r="CA62" s="66" t="str">
        <f t="shared" ref="CA62:CA74" si="405">I62&amp;" - "&amp;BZ62&amp;" - "&amp;N62</f>
        <v>41291 - 0 - AM</v>
      </c>
      <c r="CB62" s="66" t="str">
        <f t="shared" ref="CB62:CB74" si="406">I62&amp;" - "&amp;BZ62&amp;" - "&amp;O62</f>
        <v>41291 - 0 - PM</v>
      </c>
      <c r="CC62" s="66" t="str">
        <f t="shared" ref="CC62:CC74" si="407">I62&amp;" - "&amp;BZ62&amp;" - "&amp;P62</f>
        <v xml:space="preserve">41291 - 0 - </v>
      </c>
      <c r="CD62" s="66" t="str">
        <f t="shared" ref="CD62:CD74" si="408">I62&amp;" - "&amp;BZ62&amp;" - "&amp;Q62</f>
        <v xml:space="preserve">41291 - 0 - </v>
      </c>
      <c r="CE62" s="67">
        <f>VLOOKUP(E62,'Répartition salles'!$C:$R,16,FALSE)</f>
        <v>0</v>
      </c>
      <c r="CF62" s="66" t="str">
        <f t="shared" ref="CF62:CF74" si="409">I62&amp;" - "&amp;CE62&amp;" - "&amp;N62</f>
        <v>41291 - 0 - AM</v>
      </c>
      <c r="CG62" s="66" t="str">
        <f t="shared" ref="CG62:CG74" si="410">I62&amp;" - "&amp;CE62&amp;" - "&amp;O62</f>
        <v>41291 - 0 - PM</v>
      </c>
      <c r="CH62" s="66" t="str">
        <f t="shared" ref="CH62:CH74" si="411">I62&amp;" - "&amp;CE62&amp;" - "&amp;P62</f>
        <v xml:space="preserve">41291 - 0 - </v>
      </c>
      <c r="CI62" s="66" t="str">
        <f t="shared" ref="CI62:CI74" si="412">I62&amp;" - "&amp;CE62&amp;" - "&amp;Q62</f>
        <v xml:space="preserve">41291 - 0 - </v>
      </c>
      <c r="CJ62" s="118" t="str">
        <f t="shared" ref="CJ62:CJ74" si="413">F62</f>
        <v>ACT</v>
      </c>
    </row>
    <row r="63" spans="1:88" x14ac:dyDescent="0.2">
      <c r="A63" s="108">
        <v>751120</v>
      </c>
      <c r="B63" s="108">
        <v>2995372</v>
      </c>
      <c r="C63" s="108" t="s">
        <v>133</v>
      </c>
      <c r="D63" s="109" t="s">
        <v>138</v>
      </c>
      <c r="E63" s="129" t="s">
        <v>217</v>
      </c>
      <c r="F63" s="104" t="s">
        <v>16</v>
      </c>
      <c r="G63" s="105">
        <v>0.33333333333333331</v>
      </c>
      <c r="H63" s="105">
        <v>0.79166666666666663</v>
      </c>
      <c r="I63" s="106">
        <v>41292</v>
      </c>
      <c r="J63" s="108" t="s">
        <v>8</v>
      </c>
      <c r="K63" s="108" t="s">
        <v>9</v>
      </c>
      <c r="L63" s="110" t="s">
        <v>638</v>
      </c>
      <c r="M63" s="11" t="str">
        <f t="shared" si="0"/>
        <v>AM;PM</v>
      </c>
      <c r="N63" s="39" t="str">
        <f>IF($G63=P$4,"",IF(AND($G63&lt;$H63,P$3&lt;P$4,OR(AND($G63&gt;P$3,$G63&lt;=P$4),AND($H63&gt;P$3,$H63&lt;=P$4),AND($G63&lt;P$3,$H63&gt;P$4))),"AM",IF(AND($G63&lt;$H63,P$3&gt;P$4,OR(AND($G63&gt;P$3,$G63&lt;=P$4+1),AND($H63&gt;P$3,$H63&lt;=P$4+1),AND($G63&lt;P$3,$H63&gt;P$4+1))),"AM",IF(AND($G63&gt;$H63,P$3&lt;P$4,OR(AND($G63&gt;P$3,$G63&lt;=P$4),AND($H63+1&gt;P$3,$H63+1&lt;=P$4),AND($G63&lt;P$3,$H63+1&gt;P$4))),"AM",IF(AND($G63&gt;$H63,P$3&gt;P$4,OR(AND($G63&gt;P$3,$G63&lt;=P$4+1),AND($H63+1&gt;P$3,$H63+1&lt;=P$4+1),AND($G63&lt;P$3,$H63+1&gt;P$4+1))),"AM","")))))</f>
        <v>AM</v>
      </c>
      <c r="O63" s="39" t="str">
        <f>IF($G63=Q$4,"",IF(AND($G63&lt;$H63,Q$3&lt;Q$4,OR(AND($G63&gt;Q$3,$G63&lt;=Q$4),AND($H63&gt;Q$3,$H63&lt;=Q$4),AND($G63&lt;Q$3,$H63&gt;Q$4))),"PM",IF(AND($G63&lt;$H63,Q$3&gt;Q$4,OR(AND($G63&gt;Q$3,$G63&lt;=Q$4+1),AND($H63&gt;Q$3,$H63&lt;=Q$4+1),AND($G63&lt;Q$3,$H63&gt;Q$4+1))),"PM",IF(AND($G63&gt;$H63,Q$3&lt;Q$4,OR(AND($G63&gt;Q$3,$G63&lt;=Q$4),AND($H63+1&gt;Q$3,$H63+1&lt;=Q$4),AND($G63&lt;Q$3,$H63+1&gt;Q$4))),"PM",IF(AND($G63&gt;$H63,Q$3&gt;Q$4,OR(AND($G63&gt;Q$3,$G63&lt;=Q$4+1),AND($H63+1&gt;Q$3,$H63+1&lt;=Q$4+1),AND($G63&lt;Q$3,$H63+1&gt;Q$4+1))),"PM","")))))</f>
        <v>PM</v>
      </c>
      <c r="P63" s="39" t="str">
        <f>IF($G63=R$4,"",IF(AND($G63&lt;$H63,R$3&lt;R$4,OR(AND($G63&gt;R$3,$G63&lt;=R$4),AND($H63&gt;R$3,$H63&lt;=R$4),AND($G63&lt;R$3,$H63&gt;R$4))),"EVENING",IF(AND($G63&lt;$H63,R$3&gt;R$4,OR(AND($G63&gt;R$3,$G63&lt;=R$4+1),AND($H63&gt;R$3,$H63&lt;=R$4+1),AND($G63&lt;R$3,$H63&gt;R$4+1))),"EVENING",IF(AND($G63&gt;$H63,R$3&lt;R$4,OR(AND($G63&gt;R$3,$G63&lt;=R$4),AND($H63+1&gt;R$3,$H63+1&lt;=R$4),AND($G63&lt;R$3,$H63+1&gt;R$4))),"EVENING",IF(AND($G63&gt;$H63,R$3&gt;R$4,OR(AND($G63&gt;R$3,$G63&lt;=R$4+1),AND($H63+1&gt;R$3,$H63+1&lt;=R$4+1),AND($G63&lt;R$3,$H63+1&gt;R$4+1))),"EVENING","")))))</f>
        <v/>
      </c>
      <c r="Q63" s="39" t="str">
        <f>IF($G63=S$4,"",IF(AND($G63&lt;$H63,S$3&lt;S$4,OR(AND($G63&gt;S$3,$G63&lt;=S$4),AND($H63&gt;S$3,$H63&lt;=S$4),AND($G63&lt;S$3,$H63&gt;S$4))),"NIGHT",IF(AND($G63&lt;$H63,S$3&gt;S$4,OR(AND($G63&gt;S$3,$G63&lt;=S$4+1),AND($H63&gt;S$3,$H63&lt;=S$4+1),AND($G63&lt;S$3,$H63&gt;S$4+1))),"NIGHT",IF(AND($G63&gt;$H63,S$3&lt;S$4,OR(AND($G63&gt;S$3,$G63&lt;=S$4),AND($H63+1&gt;S$3,$H63+1&lt;=S$4),AND($G63&lt;S$3,$H63+1&gt;S$4))),"NIGHT",IF(AND($G63&gt;$H63,S$3&gt;S$4,OR(AND($G63&gt;S$3,$G63&lt;=S$4+1),AND($H63+1&gt;S$3,$H63+1&lt;=S$4+1),AND($G63&lt;S$3,$H63+1&gt;S$4+1))),"NIGHT","")))))</f>
        <v/>
      </c>
      <c r="R63" s="39" t="str">
        <f t="shared" si="355"/>
        <v>mercredi</v>
      </c>
      <c r="S63" s="39">
        <f t="shared" si="356"/>
        <v>18</v>
      </c>
      <c r="T63" s="39">
        <f t="shared" si="357"/>
        <v>1</v>
      </c>
      <c r="U63" s="39" t="str">
        <f t="shared" si="358"/>
        <v>week</v>
      </c>
      <c r="V63" s="40" t="str">
        <f t="shared" si="359"/>
        <v>week - La Seine B &amp; C - le Ponts des Arts - Foyer Rives de Seine (0)</v>
      </c>
      <c r="W63" s="40" t="str">
        <f t="shared" si="360"/>
        <v>1 - week - La Seine B &amp; C - le Ponts des Arts - Foyer Rives de Seine (0) - AM</v>
      </c>
      <c r="X63" s="40" t="str">
        <f t="shared" si="361"/>
        <v>1 - week - La Seine B &amp; C - le Ponts des Arts - Foyer Rives de Seine (0) - PM</v>
      </c>
      <c r="Y63" s="40" t="str">
        <f t="shared" si="362"/>
        <v xml:space="preserve">1 - week - La Seine B &amp; C - le Ponts des Arts - Foyer Rives de Seine (0) - </v>
      </c>
      <c r="Z63" s="40" t="str">
        <f t="shared" si="363"/>
        <v xml:space="preserve">1 - week - La Seine B &amp; C - le Ponts des Arts - Foyer Rives de Seine (0) - </v>
      </c>
      <c r="AA63" s="40" t="str">
        <f t="shared" si="364"/>
        <v>41292 - La Seine B &amp; C - le Ponts des Arts - Foyer Rives de Seine (0) - AM</v>
      </c>
      <c r="AB63" s="40" t="str">
        <f t="shared" si="365"/>
        <v>41292 - La Seine B &amp; C - le Ponts des Arts - Foyer Rives de Seine (0) - PM</v>
      </c>
      <c r="AC63" s="40" t="str">
        <f t="shared" si="366"/>
        <v xml:space="preserve">41292 - La Seine B &amp; C - le Ponts des Arts - Foyer Rives de Seine (0) - </v>
      </c>
      <c r="AD63" s="40" t="str">
        <f t="shared" si="367"/>
        <v xml:space="preserve">41292 - La Seine B &amp; C - le Ponts des Arts - Foyer Rives de Seine (0) - </v>
      </c>
      <c r="AE63" s="39" t="str">
        <f t="shared" si="368"/>
        <v>ACT</v>
      </c>
      <c r="AF63" s="11"/>
      <c r="AG63" s="67" t="str">
        <f>VLOOKUP(E63,'Répartition salles'!$C:$R,6,FALSE)</f>
        <v>Seine B</v>
      </c>
      <c r="AH63" s="66" t="str">
        <f t="shared" si="369"/>
        <v>41292 - Seine B - AM</v>
      </c>
      <c r="AI63" s="66" t="str">
        <f t="shared" si="370"/>
        <v>41292 - Seine B - PM</v>
      </c>
      <c r="AJ63" s="66" t="str">
        <f t="shared" si="371"/>
        <v xml:space="preserve">41292 - Seine B - </v>
      </c>
      <c r="AK63" s="66" t="str">
        <f t="shared" si="372"/>
        <v xml:space="preserve">41292 - Seine B - </v>
      </c>
      <c r="AL63" s="67" t="str">
        <f>VLOOKUP(E63,'Répartition salles'!$C:$R,7,FALSE)</f>
        <v>Seine C</v>
      </c>
      <c r="AM63" s="66" t="str">
        <f t="shared" si="373"/>
        <v>41292 - Seine C - AM</v>
      </c>
      <c r="AN63" s="66" t="str">
        <f t="shared" si="374"/>
        <v>41292 - Seine C - PM</v>
      </c>
      <c r="AO63" s="66" t="str">
        <f t="shared" si="375"/>
        <v xml:space="preserve">41292 - Seine C - </v>
      </c>
      <c r="AP63" s="66" t="str">
        <f t="shared" si="376"/>
        <v xml:space="preserve">41292 - Seine C - </v>
      </c>
      <c r="AQ63" s="67" t="str">
        <f>VLOOKUP(E63,'Répartition salles'!$C:$R,8,FALSE)</f>
        <v>Pont des Arts A</v>
      </c>
      <c r="AR63" s="66" t="str">
        <f t="shared" si="377"/>
        <v>41292 - Pont des Arts A - AM</v>
      </c>
      <c r="AS63" s="66" t="str">
        <f t="shared" si="378"/>
        <v>41292 - Pont des Arts A - PM</v>
      </c>
      <c r="AT63" s="66" t="str">
        <f t="shared" si="379"/>
        <v xml:space="preserve">41292 - Pont des Arts A - </v>
      </c>
      <c r="AU63" s="66" t="str">
        <f t="shared" si="380"/>
        <v xml:space="preserve">41292 - Pont des Arts A - </v>
      </c>
      <c r="AV63" s="67" t="str">
        <f>VLOOKUP(E63,'Répartition salles'!$C:$R,9,FALSE)</f>
        <v>Pont des Arts B</v>
      </c>
      <c r="AW63" s="66" t="str">
        <f t="shared" si="381"/>
        <v>41292 - Pont des Arts B - AM</v>
      </c>
      <c r="AX63" s="66" t="str">
        <f t="shared" si="382"/>
        <v>41292 - Pont des Arts B - PM</v>
      </c>
      <c r="AY63" s="66" t="str">
        <f t="shared" si="383"/>
        <v xml:space="preserve">41292 - Pont des Arts B - </v>
      </c>
      <c r="AZ63" s="66" t="str">
        <f t="shared" si="384"/>
        <v xml:space="preserve">41292 - Pont des Arts B - </v>
      </c>
      <c r="BA63" s="67" t="str">
        <f>VLOOKUP(E63,'Répartition salles'!$C:$R,10,FALSE)</f>
        <v>Pont des Arts C</v>
      </c>
      <c r="BB63" s="66" t="str">
        <f t="shared" si="385"/>
        <v>41292 - Pont des Arts C - AM</v>
      </c>
      <c r="BC63" s="66" t="str">
        <f t="shared" si="386"/>
        <v>41292 - Pont des Arts C - PM</v>
      </c>
      <c r="BD63" s="66" t="str">
        <f t="shared" si="387"/>
        <v xml:space="preserve">41292 - Pont des Arts C - </v>
      </c>
      <c r="BE63" s="66" t="str">
        <f t="shared" si="388"/>
        <v xml:space="preserve">41292 - Pont des Arts C - </v>
      </c>
      <c r="BF63" s="67" t="str">
        <f>VLOOKUP(E63,'Répartition salles'!$C:$R,11,FALSE)</f>
        <v>Foyer Rives de Seine</v>
      </c>
      <c r="BG63" s="66" t="str">
        <f t="shared" si="389"/>
        <v>41292 - Foyer Rives de Seine - AM</v>
      </c>
      <c r="BH63" s="66" t="str">
        <f t="shared" si="390"/>
        <v>41292 - Foyer Rives de Seine - PM</v>
      </c>
      <c r="BI63" s="66" t="str">
        <f t="shared" si="391"/>
        <v xml:space="preserve">41292 - Foyer Rives de Seine - </v>
      </c>
      <c r="BJ63" s="66" t="str">
        <f t="shared" si="392"/>
        <v xml:space="preserve">41292 - Foyer Rives de Seine - </v>
      </c>
      <c r="BK63" s="67">
        <f>VLOOKUP(E63,'Répartition salles'!$C:$R,12,FALSE)</f>
        <v>0</v>
      </c>
      <c r="BL63" s="66" t="str">
        <f t="shared" si="393"/>
        <v>41292 - 0 - AM</v>
      </c>
      <c r="BM63" s="66" t="str">
        <f t="shared" si="394"/>
        <v>41292 - 0 - PM</v>
      </c>
      <c r="BN63" s="66" t="str">
        <f t="shared" si="395"/>
        <v xml:space="preserve">41292 - 0 - </v>
      </c>
      <c r="BO63" s="66" t="str">
        <f t="shared" si="396"/>
        <v xml:space="preserve">41292 - 0 - </v>
      </c>
      <c r="BP63" s="67">
        <f>VLOOKUP(E63,'Répartition salles'!$C:$R,13,FALSE)</f>
        <v>0</v>
      </c>
      <c r="BQ63" s="66" t="str">
        <f t="shared" si="397"/>
        <v>41292 - 0 - AM</v>
      </c>
      <c r="BR63" s="66" t="str">
        <f t="shared" si="398"/>
        <v>41292 - 0 - PM</v>
      </c>
      <c r="BS63" s="66" t="str">
        <f t="shared" si="399"/>
        <v xml:space="preserve">41292 - 0 - </v>
      </c>
      <c r="BT63" s="66" t="str">
        <f t="shared" si="400"/>
        <v xml:space="preserve">41292 - 0 - </v>
      </c>
      <c r="BU63" s="67">
        <f>VLOOKUP(E63,'Répartition salles'!$C:$R,14,FALSE)</f>
        <v>0</v>
      </c>
      <c r="BV63" s="66" t="str">
        <f t="shared" si="401"/>
        <v>41292 - 0 - AM</v>
      </c>
      <c r="BW63" s="66" t="str">
        <f t="shared" si="402"/>
        <v>41292 - 0 - PM</v>
      </c>
      <c r="BX63" s="66" t="str">
        <f t="shared" si="403"/>
        <v xml:space="preserve">41292 - 0 - </v>
      </c>
      <c r="BY63" s="66" t="str">
        <f t="shared" si="404"/>
        <v xml:space="preserve">41292 - 0 - </v>
      </c>
      <c r="BZ63" s="67">
        <f>VLOOKUP(E63,'Répartition salles'!$C:$R,15,FALSE)</f>
        <v>0</v>
      </c>
      <c r="CA63" s="66" t="str">
        <f t="shared" si="405"/>
        <v>41292 - 0 - AM</v>
      </c>
      <c r="CB63" s="66" t="str">
        <f t="shared" si="406"/>
        <v>41292 - 0 - PM</v>
      </c>
      <c r="CC63" s="66" t="str">
        <f t="shared" si="407"/>
        <v xml:space="preserve">41292 - 0 - </v>
      </c>
      <c r="CD63" s="66" t="str">
        <f t="shared" si="408"/>
        <v xml:space="preserve">41292 - 0 - </v>
      </c>
      <c r="CE63" s="67">
        <f>VLOOKUP(E63,'Répartition salles'!$C:$R,16,FALSE)</f>
        <v>0</v>
      </c>
      <c r="CF63" s="66" t="str">
        <f t="shared" si="409"/>
        <v>41292 - 0 - AM</v>
      </c>
      <c r="CG63" s="66" t="str">
        <f t="shared" si="410"/>
        <v>41292 - 0 - PM</v>
      </c>
      <c r="CH63" s="66" t="str">
        <f t="shared" si="411"/>
        <v xml:space="preserve">41292 - 0 - </v>
      </c>
      <c r="CI63" s="66" t="str">
        <f t="shared" si="412"/>
        <v xml:space="preserve">41292 - 0 - </v>
      </c>
      <c r="CJ63" s="118" t="str">
        <f t="shared" si="413"/>
        <v>ACT</v>
      </c>
    </row>
    <row r="64" spans="1:88" x14ac:dyDescent="0.2">
      <c r="A64" s="108">
        <v>751120</v>
      </c>
      <c r="B64" s="108">
        <v>2995373</v>
      </c>
      <c r="C64" s="108" t="s">
        <v>133</v>
      </c>
      <c r="D64" s="109" t="s">
        <v>138</v>
      </c>
      <c r="E64" s="103" t="s">
        <v>52</v>
      </c>
      <c r="F64" s="104" t="s">
        <v>16</v>
      </c>
      <c r="G64" s="105">
        <v>0.33333333333333331</v>
      </c>
      <c r="H64" s="105">
        <v>0.79166666666666663</v>
      </c>
      <c r="I64" s="106">
        <v>41292</v>
      </c>
      <c r="J64" s="108" t="s">
        <v>8</v>
      </c>
      <c r="K64" s="108" t="s">
        <v>9</v>
      </c>
      <c r="L64" s="110" t="s">
        <v>638</v>
      </c>
      <c r="M64" s="11" t="str">
        <f t="shared" si="0"/>
        <v>AM;PM</v>
      </c>
      <c r="N64" s="39" t="str">
        <f>IF($G64=P$4,"",IF(AND($G64&lt;$H64,P$3&lt;P$4,OR(AND($G64&gt;P$3,$G64&lt;=P$4),AND($H64&gt;P$3,$H64&lt;=P$4),AND($G64&lt;P$3,$H64&gt;P$4))),"AM",IF(AND($G64&lt;$H64,P$3&gt;P$4,OR(AND($G64&gt;P$3,$G64&lt;=P$4+1),AND($H64&gt;P$3,$H64&lt;=P$4+1),AND($G64&lt;P$3,$H64&gt;P$4+1))),"AM",IF(AND($G64&gt;$H64,P$3&lt;P$4,OR(AND($G64&gt;P$3,$G64&lt;=P$4),AND($H64+1&gt;P$3,$H64+1&lt;=P$4),AND($G64&lt;P$3,$H64+1&gt;P$4))),"AM",IF(AND($G64&gt;$H64,P$3&gt;P$4,OR(AND($G64&gt;P$3,$G64&lt;=P$4+1),AND($H64+1&gt;P$3,$H64+1&lt;=P$4+1),AND($G64&lt;P$3,$H64+1&gt;P$4+1))),"AM","")))))</f>
        <v>AM</v>
      </c>
      <c r="O64" s="39" t="str">
        <f>IF($G64=Q$4,"",IF(AND($G64&lt;$H64,Q$3&lt;Q$4,OR(AND($G64&gt;Q$3,$G64&lt;=Q$4),AND($H64&gt;Q$3,$H64&lt;=Q$4),AND($G64&lt;Q$3,$H64&gt;Q$4))),"PM",IF(AND($G64&lt;$H64,Q$3&gt;Q$4,OR(AND($G64&gt;Q$3,$G64&lt;=Q$4+1),AND($H64&gt;Q$3,$H64&lt;=Q$4+1),AND($G64&lt;Q$3,$H64&gt;Q$4+1))),"PM",IF(AND($G64&gt;$H64,Q$3&lt;Q$4,OR(AND($G64&gt;Q$3,$G64&lt;=Q$4),AND($H64+1&gt;Q$3,$H64+1&lt;=Q$4),AND($G64&lt;Q$3,$H64+1&gt;Q$4))),"PM",IF(AND($G64&gt;$H64,Q$3&gt;Q$4,OR(AND($G64&gt;Q$3,$G64&lt;=Q$4+1),AND($H64+1&gt;Q$3,$H64+1&lt;=Q$4+1),AND($G64&lt;Q$3,$H64+1&gt;Q$4+1))),"PM","")))))</f>
        <v>PM</v>
      </c>
      <c r="P64" s="39" t="str">
        <f>IF($G64=R$4,"",IF(AND($G64&lt;$H64,R$3&lt;R$4,OR(AND($G64&gt;R$3,$G64&lt;=R$4),AND($H64&gt;R$3,$H64&lt;=R$4),AND($G64&lt;R$3,$H64&gt;R$4))),"EVENING",IF(AND($G64&lt;$H64,R$3&gt;R$4,OR(AND($G64&gt;R$3,$G64&lt;=R$4+1),AND($H64&gt;R$3,$H64&lt;=R$4+1),AND($G64&lt;R$3,$H64&gt;R$4+1))),"EVENING",IF(AND($G64&gt;$H64,R$3&lt;R$4,OR(AND($G64&gt;R$3,$G64&lt;=R$4),AND($H64+1&gt;R$3,$H64+1&lt;=R$4),AND($G64&lt;R$3,$H64+1&gt;R$4))),"EVENING",IF(AND($G64&gt;$H64,R$3&gt;R$4,OR(AND($G64&gt;R$3,$G64&lt;=R$4+1),AND($H64+1&gt;R$3,$H64+1&lt;=R$4+1),AND($G64&lt;R$3,$H64+1&gt;R$4+1))),"EVENING","")))))</f>
        <v/>
      </c>
      <c r="Q64" s="39" t="str">
        <f>IF($G64=S$4,"",IF(AND($G64&lt;$H64,S$3&lt;S$4,OR(AND($G64&gt;S$3,$G64&lt;=S$4),AND($H64&gt;S$3,$H64&lt;=S$4),AND($G64&lt;S$3,$H64&gt;S$4))),"NIGHT",IF(AND($G64&lt;$H64,S$3&gt;S$4,OR(AND($G64&gt;S$3,$G64&lt;=S$4+1),AND($H64&gt;S$3,$H64&lt;=S$4+1),AND($G64&lt;S$3,$H64&gt;S$4+1))),"NIGHT",IF(AND($G64&gt;$H64,S$3&lt;S$4,OR(AND($G64&gt;S$3,$G64&lt;=S$4),AND($H64+1&gt;S$3,$H64+1&lt;=S$4),AND($G64&lt;S$3,$H64+1&gt;S$4))),"NIGHT",IF(AND($G64&gt;$H64,S$3&gt;S$4,OR(AND($G64&gt;S$3,$G64&lt;=S$4+1),AND($H64+1&gt;S$3,$H64+1&lt;=S$4+1),AND($G64&lt;S$3,$H64+1&gt;S$4+1))),"NIGHT","")))))</f>
        <v/>
      </c>
      <c r="R64" s="39" t="str">
        <f t="shared" si="355"/>
        <v>mercredi</v>
      </c>
      <c r="S64" s="39">
        <f t="shared" si="356"/>
        <v>18</v>
      </c>
      <c r="T64" s="39">
        <f t="shared" si="357"/>
        <v>1</v>
      </c>
      <c r="U64" s="39" t="str">
        <f t="shared" si="358"/>
        <v>week</v>
      </c>
      <c r="V64" s="40" t="str">
        <f t="shared" si="359"/>
        <v>week - Le pont de Sully (0)</v>
      </c>
      <c r="W64" s="40" t="str">
        <f t="shared" si="360"/>
        <v>1 - week - Le pont de Sully (0) - AM</v>
      </c>
      <c r="X64" s="40" t="str">
        <f t="shared" si="361"/>
        <v>1 - week - Le pont de Sully (0) - PM</v>
      </c>
      <c r="Y64" s="40" t="str">
        <f t="shared" si="362"/>
        <v xml:space="preserve">1 - week - Le pont de Sully (0) - </v>
      </c>
      <c r="Z64" s="40" t="str">
        <f t="shared" si="363"/>
        <v xml:space="preserve">1 - week - Le pont de Sully (0) - </v>
      </c>
      <c r="AA64" s="40" t="str">
        <f t="shared" si="364"/>
        <v>41292 - Le pont de Sully (0) - AM</v>
      </c>
      <c r="AB64" s="40" t="str">
        <f t="shared" si="365"/>
        <v>41292 - Le pont de Sully (0) - PM</v>
      </c>
      <c r="AC64" s="40" t="str">
        <f t="shared" si="366"/>
        <v xml:space="preserve">41292 - Le pont de Sully (0) - </v>
      </c>
      <c r="AD64" s="40" t="str">
        <f t="shared" si="367"/>
        <v xml:space="preserve">41292 - Le pont de Sully (0) - </v>
      </c>
      <c r="AE64" s="39" t="str">
        <f t="shared" si="368"/>
        <v>ACT</v>
      </c>
      <c r="AF64" s="11"/>
      <c r="AG64" s="67" t="str">
        <f>VLOOKUP(E64,'Répartition salles'!$C:$R,6,FALSE)</f>
        <v>Pont de Sully A</v>
      </c>
      <c r="AH64" s="66" t="str">
        <f t="shared" si="369"/>
        <v>41292 - Pont de Sully A - AM</v>
      </c>
      <c r="AI64" s="66" t="str">
        <f t="shared" si="370"/>
        <v>41292 - Pont de Sully A - PM</v>
      </c>
      <c r="AJ64" s="66" t="str">
        <f t="shared" si="371"/>
        <v xml:space="preserve">41292 - Pont de Sully A - </v>
      </c>
      <c r="AK64" s="66" t="str">
        <f t="shared" si="372"/>
        <v xml:space="preserve">41292 - Pont de Sully A - </v>
      </c>
      <c r="AL64" s="67" t="str">
        <f>VLOOKUP(E64,'Répartition salles'!$C:$R,7,FALSE)</f>
        <v>Pont de Sully B</v>
      </c>
      <c r="AM64" s="66" t="str">
        <f t="shared" si="373"/>
        <v>41292 - Pont de Sully B - AM</v>
      </c>
      <c r="AN64" s="66" t="str">
        <f t="shared" si="374"/>
        <v>41292 - Pont de Sully B - PM</v>
      </c>
      <c r="AO64" s="66" t="str">
        <f t="shared" si="375"/>
        <v xml:space="preserve">41292 - Pont de Sully B - </v>
      </c>
      <c r="AP64" s="66" t="str">
        <f t="shared" si="376"/>
        <v xml:space="preserve">41292 - Pont de Sully B - </v>
      </c>
      <c r="AQ64" s="67">
        <f>VLOOKUP(E64,'Répartition salles'!$C:$R,8,FALSE)</f>
        <v>0</v>
      </c>
      <c r="AR64" s="66" t="str">
        <f t="shared" si="377"/>
        <v>41292 - 0 - AM</v>
      </c>
      <c r="AS64" s="66" t="str">
        <f t="shared" si="378"/>
        <v>41292 - 0 - PM</v>
      </c>
      <c r="AT64" s="66" t="str">
        <f t="shared" si="379"/>
        <v xml:space="preserve">41292 - 0 - </v>
      </c>
      <c r="AU64" s="66" t="str">
        <f t="shared" si="380"/>
        <v xml:space="preserve">41292 - 0 - </v>
      </c>
      <c r="AV64" s="67">
        <f>VLOOKUP(E64,'Répartition salles'!$C:$R,9,FALSE)</f>
        <v>0</v>
      </c>
      <c r="AW64" s="66" t="str">
        <f t="shared" si="381"/>
        <v>41292 - 0 - AM</v>
      </c>
      <c r="AX64" s="66" t="str">
        <f t="shared" si="382"/>
        <v>41292 - 0 - PM</v>
      </c>
      <c r="AY64" s="66" t="str">
        <f t="shared" si="383"/>
        <v xml:space="preserve">41292 - 0 - </v>
      </c>
      <c r="AZ64" s="66" t="str">
        <f t="shared" si="384"/>
        <v xml:space="preserve">41292 - 0 - </v>
      </c>
      <c r="BA64" s="67">
        <f>VLOOKUP(E64,'Répartition salles'!$C:$R,10,FALSE)</f>
        <v>0</v>
      </c>
      <c r="BB64" s="66" t="str">
        <f t="shared" si="385"/>
        <v>41292 - 0 - AM</v>
      </c>
      <c r="BC64" s="66" t="str">
        <f t="shared" si="386"/>
        <v>41292 - 0 - PM</v>
      </c>
      <c r="BD64" s="66" t="str">
        <f t="shared" si="387"/>
        <v xml:space="preserve">41292 - 0 - </v>
      </c>
      <c r="BE64" s="66" t="str">
        <f t="shared" si="388"/>
        <v xml:space="preserve">41292 - 0 - </v>
      </c>
      <c r="BF64" s="67">
        <f>VLOOKUP(E64,'Répartition salles'!$C:$R,11,FALSE)</f>
        <v>0</v>
      </c>
      <c r="BG64" s="66" t="str">
        <f t="shared" si="389"/>
        <v>41292 - 0 - AM</v>
      </c>
      <c r="BH64" s="66" t="str">
        <f t="shared" si="390"/>
        <v>41292 - 0 - PM</v>
      </c>
      <c r="BI64" s="66" t="str">
        <f t="shared" si="391"/>
        <v xml:space="preserve">41292 - 0 - </v>
      </c>
      <c r="BJ64" s="66" t="str">
        <f t="shared" si="392"/>
        <v xml:space="preserve">41292 - 0 - </v>
      </c>
      <c r="BK64" s="67">
        <f>VLOOKUP(E64,'Répartition salles'!$C:$R,12,FALSE)</f>
        <v>0</v>
      </c>
      <c r="BL64" s="66" t="str">
        <f t="shared" si="393"/>
        <v>41292 - 0 - AM</v>
      </c>
      <c r="BM64" s="66" t="str">
        <f t="shared" si="394"/>
        <v>41292 - 0 - PM</v>
      </c>
      <c r="BN64" s="66" t="str">
        <f t="shared" si="395"/>
        <v xml:space="preserve">41292 - 0 - </v>
      </c>
      <c r="BO64" s="66" t="str">
        <f t="shared" si="396"/>
        <v xml:space="preserve">41292 - 0 - </v>
      </c>
      <c r="BP64" s="67">
        <f>VLOOKUP(E64,'Répartition salles'!$C:$R,13,FALSE)</f>
        <v>0</v>
      </c>
      <c r="BQ64" s="66" t="str">
        <f t="shared" si="397"/>
        <v>41292 - 0 - AM</v>
      </c>
      <c r="BR64" s="66" t="str">
        <f t="shared" si="398"/>
        <v>41292 - 0 - PM</v>
      </c>
      <c r="BS64" s="66" t="str">
        <f t="shared" si="399"/>
        <v xml:space="preserve">41292 - 0 - </v>
      </c>
      <c r="BT64" s="66" t="str">
        <f t="shared" si="400"/>
        <v xml:space="preserve">41292 - 0 - </v>
      </c>
      <c r="BU64" s="67">
        <f>VLOOKUP(E64,'Répartition salles'!$C:$R,14,FALSE)</f>
        <v>0</v>
      </c>
      <c r="BV64" s="66" t="str">
        <f t="shared" si="401"/>
        <v>41292 - 0 - AM</v>
      </c>
      <c r="BW64" s="66" t="str">
        <f t="shared" si="402"/>
        <v>41292 - 0 - PM</v>
      </c>
      <c r="BX64" s="66" t="str">
        <f t="shared" si="403"/>
        <v xml:space="preserve">41292 - 0 - </v>
      </c>
      <c r="BY64" s="66" t="str">
        <f t="shared" si="404"/>
        <v xml:space="preserve">41292 - 0 - </v>
      </c>
      <c r="BZ64" s="67">
        <f>VLOOKUP(E64,'Répartition salles'!$C:$R,15,FALSE)</f>
        <v>0</v>
      </c>
      <c r="CA64" s="66" t="str">
        <f t="shared" si="405"/>
        <v>41292 - 0 - AM</v>
      </c>
      <c r="CB64" s="66" t="str">
        <f t="shared" si="406"/>
        <v>41292 - 0 - PM</v>
      </c>
      <c r="CC64" s="66" t="str">
        <f t="shared" si="407"/>
        <v xml:space="preserve">41292 - 0 - </v>
      </c>
      <c r="CD64" s="66" t="str">
        <f t="shared" si="408"/>
        <v xml:space="preserve">41292 - 0 - </v>
      </c>
      <c r="CE64" s="67">
        <f>VLOOKUP(E64,'Répartition salles'!$C:$R,16,FALSE)</f>
        <v>0</v>
      </c>
      <c r="CF64" s="66" t="str">
        <f t="shared" si="409"/>
        <v>41292 - 0 - AM</v>
      </c>
      <c r="CG64" s="66" t="str">
        <f t="shared" si="410"/>
        <v>41292 - 0 - PM</v>
      </c>
      <c r="CH64" s="66" t="str">
        <f t="shared" si="411"/>
        <v xml:space="preserve">41292 - 0 - </v>
      </c>
      <c r="CI64" s="66" t="str">
        <f t="shared" si="412"/>
        <v xml:space="preserve">41292 - 0 - </v>
      </c>
      <c r="CJ64" s="118" t="str">
        <f t="shared" si="413"/>
        <v>ACT</v>
      </c>
    </row>
    <row r="65" spans="1:88" x14ac:dyDescent="0.2">
      <c r="A65" s="108">
        <v>751120</v>
      </c>
      <c r="B65" s="108">
        <v>2995379</v>
      </c>
      <c r="C65" s="108" t="s">
        <v>21</v>
      </c>
      <c r="D65" s="109" t="s">
        <v>642</v>
      </c>
      <c r="E65" s="103" t="s">
        <v>181</v>
      </c>
      <c r="F65" s="104" t="s">
        <v>16</v>
      </c>
      <c r="G65" s="105">
        <v>0.375</v>
      </c>
      <c r="H65" s="105">
        <v>0.75</v>
      </c>
      <c r="I65" s="106">
        <v>41292</v>
      </c>
      <c r="J65" s="108" t="s">
        <v>8</v>
      </c>
      <c r="K65" s="108" t="s">
        <v>9</v>
      </c>
      <c r="L65" s="110" t="s">
        <v>638</v>
      </c>
      <c r="M65" s="11" t="str">
        <f t="shared" si="0"/>
        <v>AM;PM</v>
      </c>
      <c r="N65" s="39" t="str">
        <f>IF($G65=P$4,"",IF(AND($G65&lt;$H65,P$3&lt;P$4,OR(AND($G65&gt;P$3,$G65&lt;=P$4),AND($H65&gt;P$3,$H65&lt;=P$4),AND($G65&lt;P$3,$H65&gt;P$4))),"AM",IF(AND($G65&lt;$H65,P$3&gt;P$4,OR(AND($G65&gt;P$3,$G65&lt;=P$4+1),AND($H65&gt;P$3,$H65&lt;=P$4+1),AND($G65&lt;P$3,$H65&gt;P$4+1))),"AM",IF(AND($G65&gt;$H65,P$3&lt;P$4,OR(AND($G65&gt;P$3,$G65&lt;=P$4),AND($H65+1&gt;P$3,$H65+1&lt;=P$4),AND($G65&lt;P$3,$H65+1&gt;P$4))),"AM",IF(AND($G65&gt;$H65,P$3&gt;P$4,OR(AND($G65&gt;P$3,$G65&lt;=P$4+1),AND($H65+1&gt;P$3,$H65+1&lt;=P$4+1),AND($G65&lt;P$3,$H65+1&gt;P$4+1))),"AM","")))))</f>
        <v>AM</v>
      </c>
      <c r="O65" s="39" t="str">
        <f>IF($G65=Q$4,"",IF(AND($G65&lt;$H65,Q$3&lt;Q$4,OR(AND($G65&gt;Q$3,$G65&lt;=Q$4),AND($H65&gt;Q$3,$H65&lt;=Q$4),AND($G65&lt;Q$3,$H65&gt;Q$4))),"PM",IF(AND($G65&lt;$H65,Q$3&gt;Q$4,OR(AND($G65&gt;Q$3,$G65&lt;=Q$4+1),AND($H65&gt;Q$3,$H65&lt;=Q$4+1),AND($G65&lt;Q$3,$H65&gt;Q$4+1))),"PM",IF(AND($G65&gt;$H65,Q$3&lt;Q$4,OR(AND($G65&gt;Q$3,$G65&lt;=Q$4),AND($H65+1&gt;Q$3,$H65+1&lt;=Q$4),AND($G65&lt;Q$3,$H65+1&gt;Q$4))),"PM",IF(AND($G65&gt;$H65,Q$3&gt;Q$4,OR(AND($G65&gt;Q$3,$G65&lt;=Q$4+1),AND($H65+1&gt;Q$3,$H65+1&lt;=Q$4+1),AND($G65&lt;Q$3,$H65+1&gt;Q$4+1))),"PM","")))))</f>
        <v>PM</v>
      </c>
      <c r="P65" s="39" t="str">
        <f>IF($G65=R$4,"",IF(AND($G65&lt;$H65,R$3&lt;R$4,OR(AND($G65&gt;R$3,$G65&lt;=R$4),AND($H65&gt;R$3,$H65&lt;=R$4),AND($G65&lt;R$3,$H65&gt;R$4))),"EVENING",IF(AND($G65&lt;$H65,R$3&gt;R$4,OR(AND($G65&gt;R$3,$G65&lt;=R$4+1),AND($H65&gt;R$3,$H65&lt;=R$4+1),AND($G65&lt;R$3,$H65&gt;R$4+1))),"EVENING",IF(AND($G65&gt;$H65,R$3&lt;R$4,OR(AND($G65&gt;R$3,$G65&lt;=R$4),AND($H65+1&gt;R$3,$H65+1&lt;=R$4),AND($G65&lt;R$3,$H65+1&gt;R$4))),"EVENING",IF(AND($G65&gt;$H65,R$3&gt;R$4,OR(AND($G65&gt;R$3,$G65&lt;=R$4+1),AND($H65+1&gt;R$3,$H65+1&lt;=R$4+1),AND($G65&lt;R$3,$H65+1&gt;R$4+1))),"EVENING","")))))</f>
        <v/>
      </c>
      <c r="Q65" s="39" t="str">
        <f>IF($G65=S$4,"",IF(AND($G65&lt;$H65,S$3&lt;S$4,OR(AND($G65&gt;S$3,$G65&lt;=S$4),AND($H65&gt;S$3,$H65&lt;=S$4),AND($G65&lt;S$3,$H65&gt;S$4))),"NIGHT",IF(AND($G65&lt;$H65,S$3&gt;S$4,OR(AND($G65&gt;S$3,$G65&lt;=S$4+1),AND($H65&gt;S$3,$H65&lt;=S$4+1),AND($G65&lt;S$3,$H65&gt;S$4+1))),"NIGHT",IF(AND($G65&gt;$H65,S$3&lt;S$4,OR(AND($G65&gt;S$3,$G65&lt;=S$4),AND($H65+1&gt;S$3,$H65+1&lt;=S$4),AND($G65&lt;S$3,$H65+1&gt;S$4))),"NIGHT",IF(AND($G65&gt;$H65,S$3&gt;S$4,OR(AND($G65&gt;S$3,$G65&lt;=S$4+1),AND($H65+1&gt;S$3,$H65+1&lt;=S$4+1),AND($G65&lt;S$3,$H65+1&gt;S$4+1))),"NIGHT","")))))</f>
        <v/>
      </c>
      <c r="R65" s="39" t="str">
        <f t="shared" si="355"/>
        <v>mercredi</v>
      </c>
      <c r="S65" s="39">
        <f t="shared" si="356"/>
        <v>18</v>
      </c>
      <c r="T65" s="39">
        <f t="shared" si="357"/>
        <v>1</v>
      </c>
      <c r="U65" s="39" t="str">
        <f t="shared" si="358"/>
        <v>week</v>
      </c>
      <c r="V65" s="40" t="str">
        <f t="shared" si="359"/>
        <v>week - La Seine A (0)</v>
      </c>
      <c r="W65" s="40" t="str">
        <f t="shared" si="360"/>
        <v>1 - week - La Seine A (0) - AM</v>
      </c>
      <c r="X65" s="40" t="str">
        <f t="shared" si="361"/>
        <v>1 - week - La Seine A (0) - PM</v>
      </c>
      <c r="Y65" s="40" t="str">
        <f t="shared" si="362"/>
        <v xml:space="preserve">1 - week - La Seine A (0) - </v>
      </c>
      <c r="Z65" s="40" t="str">
        <f t="shared" si="363"/>
        <v xml:space="preserve">1 - week - La Seine A (0) - </v>
      </c>
      <c r="AA65" s="40" t="str">
        <f t="shared" si="364"/>
        <v>41292 - La Seine A (0) - AM</v>
      </c>
      <c r="AB65" s="40" t="str">
        <f t="shared" si="365"/>
        <v>41292 - La Seine A (0) - PM</v>
      </c>
      <c r="AC65" s="40" t="str">
        <f t="shared" si="366"/>
        <v xml:space="preserve">41292 - La Seine A (0) - </v>
      </c>
      <c r="AD65" s="40" t="str">
        <f t="shared" si="367"/>
        <v xml:space="preserve">41292 - La Seine A (0) - </v>
      </c>
      <c r="AE65" s="39" t="str">
        <f t="shared" si="368"/>
        <v>ACT</v>
      </c>
      <c r="AF65" s="11"/>
      <c r="AG65" s="67" t="str">
        <f>VLOOKUP(E65,'Répartition salles'!$C:$R,6,FALSE)</f>
        <v>Seine A</v>
      </c>
      <c r="AH65" s="66" t="str">
        <f t="shared" si="369"/>
        <v>41292 - Seine A - AM</v>
      </c>
      <c r="AI65" s="66" t="str">
        <f t="shared" si="370"/>
        <v>41292 - Seine A - PM</v>
      </c>
      <c r="AJ65" s="66" t="str">
        <f t="shared" si="371"/>
        <v xml:space="preserve">41292 - Seine A - </v>
      </c>
      <c r="AK65" s="66" t="str">
        <f t="shared" si="372"/>
        <v xml:space="preserve">41292 - Seine A - </v>
      </c>
      <c r="AL65" s="67">
        <f>VLOOKUP(E65,'Répartition salles'!$C:$R,7,FALSE)</f>
        <v>0</v>
      </c>
      <c r="AM65" s="66" t="str">
        <f t="shared" si="373"/>
        <v>41292 - 0 - AM</v>
      </c>
      <c r="AN65" s="66" t="str">
        <f t="shared" si="374"/>
        <v>41292 - 0 - PM</v>
      </c>
      <c r="AO65" s="66" t="str">
        <f t="shared" si="375"/>
        <v xml:space="preserve">41292 - 0 - </v>
      </c>
      <c r="AP65" s="66" t="str">
        <f t="shared" si="376"/>
        <v xml:space="preserve">41292 - 0 - </v>
      </c>
      <c r="AQ65" s="67">
        <f>VLOOKUP(E65,'Répartition salles'!$C:$R,8,FALSE)</f>
        <v>0</v>
      </c>
      <c r="AR65" s="66" t="str">
        <f t="shared" si="377"/>
        <v>41292 - 0 - AM</v>
      </c>
      <c r="AS65" s="66" t="str">
        <f t="shared" si="378"/>
        <v>41292 - 0 - PM</v>
      </c>
      <c r="AT65" s="66" t="str">
        <f t="shared" si="379"/>
        <v xml:space="preserve">41292 - 0 - </v>
      </c>
      <c r="AU65" s="66" t="str">
        <f t="shared" si="380"/>
        <v xml:space="preserve">41292 - 0 - </v>
      </c>
      <c r="AV65" s="67">
        <f>VLOOKUP(E65,'Répartition salles'!$C:$R,9,FALSE)</f>
        <v>0</v>
      </c>
      <c r="AW65" s="66" t="str">
        <f t="shared" si="381"/>
        <v>41292 - 0 - AM</v>
      </c>
      <c r="AX65" s="66" t="str">
        <f t="shared" si="382"/>
        <v>41292 - 0 - PM</v>
      </c>
      <c r="AY65" s="66" t="str">
        <f t="shared" si="383"/>
        <v xml:space="preserve">41292 - 0 - </v>
      </c>
      <c r="AZ65" s="66" t="str">
        <f t="shared" si="384"/>
        <v xml:space="preserve">41292 - 0 - </v>
      </c>
      <c r="BA65" s="67">
        <f>VLOOKUP(E65,'Répartition salles'!$C:$R,10,FALSE)</f>
        <v>0</v>
      </c>
      <c r="BB65" s="66" t="str">
        <f t="shared" si="385"/>
        <v>41292 - 0 - AM</v>
      </c>
      <c r="BC65" s="66" t="str">
        <f t="shared" si="386"/>
        <v>41292 - 0 - PM</v>
      </c>
      <c r="BD65" s="66" t="str">
        <f t="shared" si="387"/>
        <v xml:space="preserve">41292 - 0 - </v>
      </c>
      <c r="BE65" s="66" t="str">
        <f t="shared" si="388"/>
        <v xml:space="preserve">41292 - 0 - </v>
      </c>
      <c r="BF65" s="67">
        <f>VLOOKUP(E65,'Répartition salles'!$C:$R,11,FALSE)</f>
        <v>0</v>
      </c>
      <c r="BG65" s="66" t="str">
        <f t="shared" si="389"/>
        <v>41292 - 0 - AM</v>
      </c>
      <c r="BH65" s="66" t="str">
        <f t="shared" si="390"/>
        <v>41292 - 0 - PM</v>
      </c>
      <c r="BI65" s="66" t="str">
        <f t="shared" si="391"/>
        <v xml:space="preserve">41292 - 0 - </v>
      </c>
      <c r="BJ65" s="66" t="str">
        <f t="shared" si="392"/>
        <v xml:space="preserve">41292 - 0 - </v>
      </c>
      <c r="BK65" s="67">
        <f>VLOOKUP(E65,'Répartition salles'!$C:$R,12,FALSE)</f>
        <v>0</v>
      </c>
      <c r="BL65" s="66" t="str">
        <f t="shared" si="393"/>
        <v>41292 - 0 - AM</v>
      </c>
      <c r="BM65" s="66" t="str">
        <f t="shared" si="394"/>
        <v>41292 - 0 - PM</v>
      </c>
      <c r="BN65" s="66" t="str">
        <f t="shared" si="395"/>
        <v xml:space="preserve">41292 - 0 - </v>
      </c>
      <c r="BO65" s="66" t="str">
        <f t="shared" si="396"/>
        <v xml:space="preserve">41292 - 0 - </v>
      </c>
      <c r="BP65" s="67">
        <f>VLOOKUP(E65,'Répartition salles'!$C:$R,13,FALSE)</f>
        <v>0</v>
      </c>
      <c r="BQ65" s="66" t="str">
        <f t="shared" si="397"/>
        <v>41292 - 0 - AM</v>
      </c>
      <c r="BR65" s="66" t="str">
        <f t="shared" si="398"/>
        <v>41292 - 0 - PM</v>
      </c>
      <c r="BS65" s="66" t="str">
        <f t="shared" si="399"/>
        <v xml:space="preserve">41292 - 0 - </v>
      </c>
      <c r="BT65" s="66" t="str">
        <f t="shared" si="400"/>
        <v xml:space="preserve">41292 - 0 - </v>
      </c>
      <c r="BU65" s="67">
        <f>VLOOKUP(E65,'Répartition salles'!$C:$R,14,FALSE)</f>
        <v>0</v>
      </c>
      <c r="BV65" s="66" t="str">
        <f t="shared" si="401"/>
        <v>41292 - 0 - AM</v>
      </c>
      <c r="BW65" s="66" t="str">
        <f t="shared" si="402"/>
        <v>41292 - 0 - PM</v>
      </c>
      <c r="BX65" s="66" t="str">
        <f t="shared" si="403"/>
        <v xml:space="preserve">41292 - 0 - </v>
      </c>
      <c r="BY65" s="66" t="str">
        <f t="shared" si="404"/>
        <v xml:space="preserve">41292 - 0 - </v>
      </c>
      <c r="BZ65" s="67">
        <f>VLOOKUP(E65,'Répartition salles'!$C:$R,15,FALSE)</f>
        <v>0</v>
      </c>
      <c r="CA65" s="66" t="str">
        <f t="shared" si="405"/>
        <v>41292 - 0 - AM</v>
      </c>
      <c r="CB65" s="66" t="str">
        <f t="shared" si="406"/>
        <v>41292 - 0 - PM</v>
      </c>
      <c r="CC65" s="66" t="str">
        <f t="shared" si="407"/>
        <v xml:space="preserve">41292 - 0 - </v>
      </c>
      <c r="CD65" s="66" t="str">
        <f t="shared" si="408"/>
        <v xml:space="preserve">41292 - 0 - </v>
      </c>
      <c r="CE65" s="67">
        <f>VLOOKUP(E65,'Répartition salles'!$C:$R,16,FALSE)</f>
        <v>0</v>
      </c>
      <c r="CF65" s="66" t="str">
        <f t="shared" si="409"/>
        <v>41292 - 0 - AM</v>
      </c>
      <c r="CG65" s="66" t="str">
        <f t="shared" si="410"/>
        <v>41292 - 0 - PM</v>
      </c>
      <c r="CH65" s="66" t="str">
        <f t="shared" si="411"/>
        <v xml:space="preserve">41292 - 0 - </v>
      </c>
      <c r="CI65" s="66" t="str">
        <f t="shared" si="412"/>
        <v xml:space="preserve">41292 - 0 - </v>
      </c>
      <c r="CJ65" s="118" t="str">
        <f t="shared" si="413"/>
        <v>ACT</v>
      </c>
    </row>
    <row r="66" spans="1:88" x14ac:dyDescent="0.2">
      <c r="A66" s="108">
        <v>751120</v>
      </c>
      <c r="B66" s="108">
        <v>2995387</v>
      </c>
      <c r="C66" s="108" t="s">
        <v>133</v>
      </c>
      <c r="D66" s="109" t="s">
        <v>138</v>
      </c>
      <c r="E66" s="103" t="s">
        <v>52</v>
      </c>
      <c r="F66" s="104" t="s">
        <v>16</v>
      </c>
      <c r="G66" s="105">
        <v>0.33333333333333331</v>
      </c>
      <c r="H66" s="105">
        <v>0.70833333333333337</v>
      </c>
      <c r="I66" s="106">
        <v>41293</v>
      </c>
      <c r="J66" s="108" t="s">
        <v>8</v>
      </c>
      <c r="K66" s="108" t="s">
        <v>9</v>
      </c>
      <c r="L66" s="110" t="s">
        <v>638</v>
      </c>
      <c r="M66" s="11" t="str">
        <f t="shared" si="0"/>
        <v>AM;PM</v>
      </c>
      <c r="N66" s="39" t="str">
        <f>IF($G66=P$4,"",IF(AND($G66&lt;$H66,P$3&lt;P$4,OR(AND($G66&gt;P$3,$G66&lt;=P$4),AND($H66&gt;P$3,$H66&lt;=P$4),AND($G66&lt;P$3,$H66&gt;P$4))),"AM",IF(AND($G66&lt;$H66,P$3&gt;P$4,OR(AND($G66&gt;P$3,$G66&lt;=P$4+1),AND($H66&gt;P$3,$H66&lt;=P$4+1),AND($G66&lt;P$3,$H66&gt;P$4+1))),"AM",IF(AND($G66&gt;$H66,P$3&lt;P$4,OR(AND($G66&gt;P$3,$G66&lt;=P$4),AND($H66+1&gt;P$3,$H66+1&lt;=P$4),AND($G66&lt;P$3,$H66+1&gt;P$4))),"AM",IF(AND($G66&gt;$H66,P$3&gt;P$4,OR(AND($G66&gt;P$3,$G66&lt;=P$4+1),AND($H66+1&gt;P$3,$H66+1&lt;=P$4+1),AND($G66&lt;P$3,$H66+1&gt;P$4+1))),"AM","")))))</f>
        <v>AM</v>
      </c>
      <c r="O66" s="39" t="str">
        <f>IF($G66=Q$4,"",IF(AND($G66&lt;$H66,Q$3&lt;Q$4,OR(AND($G66&gt;Q$3,$G66&lt;=Q$4),AND($H66&gt;Q$3,$H66&lt;=Q$4),AND($G66&lt;Q$3,$H66&gt;Q$4))),"PM",IF(AND($G66&lt;$H66,Q$3&gt;Q$4,OR(AND($G66&gt;Q$3,$G66&lt;=Q$4+1),AND($H66&gt;Q$3,$H66&lt;=Q$4+1),AND($G66&lt;Q$3,$H66&gt;Q$4+1))),"PM",IF(AND($G66&gt;$H66,Q$3&lt;Q$4,OR(AND($G66&gt;Q$3,$G66&lt;=Q$4),AND($H66+1&gt;Q$3,$H66+1&lt;=Q$4),AND($G66&lt;Q$3,$H66+1&gt;Q$4))),"PM",IF(AND($G66&gt;$H66,Q$3&gt;Q$4,OR(AND($G66&gt;Q$3,$G66&lt;=Q$4+1),AND($H66+1&gt;Q$3,$H66+1&lt;=Q$4+1),AND($G66&lt;Q$3,$H66+1&gt;Q$4+1))),"PM","")))))</f>
        <v>PM</v>
      </c>
      <c r="P66" s="39" t="str">
        <f>IF($G66=R$4,"",IF(AND($G66&lt;$H66,R$3&lt;R$4,OR(AND($G66&gt;R$3,$G66&lt;=R$4),AND($H66&gt;R$3,$H66&lt;=R$4),AND($G66&lt;R$3,$H66&gt;R$4))),"EVENING",IF(AND($G66&lt;$H66,R$3&gt;R$4,OR(AND($G66&gt;R$3,$G66&lt;=R$4+1),AND($H66&gt;R$3,$H66&lt;=R$4+1),AND($G66&lt;R$3,$H66&gt;R$4+1))),"EVENING",IF(AND($G66&gt;$H66,R$3&lt;R$4,OR(AND($G66&gt;R$3,$G66&lt;=R$4),AND($H66+1&gt;R$3,$H66+1&lt;=R$4),AND($G66&lt;R$3,$H66+1&gt;R$4))),"EVENING",IF(AND($G66&gt;$H66,R$3&gt;R$4,OR(AND($G66&gt;R$3,$G66&lt;=R$4+1),AND($H66+1&gt;R$3,$H66+1&lt;=R$4+1),AND($G66&lt;R$3,$H66+1&gt;R$4+1))),"EVENING","")))))</f>
        <v/>
      </c>
      <c r="Q66" s="39" t="str">
        <f>IF($G66=S$4,"",IF(AND($G66&lt;$H66,S$3&lt;S$4,OR(AND($G66&gt;S$3,$G66&lt;=S$4),AND($H66&gt;S$3,$H66&lt;=S$4),AND($G66&lt;S$3,$H66&gt;S$4))),"NIGHT",IF(AND($G66&lt;$H66,S$3&gt;S$4,OR(AND($G66&gt;S$3,$G66&lt;=S$4+1),AND($H66&gt;S$3,$H66&lt;=S$4+1),AND($G66&lt;S$3,$H66&gt;S$4+1))),"NIGHT",IF(AND($G66&gt;$H66,S$3&lt;S$4,OR(AND($G66&gt;S$3,$G66&lt;=S$4),AND($H66+1&gt;S$3,$H66+1&lt;=S$4),AND($G66&lt;S$3,$H66+1&gt;S$4))),"NIGHT",IF(AND($G66&gt;$H66,S$3&gt;S$4,OR(AND($G66&gt;S$3,$G66&lt;=S$4+1),AND($H66+1&gt;S$3,$H66+1&lt;=S$4+1),AND($G66&lt;S$3,$H66+1&gt;S$4+1))),"NIGHT","")))))</f>
        <v/>
      </c>
      <c r="R66" s="39" t="str">
        <f t="shared" si="355"/>
        <v>jeudi</v>
      </c>
      <c r="S66" s="39">
        <f t="shared" si="356"/>
        <v>19</v>
      </c>
      <c r="T66" s="39">
        <f t="shared" si="357"/>
        <v>1</v>
      </c>
      <c r="U66" s="39" t="str">
        <f t="shared" si="358"/>
        <v>week</v>
      </c>
      <c r="V66" s="40" t="str">
        <f t="shared" si="359"/>
        <v>week - Le pont de Sully (0)</v>
      </c>
      <c r="W66" s="40" t="str">
        <f t="shared" si="360"/>
        <v>1 - week - Le pont de Sully (0) - AM</v>
      </c>
      <c r="X66" s="40" t="str">
        <f t="shared" si="361"/>
        <v>1 - week - Le pont de Sully (0) - PM</v>
      </c>
      <c r="Y66" s="40" t="str">
        <f t="shared" si="362"/>
        <v xml:space="preserve">1 - week - Le pont de Sully (0) - </v>
      </c>
      <c r="Z66" s="40" t="str">
        <f t="shared" si="363"/>
        <v xml:space="preserve">1 - week - Le pont de Sully (0) - </v>
      </c>
      <c r="AA66" s="40" t="str">
        <f t="shared" si="364"/>
        <v>41293 - Le pont de Sully (0) - AM</v>
      </c>
      <c r="AB66" s="40" t="str">
        <f t="shared" si="365"/>
        <v>41293 - Le pont de Sully (0) - PM</v>
      </c>
      <c r="AC66" s="40" t="str">
        <f t="shared" si="366"/>
        <v xml:space="preserve">41293 - Le pont de Sully (0) - </v>
      </c>
      <c r="AD66" s="40" t="str">
        <f t="shared" si="367"/>
        <v xml:space="preserve">41293 - Le pont de Sully (0) - </v>
      </c>
      <c r="AE66" s="39" t="str">
        <f t="shared" si="368"/>
        <v>ACT</v>
      </c>
      <c r="AF66" s="11"/>
      <c r="AG66" s="67" t="str">
        <f>VLOOKUP(E66,'Répartition salles'!$C:$R,6,FALSE)</f>
        <v>Pont de Sully A</v>
      </c>
      <c r="AH66" s="66" t="str">
        <f t="shared" si="369"/>
        <v>41293 - Pont de Sully A - AM</v>
      </c>
      <c r="AI66" s="66" t="str">
        <f t="shared" si="370"/>
        <v>41293 - Pont de Sully A - PM</v>
      </c>
      <c r="AJ66" s="66" t="str">
        <f t="shared" si="371"/>
        <v xml:space="preserve">41293 - Pont de Sully A - </v>
      </c>
      <c r="AK66" s="66" t="str">
        <f t="shared" si="372"/>
        <v xml:space="preserve">41293 - Pont de Sully A - </v>
      </c>
      <c r="AL66" s="67" t="str">
        <f>VLOOKUP(E66,'Répartition salles'!$C:$R,7,FALSE)</f>
        <v>Pont de Sully B</v>
      </c>
      <c r="AM66" s="66" t="str">
        <f t="shared" si="373"/>
        <v>41293 - Pont de Sully B - AM</v>
      </c>
      <c r="AN66" s="66" t="str">
        <f t="shared" si="374"/>
        <v>41293 - Pont de Sully B - PM</v>
      </c>
      <c r="AO66" s="66" t="str">
        <f t="shared" si="375"/>
        <v xml:space="preserve">41293 - Pont de Sully B - </v>
      </c>
      <c r="AP66" s="66" t="str">
        <f t="shared" si="376"/>
        <v xml:space="preserve">41293 - Pont de Sully B - </v>
      </c>
      <c r="AQ66" s="67">
        <f>VLOOKUP(E66,'Répartition salles'!$C:$R,8,FALSE)</f>
        <v>0</v>
      </c>
      <c r="AR66" s="66" t="str">
        <f t="shared" si="377"/>
        <v>41293 - 0 - AM</v>
      </c>
      <c r="AS66" s="66" t="str">
        <f t="shared" si="378"/>
        <v>41293 - 0 - PM</v>
      </c>
      <c r="AT66" s="66" t="str">
        <f t="shared" si="379"/>
        <v xml:space="preserve">41293 - 0 - </v>
      </c>
      <c r="AU66" s="66" t="str">
        <f t="shared" si="380"/>
        <v xml:space="preserve">41293 - 0 - </v>
      </c>
      <c r="AV66" s="67">
        <f>VLOOKUP(E66,'Répartition salles'!$C:$R,9,FALSE)</f>
        <v>0</v>
      </c>
      <c r="AW66" s="66" t="str">
        <f t="shared" si="381"/>
        <v>41293 - 0 - AM</v>
      </c>
      <c r="AX66" s="66" t="str">
        <f t="shared" si="382"/>
        <v>41293 - 0 - PM</v>
      </c>
      <c r="AY66" s="66" t="str">
        <f t="shared" si="383"/>
        <v xml:space="preserve">41293 - 0 - </v>
      </c>
      <c r="AZ66" s="66" t="str">
        <f t="shared" si="384"/>
        <v xml:space="preserve">41293 - 0 - </v>
      </c>
      <c r="BA66" s="67">
        <f>VLOOKUP(E66,'Répartition salles'!$C:$R,10,FALSE)</f>
        <v>0</v>
      </c>
      <c r="BB66" s="66" t="str">
        <f t="shared" si="385"/>
        <v>41293 - 0 - AM</v>
      </c>
      <c r="BC66" s="66" t="str">
        <f t="shared" si="386"/>
        <v>41293 - 0 - PM</v>
      </c>
      <c r="BD66" s="66" t="str">
        <f t="shared" si="387"/>
        <v xml:space="preserve">41293 - 0 - </v>
      </c>
      <c r="BE66" s="66" t="str">
        <f t="shared" si="388"/>
        <v xml:space="preserve">41293 - 0 - </v>
      </c>
      <c r="BF66" s="67">
        <f>VLOOKUP(E66,'Répartition salles'!$C:$R,11,FALSE)</f>
        <v>0</v>
      </c>
      <c r="BG66" s="66" t="str">
        <f t="shared" si="389"/>
        <v>41293 - 0 - AM</v>
      </c>
      <c r="BH66" s="66" t="str">
        <f t="shared" si="390"/>
        <v>41293 - 0 - PM</v>
      </c>
      <c r="BI66" s="66" t="str">
        <f t="shared" si="391"/>
        <v xml:space="preserve">41293 - 0 - </v>
      </c>
      <c r="BJ66" s="66" t="str">
        <f t="shared" si="392"/>
        <v xml:space="preserve">41293 - 0 - </v>
      </c>
      <c r="BK66" s="67">
        <f>VLOOKUP(E66,'Répartition salles'!$C:$R,12,FALSE)</f>
        <v>0</v>
      </c>
      <c r="BL66" s="66" t="str">
        <f t="shared" si="393"/>
        <v>41293 - 0 - AM</v>
      </c>
      <c r="BM66" s="66" t="str">
        <f t="shared" si="394"/>
        <v>41293 - 0 - PM</v>
      </c>
      <c r="BN66" s="66" t="str">
        <f t="shared" si="395"/>
        <v xml:space="preserve">41293 - 0 - </v>
      </c>
      <c r="BO66" s="66" t="str">
        <f t="shared" si="396"/>
        <v xml:space="preserve">41293 - 0 - </v>
      </c>
      <c r="BP66" s="67">
        <f>VLOOKUP(E66,'Répartition salles'!$C:$R,13,FALSE)</f>
        <v>0</v>
      </c>
      <c r="BQ66" s="66" t="str">
        <f t="shared" si="397"/>
        <v>41293 - 0 - AM</v>
      </c>
      <c r="BR66" s="66" t="str">
        <f t="shared" si="398"/>
        <v>41293 - 0 - PM</v>
      </c>
      <c r="BS66" s="66" t="str">
        <f t="shared" si="399"/>
        <v xml:space="preserve">41293 - 0 - </v>
      </c>
      <c r="BT66" s="66" t="str">
        <f t="shared" si="400"/>
        <v xml:space="preserve">41293 - 0 - </v>
      </c>
      <c r="BU66" s="67">
        <f>VLOOKUP(E66,'Répartition salles'!$C:$R,14,FALSE)</f>
        <v>0</v>
      </c>
      <c r="BV66" s="66" t="str">
        <f t="shared" si="401"/>
        <v>41293 - 0 - AM</v>
      </c>
      <c r="BW66" s="66" t="str">
        <f t="shared" si="402"/>
        <v>41293 - 0 - PM</v>
      </c>
      <c r="BX66" s="66" t="str">
        <f t="shared" si="403"/>
        <v xml:space="preserve">41293 - 0 - </v>
      </c>
      <c r="BY66" s="66" t="str">
        <f t="shared" si="404"/>
        <v xml:space="preserve">41293 - 0 - </v>
      </c>
      <c r="BZ66" s="67">
        <f>VLOOKUP(E66,'Répartition salles'!$C:$R,15,FALSE)</f>
        <v>0</v>
      </c>
      <c r="CA66" s="66" t="str">
        <f t="shared" si="405"/>
        <v>41293 - 0 - AM</v>
      </c>
      <c r="CB66" s="66" t="str">
        <f t="shared" si="406"/>
        <v>41293 - 0 - PM</v>
      </c>
      <c r="CC66" s="66" t="str">
        <f t="shared" si="407"/>
        <v xml:space="preserve">41293 - 0 - </v>
      </c>
      <c r="CD66" s="66" t="str">
        <f t="shared" si="408"/>
        <v xml:space="preserve">41293 - 0 - </v>
      </c>
      <c r="CE66" s="67">
        <f>VLOOKUP(E66,'Répartition salles'!$C:$R,16,FALSE)</f>
        <v>0</v>
      </c>
      <c r="CF66" s="66" t="str">
        <f t="shared" si="409"/>
        <v>41293 - 0 - AM</v>
      </c>
      <c r="CG66" s="66" t="str">
        <f t="shared" si="410"/>
        <v>41293 - 0 - PM</v>
      </c>
      <c r="CH66" s="66" t="str">
        <f t="shared" si="411"/>
        <v xml:space="preserve">41293 - 0 - </v>
      </c>
      <c r="CI66" s="66" t="str">
        <f t="shared" si="412"/>
        <v xml:space="preserve">41293 - 0 - </v>
      </c>
      <c r="CJ66" s="118" t="str">
        <f t="shared" si="413"/>
        <v>ACT</v>
      </c>
    </row>
    <row r="67" spans="1:88" x14ac:dyDescent="0.2">
      <c r="A67" s="108">
        <v>751120</v>
      </c>
      <c r="B67" s="108">
        <v>2995386</v>
      </c>
      <c r="C67" s="108" t="s">
        <v>133</v>
      </c>
      <c r="D67" s="109" t="s">
        <v>138</v>
      </c>
      <c r="E67" s="129" t="s">
        <v>217</v>
      </c>
      <c r="F67" s="104" t="s">
        <v>16</v>
      </c>
      <c r="G67" s="105">
        <v>0.33333333333333331</v>
      </c>
      <c r="H67" s="105">
        <v>0.70833333333333337</v>
      </c>
      <c r="I67" s="106">
        <v>41293</v>
      </c>
      <c r="J67" s="108" t="s">
        <v>8</v>
      </c>
      <c r="K67" s="108" t="s">
        <v>9</v>
      </c>
      <c r="L67" s="110" t="s">
        <v>638</v>
      </c>
      <c r="M67" s="11" t="str">
        <f t="shared" si="0"/>
        <v>AM;PM</v>
      </c>
      <c r="N67" s="39" t="str">
        <f>IF($G67=P$4,"",IF(AND($G67&lt;$H67,P$3&lt;P$4,OR(AND($G67&gt;P$3,$G67&lt;=P$4),AND($H67&gt;P$3,$H67&lt;=P$4),AND($G67&lt;P$3,$H67&gt;P$4))),"AM",IF(AND($G67&lt;$H67,P$3&gt;P$4,OR(AND($G67&gt;P$3,$G67&lt;=P$4+1),AND($H67&gt;P$3,$H67&lt;=P$4+1),AND($G67&lt;P$3,$H67&gt;P$4+1))),"AM",IF(AND($G67&gt;$H67,P$3&lt;P$4,OR(AND($G67&gt;P$3,$G67&lt;=P$4),AND($H67+1&gt;P$3,$H67+1&lt;=P$4),AND($G67&lt;P$3,$H67+1&gt;P$4))),"AM",IF(AND($G67&gt;$H67,P$3&gt;P$4,OR(AND($G67&gt;P$3,$G67&lt;=P$4+1),AND($H67+1&gt;P$3,$H67+1&lt;=P$4+1),AND($G67&lt;P$3,$H67+1&gt;P$4+1))),"AM","")))))</f>
        <v>AM</v>
      </c>
      <c r="O67" s="39" t="str">
        <f>IF($G67=Q$4,"",IF(AND($G67&lt;$H67,Q$3&lt;Q$4,OR(AND($G67&gt;Q$3,$G67&lt;=Q$4),AND($H67&gt;Q$3,$H67&lt;=Q$4),AND($G67&lt;Q$3,$H67&gt;Q$4))),"PM",IF(AND($G67&lt;$H67,Q$3&gt;Q$4,OR(AND($G67&gt;Q$3,$G67&lt;=Q$4+1),AND($H67&gt;Q$3,$H67&lt;=Q$4+1),AND($G67&lt;Q$3,$H67&gt;Q$4+1))),"PM",IF(AND($G67&gt;$H67,Q$3&lt;Q$4,OR(AND($G67&gt;Q$3,$G67&lt;=Q$4),AND($H67+1&gt;Q$3,$H67+1&lt;=Q$4),AND($G67&lt;Q$3,$H67+1&gt;Q$4))),"PM",IF(AND($G67&gt;$H67,Q$3&gt;Q$4,OR(AND($G67&gt;Q$3,$G67&lt;=Q$4+1),AND($H67+1&gt;Q$3,$H67+1&lt;=Q$4+1),AND($G67&lt;Q$3,$H67+1&gt;Q$4+1))),"PM","")))))</f>
        <v>PM</v>
      </c>
      <c r="P67" s="39" t="str">
        <f>IF($G67=R$4,"",IF(AND($G67&lt;$H67,R$3&lt;R$4,OR(AND($G67&gt;R$3,$G67&lt;=R$4),AND($H67&gt;R$3,$H67&lt;=R$4),AND($G67&lt;R$3,$H67&gt;R$4))),"EVENING",IF(AND($G67&lt;$H67,R$3&gt;R$4,OR(AND($G67&gt;R$3,$G67&lt;=R$4+1),AND($H67&gt;R$3,$H67&lt;=R$4+1),AND($G67&lt;R$3,$H67&gt;R$4+1))),"EVENING",IF(AND($G67&gt;$H67,R$3&lt;R$4,OR(AND($G67&gt;R$3,$G67&lt;=R$4),AND($H67+1&gt;R$3,$H67+1&lt;=R$4),AND($G67&lt;R$3,$H67+1&gt;R$4))),"EVENING",IF(AND($G67&gt;$H67,R$3&gt;R$4,OR(AND($G67&gt;R$3,$G67&lt;=R$4+1),AND($H67+1&gt;R$3,$H67+1&lt;=R$4+1),AND($G67&lt;R$3,$H67+1&gt;R$4+1))),"EVENING","")))))</f>
        <v/>
      </c>
      <c r="Q67" s="39" t="str">
        <f>IF($G67=S$4,"",IF(AND($G67&lt;$H67,S$3&lt;S$4,OR(AND($G67&gt;S$3,$G67&lt;=S$4),AND($H67&gt;S$3,$H67&lt;=S$4),AND($G67&lt;S$3,$H67&gt;S$4))),"NIGHT",IF(AND($G67&lt;$H67,S$3&gt;S$4,OR(AND($G67&gt;S$3,$G67&lt;=S$4+1),AND($H67&gt;S$3,$H67&lt;=S$4+1),AND($G67&lt;S$3,$H67&gt;S$4+1))),"NIGHT",IF(AND($G67&gt;$H67,S$3&lt;S$4,OR(AND($G67&gt;S$3,$G67&lt;=S$4),AND($H67+1&gt;S$3,$H67+1&lt;=S$4),AND($G67&lt;S$3,$H67+1&gt;S$4))),"NIGHT",IF(AND($G67&gt;$H67,S$3&gt;S$4,OR(AND($G67&gt;S$3,$G67&lt;=S$4+1),AND($H67+1&gt;S$3,$H67+1&lt;=S$4+1),AND($G67&lt;S$3,$H67+1&gt;S$4+1))),"NIGHT","")))))</f>
        <v/>
      </c>
      <c r="R67" s="39" t="str">
        <f t="shared" si="355"/>
        <v>jeudi</v>
      </c>
      <c r="S67" s="39">
        <f t="shared" si="356"/>
        <v>19</v>
      </c>
      <c r="T67" s="39">
        <f t="shared" si="357"/>
        <v>1</v>
      </c>
      <c r="U67" s="39" t="str">
        <f t="shared" si="358"/>
        <v>week</v>
      </c>
      <c r="V67" s="40" t="str">
        <f t="shared" si="359"/>
        <v>week - La Seine B &amp; C - le Ponts des Arts - Foyer Rives de Seine (0)</v>
      </c>
      <c r="W67" s="40" t="str">
        <f t="shared" si="360"/>
        <v>1 - week - La Seine B &amp; C - le Ponts des Arts - Foyer Rives de Seine (0) - AM</v>
      </c>
      <c r="X67" s="40" t="str">
        <f t="shared" si="361"/>
        <v>1 - week - La Seine B &amp; C - le Ponts des Arts - Foyer Rives de Seine (0) - PM</v>
      </c>
      <c r="Y67" s="40" t="str">
        <f t="shared" si="362"/>
        <v xml:space="preserve">1 - week - La Seine B &amp; C - le Ponts des Arts - Foyer Rives de Seine (0) - </v>
      </c>
      <c r="Z67" s="40" t="str">
        <f t="shared" si="363"/>
        <v xml:space="preserve">1 - week - La Seine B &amp; C - le Ponts des Arts - Foyer Rives de Seine (0) - </v>
      </c>
      <c r="AA67" s="40" t="str">
        <f t="shared" si="364"/>
        <v>41293 - La Seine B &amp; C - le Ponts des Arts - Foyer Rives de Seine (0) - AM</v>
      </c>
      <c r="AB67" s="40" t="str">
        <f t="shared" si="365"/>
        <v>41293 - La Seine B &amp; C - le Ponts des Arts - Foyer Rives de Seine (0) - PM</v>
      </c>
      <c r="AC67" s="40" t="str">
        <f t="shared" si="366"/>
        <v xml:space="preserve">41293 - La Seine B &amp; C - le Ponts des Arts - Foyer Rives de Seine (0) - </v>
      </c>
      <c r="AD67" s="40" t="str">
        <f t="shared" si="367"/>
        <v xml:space="preserve">41293 - La Seine B &amp; C - le Ponts des Arts - Foyer Rives de Seine (0) - </v>
      </c>
      <c r="AE67" s="39" t="str">
        <f t="shared" si="368"/>
        <v>ACT</v>
      </c>
      <c r="AF67" s="11"/>
      <c r="AG67" s="67" t="str">
        <f>VLOOKUP(E67,'Répartition salles'!$C:$R,6,FALSE)</f>
        <v>Seine B</v>
      </c>
      <c r="AH67" s="66" t="str">
        <f t="shared" si="369"/>
        <v>41293 - Seine B - AM</v>
      </c>
      <c r="AI67" s="66" t="str">
        <f t="shared" si="370"/>
        <v>41293 - Seine B - PM</v>
      </c>
      <c r="AJ67" s="66" t="str">
        <f t="shared" si="371"/>
        <v xml:space="preserve">41293 - Seine B - </v>
      </c>
      <c r="AK67" s="66" t="str">
        <f t="shared" si="372"/>
        <v xml:space="preserve">41293 - Seine B - </v>
      </c>
      <c r="AL67" s="67" t="str">
        <f>VLOOKUP(E67,'Répartition salles'!$C:$R,7,FALSE)</f>
        <v>Seine C</v>
      </c>
      <c r="AM67" s="66" t="str">
        <f t="shared" si="373"/>
        <v>41293 - Seine C - AM</v>
      </c>
      <c r="AN67" s="66" t="str">
        <f t="shared" si="374"/>
        <v>41293 - Seine C - PM</v>
      </c>
      <c r="AO67" s="66" t="str">
        <f t="shared" si="375"/>
        <v xml:space="preserve">41293 - Seine C - </v>
      </c>
      <c r="AP67" s="66" t="str">
        <f t="shared" si="376"/>
        <v xml:space="preserve">41293 - Seine C - </v>
      </c>
      <c r="AQ67" s="67" t="str">
        <f>VLOOKUP(E67,'Répartition salles'!$C:$R,8,FALSE)</f>
        <v>Pont des Arts A</v>
      </c>
      <c r="AR67" s="66" t="str">
        <f t="shared" si="377"/>
        <v>41293 - Pont des Arts A - AM</v>
      </c>
      <c r="AS67" s="66" t="str">
        <f t="shared" si="378"/>
        <v>41293 - Pont des Arts A - PM</v>
      </c>
      <c r="AT67" s="66" t="str">
        <f t="shared" si="379"/>
        <v xml:space="preserve">41293 - Pont des Arts A - </v>
      </c>
      <c r="AU67" s="66" t="str">
        <f t="shared" si="380"/>
        <v xml:space="preserve">41293 - Pont des Arts A - </v>
      </c>
      <c r="AV67" s="67" t="str">
        <f>VLOOKUP(E67,'Répartition salles'!$C:$R,9,FALSE)</f>
        <v>Pont des Arts B</v>
      </c>
      <c r="AW67" s="66" t="str">
        <f t="shared" si="381"/>
        <v>41293 - Pont des Arts B - AM</v>
      </c>
      <c r="AX67" s="66" t="str">
        <f t="shared" si="382"/>
        <v>41293 - Pont des Arts B - PM</v>
      </c>
      <c r="AY67" s="66" t="str">
        <f t="shared" si="383"/>
        <v xml:space="preserve">41293 - Pont des Arts B - </v>
      </c>
      <c r="AZ67" s="66" t="str">
        <f t="shared" si="384"/>
        <v xml:space="preserve">41293 - Pont des Arts B - </v>
      </c>
      <c r="BA67" s="67" t="str">
        <f>VLOOKUP(E67,'Répartition salles'!$C:$R,10,FALSE)</f>
        <v>Pont des Arts C</v>
      </c>
      <c r="BB67" s="66" t="str">
        <f t="shared" si="385"/>
        <v>41293 - Pont des Arts C - AM</v>
      </c>
      <c r="BC67" s="66" t="str">
        <f t="shared" si="386"/>
        <v>41293 - Pont des Arts C - PM</v>
      </c>
      <c r="BD67" s="66" t="str">
        <f t="shared" si="387"/>
        <v xml:space="preserve">41293 - Pont des Arts C - </v>
      </c>
      <c r="BE67" s="66" t="str">
        <f t="shared" si="388"/>
        <v xml:space="preserve">41293 - Pont des Arts C - </v>
      </c>
      <c r="BF67" s="67" t="str">
        <f>VLOOKUP(E67,'Répartition salles'!$C:$R,11,FALSE)</f>
        <v>Foyer Rives de Seine</v>
      </c>
      <c r="BG67" s="66" t="str">
        <f t="shared" si="389"/>
        <v>41293 - Foyer Rives de Seine - AM</v>
      </c>
      <c r="BH67" s="66" t="str">
        <f t="shared" si="390"/>
        <v>41293 - Foyer Rives de Seine - PM</v>
      </c>
      <c r="BI67" s="66" t="str">
        <f t="shared" si="391"/>
        <v xml:space="preserve">41293 - Foyer Rives de Seine - </v>
      </c>
      <c r="BJ67" s="66" t="str">
        <f t="shared" si="392"/>
        <v xml:space="preserve">41293 - Foyer Rives de Seine - </v>
      </c>
      <c r="BK67" s="67">
        <f>VLOOKUP(E67,'Répartition salles'!$C:$R,12,FALSE)</f>
        <v>0</v>
      </c>
      <c r="BL67" s="66" t="str">
        <f t="shared" si="393"/>
        <v>41293 - 0 - AM</v>
      </c>
      <c r="BM67" s="66" t="str">
        <f t="shared" si="394"/>
        <v>41293 - 0 - PM</v>
      </c>
      <c r="BN67" s="66" t="str">
        <f t="shared" si="395"/>
        <v xml:space="preserve">41293 - 0 - </v>
      </c>
      <c r="BO67" s="66" t="str">
        <f t="shared" si="396"/>
        <v xml:space="preserve">41293 - 0 - </v>
      </c>
      <c r="BP67" s="67">
        <f>VLOOKUP(E67,'Répartition salles'!$C:$R,13,FALSE)</f>
        <v>0</v>
      </c>
      <c r="BQ67" s="66" t="str">
        <f t="shared" si="397"/>
        <v>41293 - 0 - AM</v>
      </c>
      <c r="BR67" s="66" t="str">
        <f t="shared" si="398"/>
        <v>41293 - 0 - PM</v>
      </c>
      <c r="BS67" s="66" t="str">
        <f t="shared" si="399"/>
        <v xml:space="preserve">41293 - 0 - </v>
      </c>
      <c r="BT67" s="66" t="str">
        <f t="shared" si="400"/>
        <v xml:space="preserve">41293 - 0 - </v>
      </c>
      <c r="BU67" s="67">
        <f>VLOOKUP(E67,'Répartition salles'!$C:$R,14,FALSE)</f>
        <v>0</v>
      </c>
      <c r="BV67" s="66" t="str">
        <f t="shared" si="401"/>
        <v>41293 - 0 - AM</v>
      </c>
      <c r="BW67" s="66" t="str">
        <f t="shared" si="402"/>
        <v>41293 - 0 - PM</v>
      </c>
      <c r="BX67" s="66" t="str">
        <f t="shared" si="403"/>
        <v xml:space="preserve">41293 - 0 - </v>
      </c>
      <c r="BY67" s="66" t="str">
        <f t="shared" si="404"/>
        <v xml:space="preserve">41293 - 0 - </v>
      </c>
      <c r="BZ67" s="67">
        <f>VLOOKUP(E67,'Répartition salles'!$C:$R,15,FALSE)</f>
        <v>0</v>
      </c>
      <c r="CA67" s="66" t="str">
        <f t="shared" si="405"/>
        <v>41293 - 0 - AM</v>
      </c>
      <c r="CB67" s="66" t="str">
        <f t="shared" si="406"/>
        <v>41293 - 0 - PM</v>
      </c>
      <c r="CC67" s="66" t="str">
        <f t="shared" si="407"/>
        <v xml:space="preserve">41293 - 0 - </v>
      </c>
      <c r="CD67" s="66" t="str">
        <f t="shared" si="408"/>
        <v xml:space="preserve">41293 - 0 - </v>
      </c>
      <c r="CE67" s="67">
        <f>VLOOKUP(E67,'Répartition salles'!$C:$R,16,FALSE)</f>
        <v>0</v>
      </c>
      <c r="CF67" s="66" t="str">
        <f t="shared" si="409"/>
        <v>41293 - 0 - AM</v>
      </c>
      <c r="CG67" s="66" t="str">
        <f t="shared" si="410"/>
        <v>41293 - 0 - PM</v>
      </c>
      <c r="CH67" s="66" t="str">
        <f t="shared" si="411"/>
        <v xml:space="preserve">41293 - 0 - </v>
      </c>
      <c r="CI67" s="66" t="str">
        <f t="shared" si="412"/>
        <v xml:space="preserve">41293 - 0 - </v>
      </c>
      <c r="CJ67" s="118" t="str">
        <f t="shared" si="413"/>
        <v>ACT</v>
      </c>
    </row>
    <row r="68" spans="1:88" x14ac:dyDescent="0.2">
      <c r="A68" s="108">
        <v>751120</v>
      </c>
      <c r="B68" s="108">
        <v>2995393</v>
      </c>
      <c r="C68" s="108" t="s">
        <v>21</v>
      </c>
      <c r="D68" s="109" t="s">
        <v>144</v>
      </c>
      <c r="E68" s="103" t="s">
        <v>181</v>
      </c>
      <c r="F68" s="104" t="s">
        <v>16</v>
      </c>
      <c r="G68" s="105">
        <v>0.375</v>
      </c>
      <c r="H68" s="105">
        <v>0.75</v>
      </c>
      <c r="I68" s="106">
        <v>41293</v>
      </c>
      <c r="J68" s="108" t="s">
        <v>8</v>
      </c>
      <c r="K68" s="108" t="s">
        <v>9</v>
      </c>
      <c r="L68" s="110" t="s">
        <v>638</v>
      </c>
      <c r="M68" s="11" t="str">
        <f t="shared" si="0"/>
        <v>AM;PM</v>
      </c>
      <c r="N68" s="39" t="str">
        <f>IF($G68=P$4,"",IF(AND($G68&lt;$H68,P$3&lt;P$4,OR(AND($G68&gt;P$3,$G68&lt;=P$4),AND($H68&gt;P$3,$H68&lt;=P$4),AND($G68&lt;P$3,$H68&gt;P$4))),"AM",IF(AND($G68&lt;$H68,P$3&gt;P$4,OR(AND($G68&gt;P$3,$G68&lt;=P$4+1),AND($H68&gt;P$3,$H68&lt;=P$4+1),AND($G68&lt;P$3,$H68&gt;P$4+1))),"AM",IF(AND($G68&gt;$H68,P$3&lt;P$4,OR(AND($G68&gt;P$3,$G68&lt;=P$4),AND($H68+1&gt;P$3,$H68+1&lt;=P$4),AND($G68&lt;P$3,$H68+1&gt;P$4))),"AM",IF(AND($G68&gt;$H68,P$3&gt;P$4,OR(AND($G68&gt;P$3,$G68&lt;=P$4+1),AND($H68+1&gt;P$3,$H68+1&lt;=P$4+1),AND($G68&lt;P$3,$H68+1&gt;P$4+1))),"AM","")))))</f>
        <v>AM</v>
      </c>
      <c r="O68" s="39" t="str">
        <f>IF($G68=Q$4,"",IF(AND($G68&lt;$H68,Q$3&lt;Q$4,OR(AND($G68&gt;Q$3,$G68&lt;=Q$4),AND($H68&gt;Q$3,$H68&lt;=Q$4),AND($G68&lt;Q$3,$H68&gt;Q$4))),"PM",IF(AND($G68&lt;$H68,Q$3&gt;Q$4,OR(AND($G68&gt;Q$3,$G68&lt;=Q$4+1),AND($H68&gt;Q$3,$H68&lt;=Q$4+1),AND($G68&lt;Q$3,$H68&gt;Q$4+1))),"PM",IF(AND($G68&gt;$H68,Q$3&lt;Q$4,OR(AND($G68&gt;Q$3,$G68&lt;=Q$4),AND($H68+1&gt;Q$3,$H68+1&lt;=Q$4),AND($G68&lt;Q$3,$H68+1&gt;Q$4))),"PM",IF(AND($G68&gt;$H68,Q$3&gt;Q$4,OR(AND($G68&gt;Q$3,$G68&lt;=Q$4+1),AND($H68+1&gt;Q$3,$H68+1&lt;=Q$4+1),AND($G68&lt;Q$3,$H68+1&gt;Q$4+1))),"PM","")))))</f>
        <v>PM</v>
      </c>
      <c r="P68" s="39" t="str">
        <f>IF($G68=R$4,"",IF(AND($G68&lt;$H68,R$3&lt;R$4,OR(AND($G68&gt;R$3,$G68&lt;=R$4),AND($H68&gt;R$3,$H68&lt;=R$4),AND($G68&lt;R$3,$H68&gt;R$4))),"EVENING",IF(AND($G68&lt;$H68,R$3&gt;R$4,OR(AND($G68&gt;R$3,$G68&lt;=R$4+1),AND($H68&gt;R$3,$H68&lt;=R$4+1),AND($G68&lt;R$3,$H68&gt;R$4+1))),"EVENING",IF(AND($G68&gt;$H68,R$3&lt;R$4,OR(AND($G68&gt;R$3,$G68&lt;=R$4),AND($H68+1&gt;R$3,$H68+1&lt;=R$4),AND($G68&lt;R$3,$H68+1&gt;R$4))),"EVENING",IF(AND($G68&gt;$H68,R$3&gt;R$4,OR(AND($G68&gt;R$3,$G68&lt;=R$4+1),AND($H68+1&gt;R$3,$H68+1&lt;=R$4+1),AND($G68&lt;R$3,$H68+1&gt;R$4+1))),"EVENING","")))))</f>
        <v/>
      </c>
      <c r="Q68" s="39" t="str">
        <f>IF($G68=S$4,"",IF(AND($G68&lt;$H68,S$3&lt;S$4,OR(AND($G68&gt;S$3,$G68&lt;=S$4),AND($H68&gt;S$3,$H68&lt;=S$4),AND($G68&lt;S$3,$H68&gt;S$4))),"NIGHT",IF(AND($G68&lt;$H68,S$3&gt;S$4,OR(AND($G68&gt;S$3,$G68&lt;=S$4+1),AND($H68&gt;S$3,$H68&lt;=S$4+1),AND($G68&lt;S$3,$H68&gt;S$4+1))),"NIGHT",IF(AND($G68&gt;$H68,S$3&lt;S$4,OR(AND($G68&gt;S$3,$G68&lt;=S$4),AND($H68+1&gt;S$3,$H68+1&lt;=S$4),AND($G68&lt;S$3,$H68+1&gt;S$4))),"NIGHT",IF(AND($G68&gt;$H68,S$3&gt;S$4,OR(AND($G68&gt;S$3,$G68&lt;=S$4+1),AND($H68+1&gt;S$3,$H68+1&lt;=S$4+1),AND($G68&lt;S$3,$H68+1&gt;S$4+1))),"NIGHT","")))))</f>
        <v/>
      </c>
      <c r="R68" s="39" t="str">
        <f t="shared" si="355"/>
        <v>jeudi</v>
      </c>
      <c r="S68" s="39">
        <f t="shared" si="356"/>
        <v>19</v>
      </c>
      <c r="T68" s="39">
        <f t="shared" si="357"/>
        <v>1</v>
      </c>
      <c r="U68" s="39" t="str">
        <f t="shared" si="358"/>
        <v>week</v>
      </c>
      <c r="V68" s="40" t="str">
        <f t="shared" si="359"/>
        <v>week - La Seine A (0)</v>
      </c>
      <c r="W68" s="40" t="str">
        <f t="shared" si="360"/>
        <v>1 - week - La Seine A (0) - AM</v>
      </c>
      <c r="X68" s="40" t="str">
        <f t="shared" si="361"/>
        <v>1 - week - La Seine A (0) - PM</v>
      </c>
      <c r="Y68" s="40" t="str">
        <f t="shared" si="362"/>
        <v xml:space="preserve">1 - week - La Seine A (0) - </v>
      </c>
      <c r="Z68" s="40" t="str">
        <f t="shared" si="363"/>
        <v xml:space="preserve">1 - week - La Seine A (0) - </v>
      </c>
      <c r="AA68" s="40" t="str">
        <f t="shared" si="364"/>
        <v>41293 - La Seine A (0) - AM</v>
      </c>
      <c r="AB68" s="40" t="str">
        <f t="shared" si="365"/>
        <v>41293 - La Seine A (0) - PM</v>
      </c>
      <c r="AC68" s="40" t="str">
        <f t="shared" si="366"/>
        <v xml:space="preserve">41293 - La Seine A (0) - </v>
      </c>
      <c r="AD68" s="40" t="str">
        <f t="shared" si="367"/>
        <v xml:space="preserve">41293 - La Seine A (0) - </v>
      </c>
      <c r="AE68" s="39" t="str">
        <f t="shared" si="368"/>
        <v>ACT</v>
      </c>
      <c r="AF68" s="11"/>
      <c r="AG68" s="67" t="str">
        <f>VLOOKUP(E68,'Répartition salles'!$C:$R,6,FALSE)</f>
        <v>Seine A</v>
      </c>
      <c r="AH68" s="66" t="str">
        <f t="shared" si="369"/>
        <v>41293 - Seine A - AM</v>
      </c>
      <c r="AI68" s="66" t="str">
        <f t="shared" si="370"/>
        <v>41293 - Seine A - PM</v>
      </c>
      <c r="AJ68" s="66" t="str">
        <f t="shared" si="371"/>
        <v xml:space="preserve">41293 - Seine A - </v>
      </c>
      <c r="AK68" s="66" t="str">
        <f t="shared" si="372"/>
        <v xml:space="preserve">41293 - Seine A - </v>
      </c>
      <c r="AL68" s="67">
        <f>VLOOKUP(E68,'Répartition salles'!$C:$R,7,FALSE)</f>
        <v>0</v>
      </c>
      <c r="AM68" s="66" t="str">
        <f t="shared" si="373"/>
        <v>41293 - 0 - AM</v>
      </c>
      <c r="AN68" s="66" t="str">
        <f t="shared" si="374"/>
        <v>41293 - 0 - PM</v>
      </c>
      <c r="AO68" s="66" t="str">
        <f t="shared" si="375"/>
        <v xml:space="preserve">41293 - 0 - </v>
      </c>
      <c r="AP68" s="66" t="str">
        <f t="shared" si="376"/>
        <v xml:space="preserve">41293 - 0 - </v>
      </c>
      <c r="AQ68" s="67">
        <f>VLOOKUP(E68,'Répartition salles'!$C:$R,8,FALSE)</f>
        <v>0</v>
      </c>
      <c r="AR68" s="66" t="str">
        <f t="shared" si="377"/>
        <v>41293 - 0 - AM</v>
      </c>
      <c r="AS68" s="66" t="str">
        <f t="shared" si="378"/>
        <v>41293 - 0 - PM</v>
      </c>
      <c r="AT68" s="66" t="str">
        <f t="shared" si="379"/>
        <v xml:space="preserve">41293 - 0 - </v>
      </c>
      <c r="AU68" s="66" t="str">
        <f t="shared" si="380"/>
        <v xml:space="preserve">41293 - 0 - </v>
      </c>
      <c r="AV68" s="67">
        <f>VLOOKUP(E68,'Répartition salles'!$C:$R,9,FALSE)</f>
        <v>0</v>
      </c>
      <c r="AW68" s="66" t="str">
        <f t="shared" si="381"/>
        <v>41293 - 0 - AM</v>
      </c>
      <c r="AX68" s="66" t="str">
        <f t="shared" si="382"/>
        <v>41293 - 0 - PM</v>
      </c>
      <c r="AY68" s="66" t="str">
        <f t="shared" si="383"/>
        <v xml:space="preserve">41293 - 0 - </v>
      </c>
      <c r="AZ68" s="66" t="str">
        <f t="shared" si="384"/>
        <v xml:space="preserve">41293 - 0 - </v>
      </c>
      <c r="BA68" s="67">
        <f>VLOOKUP(E68,'Répartition salles'!$C:$R,10,FALSE)</f>
        <v>0</v>
      </c>
      <c r="BB68" s="66" t="str">
        <f t="shared" si="385"/>
        <v>41293 - 0 - AM</v>
      </c>
      <c r="BC68" s="66" t="str">
        <f t="shared" si="386"/>
        <v>41293 - 0 - PM</v>
      </c>
      <c r="BD68" s="66" t="str">
        <f t="shared" si="387"/>
        <v xml:space="preserve">41293 - 0 - </v>
      </c>
      <c r="BE68" s="66" t="str">
        <f t="shared" si="388"/>
        <v xml:space="preserve">41293 - 0 - </v>
      </c>
      <c r="BF68" s="67">
        <f>VLOOKUP(E68,'Répartition salles'!$C:$R,11,FALSE)</f>
        <v>0</v>
      </c>
      <c r="BG68" s="66" t="str">
        <f t="shared" si="389"/>
        <v>41293 - 0 - AM</v>
      </c>
      <c r="BH68" s="66" t="str">
        <f t="shared" si="390"/>
        <v>41293 - 0 - PM</v>
      </c>
      <c r="BI68" s="66" t="str">
        <f t="shared" si="391"/>
        <v xml:space="preserve">41293 - 0 - </v>
      </c>
      <c r="BJ68" s="66" t="str">
        <f t="shared" si="392"/>
        <v xml:space="preserve">41293 - 0 - </v>
      </c>
      <c r="BK68" s="67">
        <f>VLOOKUP(E68,'Répartition salles'!$C:$R,12,FALSE)</f>
        <v>0</v>
      </c>
      <c r="BL68" s="66" t="str">
        <f t="shared" si="393"/>
        <v>41293 - 0 - AM</v>
      </c>
      <c r="BM68" s="66" t="str">
        <f t="shared" si="394"/>
        <v>41293 - 0 - PM</v>
      </c>
      <c r="BN68" s="66" t="str">
        <f t="shared" si="395"/>
        <v xml:space="preserve">41293 - 0 - </v>
      </c>
      <c r="BO68" s="66" t="str">
        <f t="shared" si="396"/>
        <v xml:space="preserve">41293 - 0 - </v>
      </c>
      <c r="BP68" s="67">
        <f>VLOOKUP(E68,'Répartition salles'!$C:$R,13,FALSE)</f>
        <v>0</v>
      </c>
      <c r="BQ68" s="66" t="str">
        <f t="shared" si="397"/>
        <v>41293 - 0 - AM</v>
      </c>
      <c r="BR68" s="66" t="str">
        <f t="shared" si="398"/>
        <v>41293 - 0 - PM</v>
      </c>
      <c r="BS68" s="66" t="str">
        <f t="shared" si="399"/>
        <v xml:space="preserve">41293 - 0 - </v>
      </c>
      <c r="BT68" s="66" t="str">
        <f t="shared" si="400"/>
        <v xml:space="preserve">41293 - 0 - </v>
      </c>
      <c r="BU68" s="67">
        <f>VLOOKUP(E68,'Répartition salles'!$C:$R,14,FALSE)</f>
        <v>0</v>
      </c>
      <c r="BV68" s="66" t="str">
        <f t="shared" si="401"/>
        <v>41293 - 0 - AM</v>
      </c>
      <c r="BW68" s="66" t="str">
        <f t="shared" si="402"/>
        <v>41293 - 0 - PM</v>
      </c>
      <c r="BX68" s="66" t="str">
        <f t="shared" si="403"/>
        <v xml:space="preserve">41293 - 0 - </v>
      </c>
      <c r="BY68" s="66" t="str">
        <f t="shared" si="404"/>
        <v xml:space="preserve">41293 - 0 - </v>
      </c>
      <c r="BZ68" s="67">
        <f>VLOOKUP(E68,'Répartition salles'!$C:$R,15,FALSE)</f>
        <v>0</v>
      </c>
      <c r="CA68" s="66" t="str">
        <f t="shared" si="405"/>
        <v>41293 - 0 - AM</v>
      </c>
      <c r="CB68" s="66" t="str">
        <f t="shared" si="406"/>
        <v>41293 - 0 - PM</v>
      </c>
      <c r="CC68" s="66" t="str">
        <f t="shared" si="407"/>
        <v xml:space="preserve">41293 - 0 - </v>
      </c>
      <c r="CD68" s="66" t="str">
        <f t="shared" si="408"/>
        <v xml:space="preserve">41293 - 0 - </v>
      </c>
      <c r="CE68" s="67">
        <f>VLOOKUP(E68,'Répartition salles'!$C:$R,16,FALSE)</f>
        <v>0</v>
      </c>
      <c r="CF68" s="66" t="str">
        <f t="shared" si="409"/>
        <v>41293 - 0 - AM</v>
      </c>
      <c r="CG68" s="66" t="str">
        <f t="shared" si="410"/>
        <v>41293 - 0 - PM</v>
      </c>
      <c r="CH68" s="66" t="str">
        <f t="shared" si="411"/>
        <v xml:space="preserve">41293 - 0 - </v>
      </c>
      <c r="CI68" s="66" t="str">
        <f t="shared" si="412"/>
        <v xml:space="preserve">41293 - 0 - </v>
      </c>
      <c r="CJ68" s="118" t="str">
        <f t="shared" si="413"/>
        <v>ACT</v>
      </c>
    </row>
    <row r="69" spans="1:88" x14ac:dyDescent="0.2">
      <c r="A69" s="108">
        <v>2077332</v>
      </c>
      <c r="B69" s="108">
        <v>3502741</v>
      </c>
      <c r="C69" s="108" t="s">
        <v>23</v>
      </c>
      <c r="D69" s="109" t="s">
        <v>24</v>
      </c>
      <c r="E69" s="103" t="s">
        <v>81</v>
      </c>
      <c r="F69" s="104" t="s">
        <v>16</v>
      </c>
      <c r="G69" s="105">
        <v>0.29166666666666669</v>
      </c>
      <c r="H69" s="105">
        <v>0.95833333333333337</v>
      </c>
      <c r="I69" s="106">
        <v>41294</v>
      </c>
      <c r="J69" s="108" t="s">
        <v>8</v>
      </c>
      <c r="K69" s="108" t="s">
        <v>9</v>
      </c>
      <c r="L69" s="110" t="s">
        <v>610</v>
      </c>
      <c r="M69" s="11" t="str">
        <f t="shared" si="0"/>
        <v>AM;PM;EVENING</v>
      </c>
      <c r="N69" s="39" t="str">
        <f>IF($G69=P$4,"",IF(AND($G69&lt;$H69,P$3&lt;P$4,OR(AND($G69&gt;P$3,$G69&lt;=P$4),AND($H69&gt;P$3,$H69&lt;=P$4),AND($G69&lt;P$3,$H69&gt;P$4))),"AM",IF(AND($G69&lt;$H69,P$3&gt;P$4,OR(AND($G69&gt;P$3,$G69&lt;=P$4+1),AND($H69&gt;P$3,$H69&lt;=P$4+1),AND($G69&lt;P$3,$H69&gt;P$4+1))),"AM",IF(AND($G69&gt;$H69,P$3&lt;P$4,OR(AND($G69&gt;P$3,$G69&lt;=P$4),AND($H69+1&gt;P$3,$H69+1&lt;=P$4),AND($G69&lt;P$3,$H69+1&gt;P$4))),"AM",IF(AND($G69&gt;$H69,P$3&gt;P$4,OR(AND($G69&gt;P$3,$G69&lt;=P$4+1),AND($H69+1&gt;P$3,$H69+1&lt;=P$4+1),AND($G69&lt;P$3,$H69+1&gt;P$4+1))),"AM","")))))</f>
        <v>AM</v>
      </c>
      <c r="O69" s="39" t="str">
        <f>IF($G69=Q$4,"",IF(AND($G69&lt;$H69,Q$3&lt;Q$4,OR(AND($G69&gt;Q$3,$G69&lt;=Q$4),AND($H69&gt;Q$3,$H69&lt;=Q$4),AND($G69&lt;Q$3,$H69&gt;Q$4))),"PM",IF(AND($G69&lt;$H69,Q$3&gt;Q$4,OR(AND($G69&gt;Q$3,$G69&lt;=Q$4+1),AND($H69&gt;Q$3,$H69&lt;=Q$4+1),AND($G69&lt;Q$3,$H69&gt;Q$4+1))),"PM",IF(AND($G69&gt;$H69,Q$3&lt;Q$4,OR(AND($G69&gt;Q$3,$G69&lt;=Q$4),AND($H69+1&gt;Q$3,$H69+1&lt;=Q$4),AND($G69&lt;Q$3,$H69+1&gt;Q$4))),"PM",IF(AND($G69&gt;$H69,Q$3&gt;Q$4,OR(AND($G69&gt;Q$3,$G69&lt;=Q$4+1),AND($H69+1&gt;Q$3,$H69+1&lt;=Q$4+1),AND($G69&lt;Q$3,$H69+1&gt;Q$4+1))),"PM","")))))</f>
        <v>PM</v>
      </c>
      <c r="P69" s="39" t="str">
        <f>IF($G69=R$4,"",IF(AND($G69&lt;$H69,R$3&lt;R$4,OR(AND($G69&gt;R$3,$G69&lt;=R$4),AND($H69&gt;R$3,$H69&lt;=R$4),AND($G69&lt;R$3,$H69&gt;R$4))),"EVENING",IF(AND($G69&lt;$H69,R$3&gt;R$4,OR(AND($G69&gt;R$3,$G69&lt;=R$4+1),AND($H69&gt;R$3,$H69&lt;=R$4+1),AND($G69&lt;R$3,$H69&gt;R$4+1))),"EVENING",IF(AND($G69&gt;$H69,R$3&lt;R$4,OR(AND($G69&gt;R$3,$G69&lt;=R$4),AND($H69+1&gt;R$3,$H69+1&lt;=R$4),AND($G69&lt;R$3,$H69+1&gt;R$4))),"EVENING",IF(AND($G69&gt;$H69,R$3&gt;R$4,OR(AND($G69&gt;R$3,$G69&lt;=R$4+1),AND($H69+1&gt;R$3,$H69+1&lt;=R$4+1),AND($G69&lt;R$3,$H69+1&gt;R$4+1))),"EVENING","")))))</f>
        <v>EVENING</v>
      </c>
      <c r="Q69" s="39" t="str">
        <f>IF($G69=S$4,"",IF(AND($G69&lt;$H69,S$3&lt;S$4,OR(AND($G69&gt;S$3,$G69&lt;=S$4),AND($H69&gt;S$3,$H69&lt;=S$4),AND($G69&lt;S$3,$H69&gt;S$4))),"NIGHT",IF(AND($G69&lt;$H69,S$3&gt;S$4,OR(AND($G69&gt;S$3,$G69&lt;=S$4+1),AND($H69&gt;S$3,$H69&lt;=S$4+1),AND($G69&lt;S$3,$H69&gt;S$4+1))),"NIGHT",IF(AND($G69&gt;$H69,S$3&lt;S$4,OR(AND($G69&gt;S$3,$G69&lt;=S$4),AND($H69+1&gt;S$3,$H69+1&lt;=S$4),AND($G69&lt;S$3,$H69+1&gt;S$4))),"NIGHT",IF(AND($G69&gt;$H69,S$3&gt;S$4,OR(AND($G69&gt;S$3,$G69&lt;=S$4+1),AND($H69+1&gt;S$3,$H69+1&lt;=S$4+1),AND($G69&lt;S$3,$H69+1&gt;S$4+1))),"NIGHT","")))))</f>
        <v/>
      </c>
      <c r="R69" s="39" t="str">
        <f t="shared" si="355"/>
        <v>vendredi</v>
      </c>
      <c r="S69" s="39">
        <f t="shared" si="356"/>
        <v>20</v>
      </c>
      <c r="T69" s="39">
        <f t="shared" si="357"/>
        <v>1</v>
      </c>
      <c r="U69" s="39" t="str">
        <f t="shared" si="358"/>
        <v>week</v>
      </c>
      <c r="V69" s="40" t="str">
        <f t="shared" si="359"/>
        <v>week - Le Pont de Sully B (0)</v>
      </c>
      <c r="W69" s="40" t="str">
        <f t="shared" si="360"/>
        <v>1 - week - Le Pont de Sully B (0) - AM</v>
      </c>
      <c r="X69" s="40" t="str">
        <f t="shared" si="361"/>
        <v>1 - week - Le Pont de Sully B (0) - PM</v>
      </c>
      <c r="Y69" s="40" t="str">
        <f t="shared" si="362"/>
        <v>1 - week - Le Pont de Sully B (0) - EVENING</v>
      </c>
      <c r="Z69" s="40" t="str">
        <f t="shared" si="363"/>
        <v xml:space="preserve">1 - week - Le Pont de Sully B (0) - </v>
      </c>
      <c r="AA69" s="40" t="str">
        <f t="shared" si="364"/>
        <v>41294 - Le Pont de Sully B (0) - AM</v>
      </c>
      <c r="AB69" s="40" t="str">
        <f t="shared" si="365"/>
        <v>41294 - Le Pont de Sully B (0) - PM</v>
      </c>
      <c r="AC69" s="40" t="str">
        <f t="shared" si="366"/>
        <v>41294 - Le Pont de Sully B (0) - EVENING</v>
      </c>
      <c r="AD69" s="40" t="str">
        <f t="shared" si="367"/>
        <v xml:space="preserve">41294 - Le Pont de Sully B (0) - </v>
      </c>
      <c r="AE69" s="39" t="str">
        <f t="shared" si="368"/>
        <v>ACT</v>
      </c>
      <c r="AF69" s="11"/>
      <c r="AG69" s="67" t="str">
        <f>VLOOKUP(E69,'Répartition salles'!$C:$R,6,FALSE)</f>
        <v>Pont de Sully B</v>
      </c>
      <c r="AH69" s="66" t="str">
        <f t="shared" si="369"/>
        <v>41294 - Pont de Sully B - AM</v>
      </c>
      <c r="AI69" s="66" t="str">
        <f t="shared" si="370"/>
        <v>41294 - Pont de Sully B - PM</v>
      </c>
      <c r="AJ69" s="66" t="str">
        <f t="shared" si="371"/>
        <v>41294 - Pont de Sully B - EVENING</v>
      </c>
      <c r="AK69" s="66" t="str">
        <f t="shared" si="372"/>
        <v xml:space="preserve">41294 - Pont de Sully B - </v>
      </c>
      <c r="AL69" s="67">
        <f>VLOOKUP(E69,'Répartition salles'!$C:$R,7,FALSE)</f>
        <v>0</v>
      </c>
      <c r="AM69" s="66" t="str">
        <f t="shared" si="373"/>
        <v>41294 - 0 - AM</v>
      </c>
      <c r="AN69" s="66" t="str">
        <f t="shared" si="374"/>
        <v>41294 - 0 - PM</v>
      </c>
      <c r="AO69" s="66" t="str">
        <f t="shared" si="375"/>
        <v>41294 - 0 - EVENING</v>
      </c>
      <c r="AP69" s="66" t="str">
        <f t="shared" si="376"/>
        <v xml:space="preserve">41294 - 0 - </v>
      </c>
      <c r="AQ69" s="67">
        <f>VLOOKUP(E69,'Répartition salles'!$C:$R,8,FALSE)</f>
        <v>0</v>
      </c>
      <c r="AR69" s="66" t="str">
        <f t="shared" si="377"/>
        <v>41294 - 0 - AM</v>
      </c>
      <c r="AS69" s="66" t="str">
        <f t="shared" si="378"/>
        <v>41294 - 0 - PM</v>
      </c>
      <c r="AT69" s="66" t="str">
        <f t="shared" si="379"/>
        <v>41294 - 0 - EVENING</v>
      </c>
      <c r="AU69" s="66" t="str">
        <f t="shared" si="380"/>
        <v xml:space="preserve">41294 - 0 - </v>
      </c>
      <c r="AV69" s="67">
        <f>VLOOKUP(E69,'Répartition salles'!$C:$R,9,FALSE)</f>
        <v>0</v>
      </c>
      <c r="AW69" s="66" t="str">
        <f t="shared" si="381"/>
        <v>41294 - 0 - AM</v>
      </c>
      <c r="AX69" s="66" t="str">
        <f t="shared" si="382"/>
        <v>41294 - 0 - PM</v>
      </c>
      <c r="AY69" s="66" t="str">
        <f t="shared" si="383"/>
        <v>41294 - 0 - EVENING</v>
      </c>
      <c r="AZ69" s="66" t="str">
        <f t="shared" si="384"/>
        <v xml:space="preserve">41294 - 0 - </v>
      </c>
      <c r="BA69" s="67">
        <f>VLOOKUP(E69,'Répartition salles'!$C:$R,10,FALSE)</f>
        <v>0</v>
      </c>
      <c r="BB69" s="66" t="str">
        <f t="shared" si="385"/>
        <v>41294 - 0 - AM</v>
      </c>
      <c r="BC69" s="66" t="str">
        <f t="shared" si="386"/>
        <v>41294 - 0 - PM</v>
      </c>
      <c r="BD69" s="66" t="str">
        <f t="shared" si="387"/>
        <v>41294 - 0 - EVENING</v>
      </c>
      <c r="BE69" s="66" t="str">
        <f t="shared" si="388"/>
        <v xml:space="preserve">41294 - 0 - </v>
      </c>
      <c r="BF69" s="67">
        <f>VLOOKUP(E69,'Répartition salles'!$C:$R,11,FALSE)</f>
        <v>0</v>
      </c>
      <c r="BG69" s="66" t="str">
        <f t="shared" si="389"/>
        <v>41294 - 0 - AM</v>
      </c>
      <c r="BH69" s="66" t="str">
        <f t="shared" si="390"/>
        <v>41294 - 0 - PM</v>
      </c>
      <c r="BI69" s="66" t="str">
        <f t="shared" si="391"/>
        <v>41294 - 0 - EVENING</v>
      </c>
      <c r="BJ69" s="66" t="str">
        <f t="shared" si="392"/>
        <v xml:space="preserve">41294 - 0 - </v>
      </c>
      <c r="BK69" s="67">
        <f>VLOOKUP(E69,'Répartition salles'!$C:$R,12,FALSE)</f>
        <v>0</v>
      </c>
      <c r="BL69" s="66" t="str">
        <f t="shared" si="393"/>
        <v>41294 - 0 - AM</v>
      </c>
      <c r="BM69" s="66" t="str">
        <f t="shared" si="394"/>
        <v>41294 - 0 - PM</v>
      </c>
      <c r="BN69" s="66" t="str">
        <f t="shared" si="395"/>
        <v>41294 - 0 - EVENING</v>
      </c>
      <c r="BO69" s="66" t="str">
        <f t="shared" si="396"/>
        <v xml:space="preserve">41294 - 0 - </v>
      </c>
      <c r="BP69" s="67">
        <f>VLOOKUP(E69,'Répartition salles'!$C:$R,13,FALSE)</f>
        <v>0</v>
      </c>
      <c r="BQ69" s="66" t="str">
        <f t="shared" si="397"/>
        <v>41294 - 0 - AM</v>
      </c>
      <c r="BR69" s="66" t="str">
        <f t="shared" si="398"/>
        <v>41294 - 0 - PM</v>
      </c>
      <c r="BS69" s="66" t="str">
        <f t="shared" si="399"/>
        <v>41294 - 0 - EVENING</v>
      </c>
      <c r="BT69" s="66" t="str">
        <f t="shared" si="400"/>
        <v xml:space="preserve">41294 - 0 - </v>
      </c>
      <c r="BU69" s="67">
        <f>VLOOKUP(E69,'Répartition salles'!$C:$R,14,FALSE)</f>
        <v>0</v>
      </c>
      <c r="BV69" s="66" t="str">
        <f t="shared" si="401"/>
        <v>41294 - 0 - AM</v>
      </c>
      <c r="BW69" s="66" t="str">
        <f t="shared" si="402"/>
        <v>41294 - 0 - PM</v>
      </c>
      <c r="BX69" s="66" t="str">
        <f t="shared" si="403"/>
        <v>41294 - 0 - EVENING</v>
      </c>
      <c r="BY69" s="66" t="str">
        <f t="shared" si="404"/>
        <v xml:space="preserve">41294 - 0 - </v>
      </c>
      <c r="BZ69" s="67">
        <f>VLOOKUP(E69,'Répartition salles'!$C:$R,15,FALSE)</f>
        <v>0</v>
      </c>
      <c r="CA69" s="66" t="str">
        <f t="shared" si="405"/>
        <v>41294 - 0 - AM</v>
      </c>
      <c r="CB69" s="66" t="str">
        <f t="shared" si="406"/>
        <v>41294 - 0 - PM</v>
      </c>
      <c r="CC69" s="66" t="str">
        <f t="shared" si="407"/>
        <v>41294 - 0 - EVENING</v>
      </c>
      <c r="CD69" s="66" t="str">
        <f t="shared" si="408"/>
        <v xml:space="preserve">41294 - 0 - </v>
      </c>
      <c r="CE69" s="67">
        <f>VLOOKUP(E69,'Répartition salles'!$C:$R,16,FALSE)</f>
        <v>0</v>
      </c>
      <c r="CF69" s="66" t="str">
        <f t="shared" si="409"/>
        <v>41294 - 0 - AM</v>
      </c>
      <c r="CG69" s="66" t="str">
        <f t="shared" si="410"/>
        <v>41294 - 0 - PM</v>
      </c>
      <c r="CH69" s="66" t="str">
        <f t="shared" si="411"/>
        <v>41294 - 0 - EVENING</v>
      </c>
      <c r="CI69" s="66" t="str">
        <f t="shared" si="412"/>
        <v xml:space="preserve">41294 - 0 - </v>
      </c>
      <c r="CJ69" s="118" t="str">
        <f t="shared" si="413"/>
        <v>ACT</v>
      </c>
    </row>
    <row r="70" spans="1:88" x14ac:dyDescent="0.2">
      <c r="A70" s="108">
        <v>2077332</v>
      </c>
      <c r="B70" s="108">
        <v>3502742</v>
      </c>
      <c r="C70" s="108" t="s">
        <v>23</v>
      </c>
      <c r="D70" s="109" t="s">
        <v>24</v>
      </c>
      <c r="E70" s="103" t="s">
        <v>73</v>
      </c>
      <c r="F70" s="104" t="s">
        <v>16</v>
      </c>
      <c r="G70" s="105">
        <v>0.29166666666666669</v>
      </c>
      <c r="H70" s="105">
        <v>0.95833333333333337</v>
      </c>
      <c r="I70" s="106">
        <v>41294</v>
      </c>
      <c r="J70" s="108" t="s">
        <v>8</v>
      </c>
      <c r="K70" s="108" t="s">
        <v>9</v>
      </c>
      <c r="L70" s="110" t="s">
        <v>610</v>
      </c>
      <c r="M70" s="11" t="str">
        <f t="shared" si="0"/>
        <v>AM;PM;EVENING</v>
      </c>
      <c r="N70" s="39" t="str">
        <f>IF($G70=P$4,"",IF(AND($G70&lt;$H70,P$3&lt;P$4,OR(AND($G70&gt;P$3,$G70&lt;=P$4),AND($H70&gt;P$3,$H70&lt;=P$4),AND($G70&lt;P$3,$H70&gt;P$4))),"AM",IF(AND($G70&lt;$H70,P$3&gt;P$4,OR(AND($G70&gt;P$3,$G70&lt;=P$4+1),AND($H70&gt;P$3,$H70&lt;=P$4+1),AND($G70&lt;P$3,$H70&gt;P$4+1))),"AM",IF(AND($G70&gt;$H70,P$3&lt;P$4,OR(AND($G70&gt;P$3,$G70&lt;=P$4),AND($H70+1&gt;P$3,$H70+1&lt;=P$4),AND($G70&lt;P$3,$H70+1&gt;P$4))),"AM",IF(AND($G70&gt;$H70,P$3&gt;P$4,OR(AND($G70&gt;P$3,$G70&lt;=P$4+1),AND($H70+1&gt;P$3,$H70+1&lt;=P$4+1),AND($G70&lt;P$3,$H70+1&gt;P$4+1))),"AM","")))))</f>
        <v>AM</v>
      </c>
      <c r="O70" s="39" t="str">
        <f>IF($G70=Q$4,"",IF(AND($G70&lt;$H70,Q$3&lt;Q$4,OR(AND($G70&gt;Q$3,$G70&lt;=Q$4),AND($H70&gt;Q$3,$H70&lt;=Q$4),AND($G70&lt;Q$3,$H70&gt;Q$4))),"PM",IF(AND($G70&lt;$H70,Q$3&gt;Q$4,OR(AND($G70&gt;Q$3,$G70&lt;=Q$4+1),AND($H70&gt;Q$3,$H70&lt;=Q$4+1),AND($G70&lt;Q$3,$H70&gt;Q$4+1))),"PM",IF(AND($G70&gt;$H70,Q$3&lt;Q$4,OR(AND($G70&gt;Q$3,$G70&lt;=Q$4),AND($H70+1&gt;Q$3,$H70+1&lt;=Q$4),AND($G70&lt;Q$3,$H70+1&gt;Q$4))),"PM",IF(AND($G70&gt;$H70,Q$3&gt;Q$4,OR(AND($G70&gt;Q$3,$G70&lt;=Q$4+1),AND($H70+1&gt;Q$3,$H70+1&lt;=Q$4+1),AND($G70&lt;Q$3,$H70+1&gt;Q$4+1))),"PM","")))))</f>
        <v>PM</v>
      </c>
      <c r="P70" s="39" t="str">
        <f>IF($G70=R$4,"",IF(AND($G70&lt;$H70,R$3&lt;R$4,OR(AND($G70&gt;R$3,$G70&lt;=R$4),AND($H70&gt;R$3,$H70&lt;=R$4),AND($G70&lt;R$3,$H70&gt;R$4))),"EVENING",IF(AND($G70&lt;$H70,R$3&gt;R$4,OR(AND($G70&gt;R$3,$G70&lt;=R$4+1),AND($H70&gt;R$3,$H70&lt;=R$4+1),AND($G70&lt;R$3,$H70&gt;R$4+1))),"EVENING",IF(AND($G70&gt;$H70,R$3&lt;R$4,OR(AND($G70&gt;R$3,$G70&lt;=R$4),AND($H70+1&gt;R$3,$H70+1&lt;=R$4),AND($G70&lt;R$3,$H70+1&gt;R$4))),"EVENING",IF(AND($G70&gt;$H70,R$3&gt;R$4,OR(AND($G70&gt;R$3,$G70&lt;=R$4+1),AND($H70+1&gt;R$3,$H70+1&lt;=R$4+1),AND($G70&lt;R$3,$H70+1&gt;R$4+1))),"EVENING","")))))</f>
        <v>EVENING</v>
      </c>
      <c r="Q70" s="39" t="str">
        <f>IF($G70=S$4,"",IF(AND($G70&lt;$H70,S$3&lt;S$4,OR(AND($G70&gt;S$3,$G70&lt;=S$4),AND($H70&gt;S$3,$H70&lt;=S$4),AND($G70&lt;S$3,$H70&gt;S$4))),"NIGHT",IF(AND($G70&lt;$H70,S$3&gt;S$4,OR(AND($G70&gt;S$3,$G70&lt;=S$4+1),AND($H70&gt;S$3,$H70&lt;=S$4+1),AND($G70&lt;S$3,$H70&gt;S$4+1))),"NIGHT",IF(AND($G70&gt;$H70,S$3&lt;S$4,OR(AND($G70&gt;S$3,$G70&lt;=S$4),AND($H70+1&gt;S$3,$H70+1&lt;=S$4),AND($G70&lt;S$3,$H70+1&gt;S$4))),"NIGHT",IF(AND($G70&gt;$H70,S$3&gt;S$4,OR(AND($G70&gt;S$3,$G70&lt;=S$4+1),AND($H70+1&gt;S$3,$H70+1&lt;=S$4+1),AND($G70&lt;S$3,$H70+1&gt;S$4+1))),"NIGHT","")))))</f>
        <v/>
      </c>
      <c r="R70" s="39" t="str">
        <f t="shared" si="355"/>
        <v>vendredi</v>
      </c>
      <c r="S70" s="39">
        <f t="shared" si="356"/>
        <v>20</v>
      </c>
      <c r="T70" s="39">
        <f t="shared" si="357"/>
        <v>1</v>
      </c>
      <c r="U70" s="39" t="str">
        <f t="shared" si="358"/>
        <v>week</v>
      </c>
      <c r="V70" s="40" t="str">
        <f t="shared" si="359"/>
        <v>week - Le Pont de Sully A (0)</v>
      </c>
      <c r="W70" s="40" t="str">
        <f t="shared" si="360"/>
        <v>1 - week - Le Pont de Sully A (0) - AM</v>
      </c>
      <c r="X70" s="40" t="str">
        <f t="shared" si="361"/>
        <v>1 - week - Le Pont de Sully A (0) - PM</v>
      </c>
      <c r="Y70" s="40" t="str">
        <f t="shared" si="362"/>
        <v>1 - week - Le Pont de Sully A (0) - EVENING</v>
      </c>
      <c r="Z70" s="40" t="str">
        <f t="shared" si="363"/>
        <v xml:space="preserve">1 - week - Le Pont de Sully A (0) - </v>
      </c>
      <c r="AA70" s="40" t="str">
        <f t="shared" si="364"/>
        <v>41294 - Le Pont de Sully A (0) - AM</v>
      </c>
      <c r="AB70" s="40" t="str">
        <f t="shared" si="365"/>
        <v>41294 - Le Pont de Sully A (0) - PM</v>
      </c>
      <c r="AC70" s="40" t="str">
        <f t="shared" si="366"/>
        <v>41294 - Le Pont de Sully A (0) - EVENING</v>
      </c>
      <c r="AD70" s="40" t="str">
        <f t="shared" si="367"/>
        <v xml:space="preserve">41294 - Le Pont de Sully A (0) - </v>
      </c>
      <c r="AE70" s="39" t="str">
        <f t="shared" si="368"/>
        <v>ACT</v>
      </c>
      <c r="AF70" s="11"/>
      <c r="AG70" s="67" t="str">
        <f>VLOOKUP(E70,'Répartition salles'!$C:$R,6,FALSE)</f>
        <v>Pont de Sully A</v>
      </c>
      <c r="AH70" s="66" t="str">
        <f t="shared" si="369"/>
        <v>41294 - Pont de Sully A - AM</v>
      </c>
      <c r="AI70" s="66" t="str">
        <f t="shared" si="370"/>
        <v>41294 - Pont de Sully A - PM</v>
      </c>
      <c r="AJ70" s="66" t="str">
        <f t="shared" si="371"/>
        <v>41294 - Pont de Sully A - EVENING</v>
      </c>
      <c r="AK70" s="66" t="str">
        <f t="shared" si="372"/>
        <v xml:space="preserve">41294 - Pont de Sully A - </v>
      </c>
      <c r="AL70" s="67">
        <f>VLOOKUP(E70,'Répartition salles'!$C:$R,7,FALSE)</f>
        <v>0</v>
      </c>
      <c r="AM70" s="66" t="str">
        <f t="shared" si="373"/>
        <v>41294 - 0 - AM</v>
      </c>
      <c r="AN70" s="66" t="str">
        <f t="shared" si="374"/>
        <v>41294 - 0 - PM</v>
      </c>
      <c r="AO70" s="66" t="str">
        <f t="shared" si="375"/>
        <v>41294 - 0 - EVENING</v>
      </c>
      <c r="AP70" s="66" t="str">
        <f t="shared" si="376"/>
        <v xml:space="preserve">41294 - 0 - </v>
      </c>
      <c r="AQ70" s="67">
        <f>VLOOKUP(E70,'Répartition salles'!$C:$R,8,FALSE)</f>
        <v>0</v>
      </c>
      <c r="AR70" s="66" t="str">
        <f t="shared" si="377"/>
        <v>41294 - 0 - AM</v>
      </c>
      <c r="AS70" s="66" t="str">
        <f t="shared" si="378"/>
        <v>41294 - 0 - PM</v>
      </c>
      <c r="AT70" s="66" t="str">
        <f t="shared" si="379"/>
        <v>41294 - 0 - EVENING</v>
      </c>
      <c r="AU70" s="66" t="str">
        <f t="shared" si="380"/>
        <v xml:space="preserve">41294 - 0 - </v>
      </c>
      <c r="AV70" s="67">
        <f>VLOOKUP(E70,'Répartition salles'!$C:$R,9,FALSE)</f>
        <v>0</v>
      </c>
      <c r="AW70" s="66" t="str">
        <f t="shared" si="381"/>
        <v>41294 - 0 - AM</v>
      </c>
      <c r="AX70" s="66" t="str">
        <f t="shared" si="382"/>
        <v>41294 - 0 - PM</v>
      </c>
      <c r="AY70" s="66" t="str">
        <f t="shared" si="383"/>
        <v>41294 - 0 - EVENING</v>
      </c>
      <c r="AZ70" s="66" t="str">
        <f t="shared" si="384"/>
        <v xml:space="preserve">41294 - 0 - </v>
      </c>
      <c r="BA70" s="67">
        <f>VLOOKUP(E70,'Répartition salles'!$C:$R,10,FALSE)</f>
        <v>0</v>
      </c>
      <c r="BB70" s="66" t="str">
        <f t="shared" si="385"/>
        <v>41294 - 0 - AM</v>
      </c>
      <c r="BC70" s="66" t="str">
        <f t="shared" si="386"/>
        <v>41294 - 0 - PM</v>
      </c>
      <c r="BD70" s="66" t="str">
        <f t="shared" si="387"/>
        <v>41294 - 0 - EVENING</v>
      </c>
      <c r="BE70" s="66" t="str">
        <f t="shared" si="388"/>
        <v xml:space="preserve">41294 - 0 - </v>
      </c>
      <c r="BF70" s="67">
        <f>VLOOKUP(E70,'Répartition salles'!$C:$R,11,FALSE)</f>
        <v>0</v>
      </c>
      <c r="BG70" s="66" t="str">
        <f t="shared" si="389"/>
        <v>41294 - 0 - AM</v>
      </c>
      <c r="BH70" s="66" t="str">
        <f t="shared" si="390"/>
        <v>41294 - 0 - PM</v>
      </c>
      <c r="BI70" s="66" t="str">
        <f t="shared" si="391"/>
        <v>41294 - 0 - EVENING</v>
      </c>
      <c r="BJ70" s="66" t="str">
        <f t="shared" si="392"/>
        <v xml:space="preserve">41294 - 0 - </v>
      </c>
      <c r="BK70" s="67">
        <f>VLOOKUP(E70,'Répartition salles'!$C:$R,12,FALSE)</f>
        <v>0</v>
      </c>
      <c r="BL70" s="66" t="str">
        <f t="shared" si="393"/>
        <v>41294 - 0 - AM</v>
      </c>
      <c r="BM70" s="66" t="str">
        <f t="shared" si="394"/>
        <v>41294 - 0 - PM</v>
      </c>
      <c r="BN70" s="66" t="str">
        <f t="shared" si="395"/>
        <v>41294 - 0 - EVENING</v>
      </c>
      <c r="BO70" s="66" t="str">
        <f t="shared" si="396"/>
        <v xml:space="preserve">41294 - 0 - </v>
      </c>
      <c r="BP70" s="67">
        <f>VLOOKUP(E70,'Répartition salles'!$C:$R,13,FALSE)</f>
        <v>0</v>
      </c>
      <c r="BQ70" s="66" t="str">
        <f t="shared" si="397"/>
        <v>41294 - 0 - AM</v>
      </c>
      <c r="BR70" s="66" t="str">
        <f t="shared" si="398"/>
        <v>41294 - 0 - PM</v>
      </c>
      <c r="BS70" s="66" t="str">
        <f t="shared" si="399"/>
        <v>41294 - 0 - EVENING</v>
      </c>
      <c r="BT70" s="66" t="str">
        <f t="shared" si="400"/>
        <v xml:space="preserve">41294 - 0 - </v>
      </c>
      <c r="BU70" s="67">
        <f>VLOOKUP(E70,'Répartition salles'!$C:$R,14,FALSE)</f>
        <v>0</v>
      </c>
      <c r="BV70" s="66" t="str">
        <f t="shared" si="401"/>
        <v>41294 - 0 - AM</v>
      </c>
      <c r="BW70" s="66" t="str">
        <f t="shared" si="402"/>
        <v>41294 - 0 - PM</v>
      </c>
      <c r="BX70" s="66" t="str">
        <f t="shared" si="403"/>
        <v>41294 - 0 - EVENING</v>
      </c>
      <c r="BY70" s="66" t="str">
        <f t="shared" si="404"/>
        <v xml:space="preserve">41294 - 0 - </v>
      </c>
      <c r="BZ70" s="67">
        <f>VLOOKUP(E70,'Répartition salles'!$C:$R,15,FALSE)</f>
        <v>0</v>
      </c>
      <c r="CA70" s="66" t="str">
        <f t="shared" si="405"/>
        <v>41294 - 0 - AM</v>
      </c>
      <c r="CB70" s="66" t="str">
        <f t="shared" si="406"/>
        <v>41294 - 0 - PM</v>
      </c>
      <c r="CC70" s="66" t="str">
        <f t="shared" si="407"/>
        <v>41294 - 0 - EVENING</v>
      </c>
      <c r="CD70" s="66" t="str">
        <f t="shared" si="408"/>
        <v xml:space="preserve">41294 - 0 - </v>
      </c>
      <c r="CE70" s="67">
        <f>VLOOKUP(E70,'Répartition salles'!$C:$R,16,FALSE)</f>
        <v>0</v>
      </c>
      <c r="CF70" s="66" t="str">
        <f t="shared" si="409"/>
        <v>41294 - 0 - AM</v>
      </c>
      <c r="CG70" s="66" t="str">
        <f t="shared" si="410"/>
        <v>41294 - 0 - PM</v>
      </c>
      <c r="CH70" s="66" t="str">
        <f t="shared" si="411"/>
        <v>41294 - 0 - EVENING</v>
      </c>
      <c r="CI70" s="66" t="str">
        <f t="shared" si="412"/>
        <v xml:space="preserve">41294 - 0 - </v>
      </c>
      <c r="CJ70" s="118" t="str">
        <f t="shared" si="413"/>
        <v>ACT</v>
      </c>
    </row>
    <row r="71" spans="1:88" x14ac:dyDescent="0.2">
      <c r="A71" s="108">
        <v>2077332</v>
      </c>
      <c r="B71" s="108">
        <v>3088681</v>
      </c>
      <c r="C71" s="108" t="s">
        <v>25</v>
      </c>
      <c r="D71" s="109" t="s">
        <v>643</v>
      </c>
      <c r="E71" s="103" t="s">
        <v>77</v>
      </c>
      <c r="F71" s="104" t="s">
        <v>16</v>
      </c>
      <c r="G71" s="105">
        <v>0.33333333333333331</v>
      </c>
      <c r="H71" s="105">
        <v>0.625</v>
      </c>
      <c r="I71" s="106">
        <v>41295</v>
      </c>
      <c r="J71" s="108" t="s">
        <v>8</v>
      </c>
      <c r="K71" s="108" t="s">
        <v>9</v>
      </c>
      <c r="L71" s="110" t="s">
        <v>610</v>
      </c>
      <c r="M71" s="11" t="str">
        <f t="shared" ref="M71:M84" si="414">periodes(G71,H71)</f>
        <v>AM;PM</v>
      </c>
      <c r="N71" s="39" t="str">
        <f>IF($G71=P$4,"",IF(AND($G71&lt;$H71,P$3&lt;P$4,OR(AND($G71&gt;P$3,$G71&lt;=P$4),AND($H71&gt;P$3,$H71&lt;=P$4),AND($G71&lt;P$3,$H71&gt;P$4))),"AM",IF(AND($G71&lt;$H71,P$3&gt;P$4,OR(AND($G71&gt;P$3,$G71&lt;=P$4+1),AND($H71&gt;P$3,$H71&lt;=P$4+1),AND($G71&lt;P$3,$H71&gt;P$4+1))),"AM",IF(AND($G71&gt;$H71,P$3&lt;P$4,OR(AND($G71&gt;P$3,$G71&lt;=P$4),AND($H71+1&gt;P$3,$H71+1&lt;=P$4),AND($G71&lt;P$3,$H71+1&gt;P$4))),"AM",IF(AND($G71&gt;$H71,P$3&gt;P$4,OR(AND($G71&gt;P$3,$G71&lt;=P$4+1),AND($H71+1&gt;P$3,$H71+1&lt;=P$4+1),AND($G71&lt;P$3,$H71+1&gt;P$4+1))),"AM","")))))</f>
        <v>AM</v>
      </c>
      <c r="O71" s="39" t="str">
        <f>IF($G71=Q$4,"",IF(AND($G71&lt;$H71,Q$3&lt;Q$4,OR(AND($G71&gt;Q$3,$G71&lt;=Q$4),AND($H71&gt;Q$3,$H71&lt;=Q$4),AND($G71&lt;Q$3,$H71&gt;Q$4))),"PM",IF(AND($G71&lt;$H71,Q$3&gt;Q$4,OR(AND($G71&gt;Q$3,$G71&lt;=Q$4+1),AND($H71&gt;Q$3,$H71&lt;=Q$4+1),AND($G71&lt;Q$3,$H71&gt;Q$4+1))),"PM",IF(AND($G71&gt;$H71,Q$3&lt;Q$4,OR(AND($G71&gt;Q$3,$G71&lt;=Q$4),AND($H71+1&gt;Q$3,$H71+1&lt;=Q$4),AND($G71&lt;Q$3,$H71+1&gt;Q$4))),"PM",IF(AND($G71&gt;$H71,Q$3&gt;Q$4,OR(AND($G71&gt;Q$3,$G71&lt;=Q$4+1),AND($H71+1&gt;Q$3,$H71+1&lt;=Q$4+1),AND($G71&lt;Q$3,$H71+1&gt;Q$4+1))),"PM","")))))</f>
        <v>PM</v>
      </c>
      <c r="P71" s="39" t="str">
        <f>IF($G71=R$4,"",IF(AND($G71&lt;$H71,R$3&lt;R$4,OR(AND($G71&gt;R$3,$G71&lt;=R$4),AND($H71&gt;R$3,$H71&lt;=R$4),AND($G71&lt;R$3,$H71&gt;R$4))),"EVENING",IF(AND($G71&lt;$H71,R$3&gt;R$4,OR(AND($G71&gt;R$3,$G71&lt;=R$4+1),AND($H71&gt;R$3,$H71&lt;=R$4+1),AND($G71&lt;R$3,$H71&gt;R$4+1))),"EVENING",IF(AND($G71&gt;$H71,R$3&lt;R$4,OR(AND($G71&gt;R$3,$G71&lt;=R$4),AND($H71+1&gt;R$3,$H71+1&lt;=R$4),AND($G71&lt;R$3,$H71+1&gt;R$4))),"EVENING",IF(AND($G71&gt;$H71,R$3&gt;R$4,OR(AND($G71&gt;R$3,$G71&lt;=R$4+1),AND($H71+1&gt;R$3,$H71+1&lt;=R$4+1),AND($G71&lt;R$3,$H71+1&gt;R$4+1))),"EVENING","")))))</f>
        <v/>
      </c>
      <c r="Q71" s="39" t="str">
        <f>IF($G71=S$4,"",IF(AND($G71&lt;$H71,S$3&lt;S$4,OR(AND($G71&gt;S$3,$G71&lt;=S$4),AND($H71&gt;S$3,$H71&lt;=S$4),AND($G71&lt;S$3,$H71&gt;S$4))),"NIGHT",IF(AND($G71&lt;$H71,S$3&gt;S$4,OR(AND($G71&gt;S$3,$G71&lt;=S$4+1),AND($H71&gt;S$3,$H71&lt;=S$4+1),AND($G71&lt;S$3,$H71&gt;S$4+1))),"NIGHT",IF(AND($G71&gt;$H71,S$3&lt;S$4,OR(AND($G71&gt;S$3,$G71&lt;=S$4),AND($H71+1&gt;S$3,$H71+1&lt;=S$4),AND($G71&lt;S$3,$H71+1&gt;S$4))),"NIGHT",IF(AND($G71&gt;$H71,S$3&gt;S$4,OR(AND($G71&gt;S$3,$G71&lt;=S$4+1),AND($H71+1&gt;S$3,$H71+1&lt;=S$4+1),AND($G71&lt;S$3,$H71+1&gt;S$4+1))),"NIGHT","")))))</f>
        <v/>
      </c>
      <c r="R71" s="39" t="str">
        <f t="shared" si="355"/>
        <v>samedi</v>
      </c>
      <c r="S71" s="39">
        <f t="shared" si="356"/>
        <v>21</v>
      </c>
      <c r="T71" s="39">
        <f t="shared" si="357"/>
        <v>1</v>
      </c>
      <c r="U71" s="39" t="str">
        <f t="shared" si="358"/>
        <v>weekend</v>
      </c>
      <c r="V71" s="40" t="str">
        <f t="shared" si="359"/>
        <v>weekend - Le Pont des Arts B (0)</v>
      </c>
      <c r="W71" s="40" t="str">
        <f t="shared" si="360"/>
        <v>1 - weekend - Le Pont des Arts B (0) - AM</v>
      </c>
      <c r="X71" s="40" t="str">
        <f t="shared" si="361"/>
        <v>1 - weekend - Le Pont des Arts B (0) - PM</v>
      </c>
      <c r="Y71" s="40" t="str">
        <f t="shared" si="362"/>
        <v xml:space="preserve">1 - weekend - Le Pont des Arts B (0) - </v>
      </c>
      <c r="Z71" s="40" t="str">
        <f t="shared" si="363"/>
        <v xml:space="preserve">1 - weekend - Le Pont des Arts B (0) - </v>
      </c>
      <c r="AA71" s="40" t="str">
        <f t="shared" si="364"/>
        <v>41295 - Le Pont des Arts B (0) - AM</v>
      </c>
      <c r="AB71" s="40" t="str">
        <f t="shared" si="365"/>
        <v>41295 - Le Pont des Arts B (0) - PM</v>
      </c>
      <c r="AC71" s="40" t="str">
        <f t="shared" si="366"/>
        <v xml:space="preserve">41295 - Le Pont des Arts B (0) - </v>
      </c>
      <c r="AD71" s="40" t="str">
        <f t="shared" si="367"/>
        <v xml:space="preserve">41295 - Le Pont des Arts B (0) - </v>
      </c>
      <c r="AE71" s="39" t="str">
        <f t="shared" si="368"/>
        <v>ACT</v>
      </c>
      <c r="AF71" s="11"/>
      <c r="AG71" s="67" t="str">
        <f>VLOOKUP(E71,'Répartition salles'!$C:$R,6,FALSE)</f>
        <v>Pont des Arts B</v>
      </c>
      <c r="AH71" s="66" t="str">
        <f t="shared" si="369"/>
        <v>41295 - Pont des Arts B - AM</v>
      </c>
      <c r="AI71" s="66" t="str">
        <f t="shared" si="370"/>
        <v>41295 - Pont des Arts B - PM</v>
      </c>
      <c r="AJ71" s="66" t="str">
        <f t="shared" si="371"/>
        <v xml:space="preserve">41295 - Pont des Arts B - </v>
      </c>
      <c r="AK71" s="66" t="str">
        <f t="shared" si="372"/>
        <v xml:space="preserve">41295 - Pont des Arts B - </v>
      </c>
      <c r="AL71" s="67">
        <f>VLOOKUP(E71,'Répartition salles'!$C:$R,7,FALSE)</f>
        <v>0</v>
      </c>
      <c r="AM71" s="66" t="str">
        <f t="shared" si="373"/>
        <v>41295 - 0 - AM</v>
      </c>
      <c r="AN71" s="66" t="str">
        <f t="shared" si="374"/>
        <v>41295 - 0 - PM</v>
      </c>
      <c r="AO71" s="66" t="str">
        <f t="shared" si="375"/>
        <v xml:space="preserve">41295 - 0 - </v>
      </c>
      <c r="AP71" s="66" t="str">
        <f t="shared" si="376"/>
        <v xml:space="preserve">41295 - 0 - </v>
      </c>
      <c r="AQ71" s="67">
        <f>VLOOKUP(E71,'Répartition salles'!$C:$R,8,FALSE)</f>
        <v>0</v>
      </c>
      <c r="AR71" s="66" t="str">
        <f t="shared" si="377"/>
        <v>41295 - 0 - AM</v>
      </c>
      <c r="AS71" s="66" t="str">
        <f t="shared" si="378"/>
        <v>41295 - 0 - PM</v>
      </c>
      <c r="AT71" s="66" t="str">
        <f t="shared" si="379"/>
        <v xml:space="preserve">41295 - 0 - </v>
      </c>
      <c r="AU71" s="66" t="str">
        <f t="shared" si="380"/>
        <v xml:space="preserve">41295 - 0 - </v>
      </c>
      <c r="AV71" s="67">
        <f>VLOOKUP(E71,'Répartition salles'!$C:$R,9,FALSE)</f>
        <v>0</v>
      </c>
      <c r="AW71" s="66" t="str">
        <f t="shared" si="381"/>
        <v>41295 - 0 - AM</v>
      </c>
      <c r="AX71" s="66" t="str">
        <f t="shared" si="382"/>
        <v>41295 - 0 - PM</v>
      </c>
      <c r="AY71" s="66" t="str">
        <f t="shared" si="383"/>
        <v xml:space="preserve">41295 - 0 - </v>
      </c>
      <c r="AZ71" s="66" t="str">
        <f t="shared" si="384"/>
        <v xml:space="preserve">41295 - 0 - </v>
      </c>
      <c r="BA71" s="67">
        <f>VLOOKUP(E71,'Répartition salles'!$C:$R,10,FALSE)</f>
        <v>0</v>
      </c>
      <c r="BB71" s="66" t="str">
        <f t="shared" si="385"/>
        <v>41295 - 0 - AM</v>
      </c>
      <c r="BC71" s="66" t="str">
        <f t="shared" si="386"/>
        <v>41295 - 0 - PM</v>
      </c>
      <c r="BD71" s="66" t="str">
        <f t="shared" si="387"/>
        <v xml:space="preserve">41295 - 0 - </v>
      </c>
      <c r="BE71" s="66" t="str">
        <f t="shared" si="388"/>
        <v xml:space="preserve">41295 - 0 - </v>
      </c>
      <c r="BF71" s="67">
        <f>VLOOKUP(E71,'Répartition salles'!$C:$R,11,FALSE)</f>
        <v>0</v>
      </c>
      <c r="BG71" s="66" t="str">
        <f t="shared" si="389"/>
        <v>41295 - 0 - AM</v>
      </c>
      <c r="BH71" s="66" t="str">
        <f t="shared" si="390"/>
        <v>41295 - 0 - PM</v>
      </c>
      <c r="BI71" s="66" t="str">
        <f t="shared" si="391"/>
        <v xml:space="preserve">41295 - 0 - </v>
      </c>
      <c r="BJ71" s="66" t="str">
        <f t="shared" si="392"/>
        <v xml:space="preserve">41295 - 0 - </v>
      </c>
      <c r="BK71" s="67">
        <f>VLOOKUP(E71,'Répartition salles'!$C:$R,12,FALSE)</f>
        <v>0</v>
      </c>
      <c r="BL71" s="66" t="str">
        <f t="shared" si="393"/>
        <v>41295 - 0 - AM</v>
      </c>
      <c r="BM71" s="66" t="str">
        <f t="shared" si="394"/>
        <v>41295 - 0 - PM</v>
      </c>
      <c r="BN71" s="66" t="str">
        <f t="shared" si="395"/>
        <v xml:space="preserve">41295 - 0 - </v>
      </c>
      <c r="BO71" s="66" t="str">
        <f t="shared" si="396"/>
        <v xml:space="preserve">41295 - 0 - </v>
      </c>
      <c r="BP71" s="67">
        <f>VLOOKUP(E71,'Répartition salles'!$C:$R,13,FALSE)</f>
        <v>0</v>
      </c>
      <c r="BQ71" s="66" t="str">
        <f t="shared" si="397"/>
        <v>41295 - 0 - AM</v>
      </c>
      <c r="BR71" s="66" t="str">
        <f t="shared" si="398"/>
        <v>41295 - 0 - PM</v>
      </c>
      <c r="BS71" s="66" t="str">
        <f t="shared" si="399"/>
        <v xml:space="preserve">41295 - 0 - </v>
      </c>
      <c r="BT71" s="66" t="str">
        <f t="shared" si="400"/>
        <v xml:space="preserve">41295 - 0 - </v>
      </c>
      <c r="BU71" s="67">
        <f>VLOOKUP(E71,'Répartition salles'!$C:$R,14,FALSE)</f>
        <v>0</v>
      </c>
      <c r="BV71" s="66" t="str">
        <f t="shared" si="401"/>
        <v>41295 - 0 - AM</v>
      </c>
      <c r="BW71" s="66" t="str">
        <f t="shared" si="402"/>
        <v>41295 - 0 - PM</v>
      </c>
      <c r="BX71" s="66" t="str">
        <f t="shared" si="403"/>
        <v xml:space="preserve">41295 - 0 - </v>
      </c>
      <c r="BY71" s="66" t="str">
        <f t="shared" si="404"/>
        <v xml:space="preserve">41295 - 0 - </v>
      </c>
      <c r="BZ71" s="67">
        <f>VLOOKUP(E71,'Répartition salles'!$C:$R,15,FALSE)</f>
        <v>0</v>
      </c>
      <c r="CA71" s="66" t="str">
        <f t="shared" si="405"/>
        <v>41295 - 0 - AM</v>
      </c>
      <c r="CB71" s="66" t="str">
        <f t="shared" si="406"/>
        <v>41295 - 0 - PM</v>
      </c>
      <c r="CC71" s="66" t="str">
        <f t="shared" si="407"/>
        <v xml:space="preserve">41295 - 0 - </v>
      </c>
      <c r="CD71" s="66" t="str">
        <f t="shared" si="408"/>
        <v xml:space="preserve">41295 - 0 - </v>
      </c>
      <c r="CE71" s="67">
        <f>VLOOKUP(E71,'Répartition salles'!$C:$R,16,FALSE)</f>
        <v>0</v>
      </c>
      <c r="CF71" s="66" t="str">
        <f t="shared" si="409"/>
        <v>41295 - 0 - AM</v>
      </c>
      <c r="CG71" s="66" t="str">
        <f t="shared" si="410"/>
        <v>41295 - 0 - PM</v>
      </c>
      <c r="CH71" s="66" t="str">
        <f t="shared" si="411"/>
        <v xml:space="preserve">41295 - 0 - </v>
      </c>
      <c r="CI71" s="66" t="str">
        <f t="shared" si="412"/>
        <v xml:space="preserve">41295 - 0 - </v>
      </c>
      <c r="CJ71" s="118" t="str">
        <f t="shared" si="413"/>
        <v>ACT</v>
      </c>
    </row>
    <row r="72" spans="1:88" x14ac:dyDescent="0.2">
      <c r="A72" s="108">
        <v>2077332</v>
      </c>
      <c r="B72" s="108">
        <v>3088680</v>
      </c>
      <c r="C72" s="108" t="s">
        <v>25</v>
      </c>
      <c r="D72" s="109" t="s">
        <v>644</v>
      </c>
      <c r="E72" s="103" t="s">
        <v>69</v>
      </c>
      <c r="F72" s="104" t="s">
        <v>16</v>
      </c>
      <c r="G72" s="105">
        <v>0.33333333333333331</v>
      </c>
      <c r="H72" s="105">
        <v>0.625</v>
      </c>
      <c r="I72" s="106">
        <v>41295</v>
      </c>
      <c r="J72" s="108" t="s">
        <v>8</v>
      </c>
      <c r="K72" s="108" t="s">
        <v>9</v>
      </c>
      <c r="L72" s="110" t="s">
        <v>610</v>
      </c>
      <c r="M72" s="11" t="str">
        <f t="shared" si="414"/>
        <v>AM;PM</v>
      </c>
      <c r="N72" s="39" t="str">
        <f>IF($G72=P$4,"",IF(AND($G72&lt;$H72,P$3&lt;P$4,OR(AND($G72&gt;P$3,$G72&lt;=P$4),AND($H72&gt;P$3,$H72&lt;=P$4),AND($G72&lt;P$3,$H72&gt;P$4))),"AM",IF(AND($G72&lt;$H72,P$3&gt;P$4,OR(AND($G72&gt;P$3,$G72&lt;=P$4+1),AND($H72&gt;P$3,$H72&lt;=P$4+1),AND($G72&lt;P$3,$H72&gt;P$4+1))),"AM",IF(AND($G72&gt;$H72,P$3&lt;P$4,OR(AND($G72&gt;P$3,$G72&lt;=P$4),AND($H72+1&gt;P$3,$H72+1&lt;=P$4),AND($G72&lt;P$3,$H72+1&gt;P$4))),"AM",IF(AND($G72&gt;$H72,P$3&gt;P$4,OR(AND($G72&gt;P$3,$G72&lt;=P$4+1),AND($H72+1&gt;P$3,$H72+1&lt;=P$4+1),AND($G72&lt;P$3,$H72+1&gt;P$4+1))),"AM","")))))</f>
        <v>AM</v>
      </c>
      <c r="O72" s="39" t="str">
        <f>IF($G72=Q$4,"",IF(AND($G72&lt;$H72,Q$3&lt;Q$4,OR(AND($G72&gt;Q$3,$G72&lt;=Q$4),AND($H72&gt;Q$3,$H72&lt;=Q$4),AND($G72&lt;Q$3,$H72&gt;Q$4))),"PM",IF(AND($G72&lt;$H72,Q$3&gt;Q$4,OR(AND($G72&gt;Q$3,$G72&lt;=Q$4+1),AND($H72&gt;Q$3,$H72&lt;=Q$4+1),AND($G72&lt;Q$3,$H72&gt;Q$4+1))),"PM",IF(AND($G72&gt;$H72,Q$3&lt;Q$4,OR(AND($G72&gt;Q$3,$G72&lt;=Q$4),AND($H72+1&gt;Q$3,$H72+1&lt;=Q$4),AND($G72&lt;Q$3,$H72+1&gt;Q$4))),"PM",IF(AND($G72&gt;$H72,Q$3&gt;Q$4,OR(AND($G72&gt;Q$3,$G72&lt;=Q$4+1),AND($H72+1&gt;Q$3,$H72+1&lt;=Q$4+1),AND($G72&lt;Q$3,$H72+1&gt;Q$4+1))),"PM","")))))</f>
        <v>PM</v>
      </c>
      <c r="P72" s="39" t="str">
        <f>IF($G72=R$4,"",IF(AND($G72&lt;$H72,R$3&lt;R$4,OR(AND($G72&gt;R$3,$G72&lt;=R$4),AND($H72&gt;R$3,$H72&lt;=R$4),AND($G72&lt;R$3,$H72&gt;R$4))),"EVENING",IF(AND($G72&lt;$H72,R$3&gt;R$4,OR(AND($G72&gt;R$3,$G72&lt;=R$4+1),AND($H72&gt;R$3,$H72&lt;=R$4+1),AND($G72&lt;R$3,$H72&gt;R$4+1))),"EVENING",IF(AND($G72&gt;$H72,R$3&lt;R$4,OR(AND($G72&gt;R$3,$G72&lt;=R$4),AND($H72+1&gt;R$3,$H72+1&lt;=R$4),AND($G72&lt;R$3,$H72+1&gt;R$4))),"EVENING",IF(AND($G72&gt;$H72,R$3&gt;R$4,OR(AND($G72&gt;R$3,$G72&lt;=R$4+1),AND($H72+1&gt;R$3,$H72+1&lt;=R$4+1),AND($G72&lt;R$3,$H72+1&gt;R$4+1))),"EVENING","")))))</f>
        <v/>
      </c>
      <c r="Q72" s="39" t="str">
        <f>IF($G72=S$4,"",IF(AND($G72&lt;$H72,S$3&lt;S$4,OR(AND($G72&gt;S$3,$G72&lt;=S$4),AND($H72&gt;S$3,$H72&lt;=S$4),AND($G72&lt;S$3,$H72&gt;S$4))),"NIGHT",IF(AND($G72&lt;$H72,S$3&gt;S$4,OR(AND($G72&gt;S$3,$G72&lt;=S$4+1),AND($H72&gt;S$3,$H72&lt;=S$4+1),AND($G72&lt;S$3,$H72&gt;S$4+1))),"NIGHT",IF(AND($G72&gt;$H72,S$3&lt;S$4,OR(AND($G72&gt;S$3,$G72&lt;=S$4),AND($H72+1&gt;S$3,$H72+1&lt;=S$4),AND($G72&lt;S$3,$H72+1&gt;S$4))),"NIGHT",IF(AND($G72&gt;$H72,S$3&gt;S$4,OR(AND($G72&gt;S$3,$G72&lt;=S$4+1),AND($H72+1&gt;S$3,$H72+1&lt;=S$4+1),AND($G72&lt;S$3,$H72+1&gt;S$4+1))),"NIGHT","")))))</f>
        <v/>
      </c>
      <c r="R72" s="39" t="str">
        <f t="shared" si="355"/>
        <v>samedi</v>
      </c>
      <c r="S72" s="39">
        <f t="shared" si="356"/>
        <v>21</v>
      </c>
      <c r="T72" s="39">
        <f t="shared" si="357"/>
        <v>1</v>
      </c>
      <c r="U72" s="39" t="str">
        <f t="shared" si="358"/>
        <v>weekend</v>
      </c>
      <c r="V72" s="40" t="str">
        <f t="shared" si="359"/>
        <v>weekend - Le Pont des Arts C (0)</v>
      </c>
      <c r="W72" s="40" t="str">
        <f t="shared" si="360"/>
        <v>1 - weekend - Le Pont des Arts C (0) - AM</v>
      </c>
      <c r="X72" s="40" t="str">
        <f t="shared" si="361"/>
        <v>1 - weekend - Le Pont des Arts C (0) - PM</v>
      </c>
      <c r="Y72" s="40" t="str">
        <f t="shared" si="362"/>
        <v xml:space="preserve">1 - weekend - Le Pont des Arts C (0) - </v>
      </c>
      <c r="Z72" s="40" t="str">
        <f t="shared" si="363"/>
        <v xml:space="preserve">1 - weekend - Le Pont des Arts C (0) - </v>
      </c>
      <c r="AA72" s="40" t="str">
        <f t="shared" si="364"/>
        <v>41295 - Le Pont des Arts C (0) - AM</v>
      </c>
      <c r="AB72" s="40" t="str">
        <f t="shared" si="365"/>
        <v>41295 - Le Pont des Arts C (0) - PM</v>
      </c>
      <c r="AC72" s="40" t="str">
        <f t="shared" si="366"/>
        <v xml:space="preserve">41295 - Le Pont des Arts C (0) - </v>
      </c>
      <c r="AD72" s="40" t="str">
        <f t="shared" si="367"/>
        <v xml:space="preserve">41295 - Le Pont des Arts C (0) - </v>
      </c>
      <c r="AE72" s="39" t="str">
        <f t="shared" si="368"/>
        <v>ACT</v>
      </c>
      <c r="AF72" s="11"/>
      <c r="AG72" s="67" t="str">
        <f>VLOOKUP(E72,'Répartition salles'!$C:$R,6,FALSE)</f>
        <v>Pont des Arts C</v>
      </c>
      <c r="AH72" s="66" t="str">
        <f t="shared" si="369"/>
        <v>41295 - Pont des Arts C - AM</v>
      </c>
      <c r="AI72" s="66" t="str">
        <f t="shared" si="370"/>
        <v>41295 - Pont des Arts C - PM</v>
      </c>
      <c r="AJ72" s="66" t="str">
        <f t="shared" si="371"/>
        <v xml:space="preserve">41295 - Pont des Arts C - </v>
      </c>
      <c r="AK72" s="66" t="str">
        <f t="shared" si="372"/>
        <v xml:space="preserve">41295 - Pont des Arts C - </v>
      </c>
      <c r="AL72" s="67">
        <f>VLOOKUP(E72,'Répartition salles'!$C:$R,7,FALSE)</f>
        <v>0</v>
      </c>
      <c r="AM72" s="66" t="str">
        <f t="shared" si="373"/>
        <v>41295 - 0 - AM</v>
      </c>
      <c r="AN72" s="66" t="str">
        <f t="shared" si="374"/>
        <v>41295 - 0 - PM</v>
      </c>
      <c r="AO72" s="66" t="str">
        <f t="shared" si="375"/>
        <v xml:space="preserve">41295 - 0 - </v>
      </c>
      <c r="AP72" s="66" t="str">
        <f t="shared" si="376"/>
        <v xml:space="preserve">41295 - 0 - </v>
      </c>
      <c r="AQ72" s="67">
        <f>VLOOKUP(E72,'Répartition salles'!$C:$R,8,FALSE)</f>
        <v>0</v>
      </c>
      <c r="AR72" s="66" t="str">
        <f t="shared" si="377"/>
        <v>41295 - 0 - AM</v>
      </c>
      <c r="AS72" s="66" t="str">
        <f t="shared" si="378"/>
        <v>41295 - 0 - PM</v>
      </c>
      <c r="AT72" s="66" t="str">
        <f t="shared" si="379"/>
        <v xml:space="preserve">41295 - 0 - </v>
      </c>
      <c r="AU72" s="66" t="str">
        <f t="shared" si="380"/>
        <v xml:space="preserve">41295 - 0 - </v>
      </c>
      <c r="AV72" s="67">
        <f>VLOOKUP(E72,'Répartition salles'!$C:$R,9,FALSE)</f>
        <v>0</v>
      </c>
      <c r="AW72" s="66" t="str">
        <f t="shared" si="381"/>
        <v>41295 - 0 - AM</v>
      </c>
      <c r="AX72" s="66" t="str">
        <f t="shared" si="382"/>
        <v>41295 - 0 - PM</v>
      </c>
      <c r="AY72" s="66" t="str">
        <f t="shared" si="383"/>
        <v xml:space="preserve">41295 - 0 - </v>
      </c>
      <c r="AZ72" s="66" t="str">
        <f t="shared" si="384"/>
        <v xml:space="preserve">41295 - 0 - </v>
      </c>
      <c r="BA72" s="67">
        <f>VLOOKUP(E72,'Répartition salles'!$C:$R,10,FALSE)</f>
        <v>0</v>
      </c>
      <c r="BB72" s="66" t="str">
        <f t="shared" si="385"/>
        <v>41295 - 0 - AM</v>
      </c>
      <c r="BC72" s="66" t="str">
        <f t="shared" si="386"/>
        <v>41295 - 0 - PM</v>
      </c>
      <c r="BD72" s="66" t="str">
        <f t="shared" si="387"/>
        <v xml:space="preserve">41295 - 0 - </v>
      </c>
      <c r="BE72" s="66" t="str">
        <f t="shared" si="388"/>
        <v xml:space="preserve">41295 - 0 - </v>
      </c>
      <c r="BF72" s="67">
        <f>VLOOKUP(E72,'Répartition salles'!$C:$R,11,FALSE)</f>
        <v>0</v>
      </c>
      <c r="BG72" s="66" t="str">
        <f t="shared" si="389"/>
        <v>41295 - 0 - AM</v>
      </c>
      <c r="BH72" s="66" t="str">
        <f t="shared" si="390"/>
        <v>41295 - 0 - PM</v>
      </c>
      <c r="BI72" s="66" t="str">
        <f t="shared" si="391"/>
        <v xml:space="preserve">41295 - 0 - </v>
      </c>
      <c r="BJ72" s="66" t="str">
        <f t="shared" si="392"/>
        <v xml:space="preserve">41295 - 0 - </v>
      </c>
      <c r="BK72" s="67">
        <f>VLOOKUP(E72,'Répartition salles'!$C:$R,12,FALSE)</f>
        <v>0</v>
      </c>
      <c r="BL72" s="66" t="str">
        <f t="shared" si="393"/>
        <v>41295 - 0 - AM</v>
      </c>
      <c r="BM72" s="66" t="str">
        <f t="shared" si="394"/>
        <v>41295 - 0 - PM</v>
      </c>
      <c r="BN72" s="66" t="str">
        <f t="shared" si="395"/>
        <v xml:space="preserve">41295 - 0 - </v>
      </c>
      <c r="BO72" s="66" t="str">
        <f t="shared" si="396"/>
        <v xml:space="preserve">41295 - 0 - </v>
      </c>
      <c r="BP72" s="67">
        <f>VLOOKUP(E72,'Répartition salles'!$C:$R,13,FALSE)</f>
        <v>0</v>
      </c>
      <c r="BQ72" s="66" t="str">
        <f t="shared" si="397"/>
        <v>41295 - 0 - AM</v>
      </c>
      <c r="BR72" s="66" t="str">
        <f t="shared" si="398"/>
        <v>41295 - 0 - PM</v>
      </c>
      <c r="BS72" s="66" t="str">
        <f t="shared" si="399"/>
        <v xml:space="preserve">41295 - 0 - </v>
      </c>
      <c r="BT72" s="66" t="str">
        <f t="shared" si="400"/>
        <v xml:space="preserve">41295 - 0 - </v>
      </c>
      <c r="BU72" s="67">
        <f>VLOOKUP(E72,'Répartition salles'!$C:$R,14,FALSE)</f>
        <v>0</v>
      </c>
      <c r="BV72" s="66" t="str">
        <f t="shared" si="401"/>
        <v>41295 - 0 - AM</v>
      </c>
      <c r="BW72" s="66" t="str">
        <f t="shared" si="402"/>
        <v>41295 - 0 - PM</v>
      </c>
      <c r="BX72" s="66" t="str">
        <f t="shared" si="403"/>
        <v xml:space="preserve">41295 - 0 - </v>
      </c>
      <c r="BY72" s="66" t="str">
        <f t="shared" si="404"/>
        <v xml:space="preserve">41295 - 0 - </v>
      </c>
      <c r="BZ72" s="67">
        <f>VLOOKUP(E72,'Répartition salles'!$C:$R,15,FALSE)</f>
        <v>0</v>
      </c>
      <c r="CA72" s="66" t="str">
        <f t="shared" si="405"/>
        <v>41295 - 0 - AM</v>
      </c>
      <c r="CB72" s="66" t="str">
        <f t="shared" si="406"/>
        <v>41295 - 0 - PM</v>
      </c>
      <c r="CC72" s="66" t="str">
        <f t="shared" si="407"/>
        <v xml:space="preserve">41295 - 0 - </v>
      </c>
      <c r="CD72" s="66" t="str">
        <f t="shared" si="408"/>
        <v xml:space="preserve">41295 - 0 - </v>
      </c>
      <c r="CE72" s="67">
        <f>VLOOKUP(E72,'Répartition salles'!$C:$R,16,FALSE)</f>
        <v>0</v>
      </c>
      <c r="CF72" s="66" t="str">
        <f t="shared" si="409"/>
        <v>41295 - 0 - AM</v>
      </c>
      <c r="CG72" s="66" t="str">
        <f t="shared" si="410"/>
        <v>41295 - 0 - PM</v>
      </c>
      <c r="CH72" s="66" t="str">
        <f t="shared" si="411"/>
        <v xml:space="preserve">41295 - 0 - </v>
      </c>
      <c r="CI72" s="66" t="str">
        <f t="shared" si="412"/>
        <v xml:space="preserve">41295 - 0 - </v>
      </c>
      <c r="CJ72" s="118" t="str">
        <f t="shared" si="413"/>
        <v>ACT</v>
      </c>
    </row>
    <row r="73" spans="1:88" x14ac:dyDescent="0.2">
      <c r="A73" s="108">
        <v>2077332</v>
      </c>
      <c r="B73" s="108">
        <v>3478731</v>
      </c>
      <c r="C73" s="108" t="s">
        <v>46</v>
      </c>
      <c r="D73" s="109" t="s">
        <v>47</v>
      </c>
      <c r="E73" s="103" t="s">
        <v>48</v>
      </c>
      <c r="F73" s="104" t="s">
        <v>16</v>
      </c>
      <c r="G73" s="105">
        <v>0.625</v>
      </c>
      <c r="H73" s="105">
        <v>0.8125</v>
      </c>
      <c r="I73" s="106">
        <v>41295</v>
      </c>
      <c r="J73" s="108" t="s">
        <v>8</v>
      </c>
      <c r="K73" s="108" t="s">
        <v>9</v>
      </c>
      <c r="L73" s="110" t="s">
        <v>610</v>
      </c>
      <c r="M73" s="11" t="str">
        <f t="shared" si="414"/>
        <v>PM;EVENING</v>
      </c>
      <c r="N73" s="39" t="str">
        <f>IF($G73=P$4,"",IF(AND($G73&lt;$H73,P$3&lt;P$4,OR(AND($G73&gt;P$3,$G73&lt;=P$4),AND($H73&gt;P$3,$H73&lt;=P$4),AND($G73&lt;P$3,$H73&gt;P$4))),"AM",IF(AND($G73&lt;$H73,P$3&gt;P$4,OR(AND($G73&gt;P$3,$G73&lt;=P$4+1),AND($H73&gt;P$3,$H73&lt;=P$4+1),AND($G73&lt;P$3,$H73&gt;P$4+1))),"AM",IF(AND($G73&gt;$H73,P$3&lt;P$4,OR(AND($G73&gt;P$3,$G73&lt;=P$4),AND($H73+1&gt;P$3,$H73+1&lt;=P$4),AND($G73&lt;P$3,$H73+1&gt;P$4))),"AM",IF(AND($G73&gt;$H73,P$3&gt;P$4,OR(AND($G73&gt;P$3,$G73&lt;=P$4+1),AND($H73+1&gt;P$3,$H73+1&lt;=P$4+1),AND($G73&lt;P$3,$H73+1&gt;P$4+1))),"AM","")))))</f>
        <v/>
      </c>
      <c r="O73" s="39" t="str">
        <f>IF($G73=Q$4,"",IF(AND($G73&lt;$H73,Q$3&lt;Q$4,OR(AND($G73&gt;Q$3,$G73&lt;=Q$4),AND($H73&gt;Q$3,$H73&lt;=Q$4),AND($G73&lt;Q$3,$H73&gt;Q$4))),"PM",IF(AND($G73&lt;$H73,Q$3&gt;Q$4,OR(AND($G73&gt;Q$3,$G73&lt;=Q$4+1),AND($H73&gt;Q$3,$H73&lt;=Q$4+1),AND($G73&lt;Q$3,$H73&gt;Q$4+1))),"PM",IF(AND($G73&gt;$H73,Q$3&lt;Q$4,OR(AND($G73&gt;Q$3,$G73&lt;=Q$4),AND($H73+1&gt;Q$3,$H73+1&lt;=Q$4),AND($G73&lt;Q$3,$H73+1&gt;Q$4))),"PM",IF(AND($G73&gt;$H73,Q$3&gt;Q$4,OR(AND($G73&gt;Q$3,$G73&lt;=Q$4+1),AND($H73+1&gt;Q$3,$H73+1&lt;=Q$4+1),AND($G73&lt;Q$3,$H73+1&gt;Q$4+1))),"PM","")))))</f>
        <v>PM</v>
      </c>
      <c r="P73" s="39" t="str">
        <f>IF($G73=R$4,"",IF(AND($G73&lt;$H73,R$3&lt;R$4,OR(AND($G73&gt;R$3,$G73&lt;=R$4),AND($H73&gt;R$3,$H73&lt;=R$4),AND($G73&lt;R$3,$H73&gt;R$4))),"EVENING",IF(AND($G73&lt;$H73,R$3&gt;R$4,OR(AND($G73&gt;R$3,$G73&lt;=R$4+1),AND($H73&gt;R$3,$H73&lt;=R$4+1),AND($G73&lt;R$3,$H73&gt;R$4+1))),"EVENING",IF(AND($G73&gt;$H73,R$3&lt;R$4,OR(AND($G73&gt;R$3,$G73&lt;=R$4),AND($H73+1&gt;R$3,$H73+1&lt;=R$4),AND($G73&lt;R$3,$H73+1&gt;R$4))),"EVENING",IF(AND($G73&gt;$H73,R$3&gt;R$4,OR(AND($G73&gt;R$3,$G73&lt;=R$4+1),AND($H73+1&gt;R$3,$H73+1&lt;=R$4+1),AND($G73&lt;R$3,$H73+1&gt;R$4+1))),"EVENING","")))))</f>
        <v>EVENING</v>
      </c>
      <c r="Q73" s="39" t="str">
        <f>IF($G73=S$4,"",IF(AND($G73&lt;$H73,S$3&lt;S$4,OR(AND($G73&gt;S$3,$G73&lt;=S$4),AND($H73&gt;S$3,$H73&lt;=S$4),AND($G73&lt;S$3,$H73&gt;S$4))),"NIGHT",IF(AND($G73&lt;$H73,S$3&gt;S$4,OR(AND($G73&gt;S$3,$G73&lt;=S$4+1),AND($H73&gt;S$3,$H73&lt;=S$4+1),AND($G73&lt;S$3,$H73&gt;S$4+1))),"NIGHT",IF(AND($G73&gt;$H73,S$3&lt;S$4,OR(AND($G73&gt;S$3,$G73&lt;=S$4),AND($H73+1&gt;S$3,$H73+1&lt;=S$4),AND($G73&lt;S$3,$H73+1&gt;S$4))),"NIGHT",IF(AND($G73&gt;$H73,S$3&gt;S$4,OR(AND($G73&gt;S$3,$G73&lt;=S$4+1),AND($H73+1&gt;S$3,$H73+1&lt;=S$4+1),AND($G73&lt;S$3,$H73+1&gt;S$4+1))),"NIGHT","")))))</f>
        <v/>
      </c>
      <c r="R73" s="39" t="str">
        <f t="shared" si="355"/>
        <v>samedi</v>
      </c>
      <c r="S73" s="39">
        <f t="shared" si="356"/>
        <v>21</v>
      </c>
      <c r="T73" s="39">
        <f t="shared" si="357"/>
        <v>1</v>
      </c>
      <c r="U73" s="39" t="str">
        <f t="shared" si="358"/>
        <v>weekend</v>
      </c>
      <c r="V73" s="40" t="str">
        <f t="shared" si="359"/>
        <v>weekend - Le Bar des Arts (0)</v>
      </c>
      <c r="W73" s="40" t="str">
        <f t="shared" si="360"/>
        <v xml:space="preserve">1 - weekend - Le Bar des Arts (0) - </v>
      </c>
      <c r="X73" s="40" t="str">
        <f t="shared" si="361"/>
        <v>1 - weekend - Le Bar des Arts (0) - PM</v>
      </c>
      <c r="Y73" s="40" t="str">
        <f t="shared" si="362"/>
        <v>1 - weekend - Le Bar des Arts (0) - EVENING</v>
      </c>
      <c r="Z73" s="40" t="str">
        <f t="shared" si="363"/>
        <v xml:space="preserve">1 - weekend - Le Bar des Arts (0) - </v>
      </c>
      <c r="AA73" s="40" t="str">
        <f t="shared" si="364"/>
        <v xml:space="preserve">41295 - Le Bar des Arts (0) - </v>
      </c>
      <c r="AB73" s="40" t="str">
        <f t="shared" si="365"/>
        <v>41295 - Le Bar des Arts (0) - PM</v>
      </c>
      <c r="AC73" s="40" t="str">
        <f t="shared" si="366"/>
        <v>41295 - Le Bar des Arts (0) - EVENING</v>
      </c>
      <c r="AD73" s="40" t="str">
        <f t="shared" si="367"/>
        <v xml:space="preserve">41295 - Le Bar des Arts (0) - </v>
      </c>
      <c r="AE73" s="39" t="str">
        <f t="shared" si="368"/>
        <v>ACT</v>
      </c>
      <c r="AF73" s="11"/>
      <c r="AG73" s="67" t="str">
        <f>VLOOKUP(E73,'Répartition salles'!$C:$R,6,FALSE)</f>
        <v>Le Bar des Arts</v>
      </c>
      <c r="AH73" s="66" t="str">
        <f t="shared" si="369"/>
        <v xml:space="preserve">41295 - Le Bar des Arts - </v>
      </c>
      <c r="AI73" s="66" t="str">
        <f t="shared" si="370"/>
        <v>41295 - Le Bar des Arts - PM</v>
      </c>
      <c r="AJ73" s="66" t="str">
        <f t="shared" si="371"/>
        <v>41295 - Le Bar des Arts - EVENING</v>
      </c>
      <c r="AK73" s="66" t="str">
        <f t="shared" si="372"/>
        <v xml:space="preserve">41295 - Le Bar des Arts - </v>
      </c>
      <c r="AL73" s="67">
        <f>VLOOKUP(E73,'Répartition salles'!$C:$R,7,FALSE)</f>
        <v>0</v>
      </c>
      <c r="AM73" s="66" t="str">
        <f t="shared" si="373"/>
        <v xml:space="preserve">41295 - 0 - </v>
      </c>
      <c r="AN73" s="66" t="str">
        <f t="shared" si="374"/>
        <v>41295 - 0 - PM</v>
      </c>
      <c r="AO73" s="66" t="str">
        <f t="shared" si="375"/>
        <v>41295 - 0 - EVENING</v>
      </c>
      <c r="AP73" s="66" t="str">
        <f t="shared" si="376"/>
        <v xml:space="preserve">41295 - 0 - </v>
      </c>
      <c r="AQ73" s="67">
        <f>VLOOKUP(E73,'Répartition salles'!$C:$R,8,FALSE)</f>
        <v>0</v>
      </c>
      <c r="AR73" s="66" t="str">
        <f t="shared" si="377"/>
        <v xml:space="preserve">41295 - 0 - </v>
      </c>
      <c r="AS73" s="66" t="str">
        <f t="shared" si="378"/>
        <v>41295 - 0 - PM</v>
      </c>
      <c r="AT73" s="66" t="str">
        <f t="shared" si="379"/>
        <v>41295 - 0 - EVENING</v>
      </c>
      <c r="AU73" s="66" t="str">
        <f t="shared" si="380"/>
        <v xml:space="preserve">41295 - 0 - </v>
      </c>
      <c r="AV73" s="67">
        <f>VLOOKUP(E73,'Répartition salles'!$C:$R,9,FALSE)</f>
        <v>0</v>
      </c>
      <c r="AW73" s="66" t="str">
        <f t="shared" si="381"/>
        <v xml:space="preserve">41295 - 0 - </v>
      </c>
      <c r="AX73" s="66" t="str">
        <f t="shared" si="382"/>
        <v>41295 - 0 - PM</v>
      </c>
      <c r="AY73" s="66" t="str">
        <f t="shared" si="383"/>
        <v>41295 - 0 - EVENING</v>
      </c>
      <c r="AZ73" s="66" t="str">
        <f t="shared" si="384"/>
        <v xml:space="preserve">41295 - 0 - </v>
      </c>
      <c r="BA73" s="67">
        <f>VLOOKUP(E73,'Répartition salles'!$C:$R,10,FALSE)</f>
        <v>0</v>
      </c>
      <c r="BB73" s="66" t="str">
        <f t="shared" si="385"/>
        <v xml:space="preserve">41295 - 0 - </v>
      </c>
      <c r="BC73" s="66" t="str">
        <f t="shared" si="386"/>
        <v>41295 - 0 - PM</v>
      </c>
      <c r="BD73" s="66" t="str">
        <f t="shared" si="387"/>
        <v>41295 - 0 - EVENING</v>
      </c>
      <c r="BE73" s="66" t="str">
        <f t="shared" si="388"/>
        <v xml:space="preserve">41295 - 0 - </v>
      </c>
      <c r="BF73" s="67">
        <f>VLOOKUP(E73,'Répartition salles'!$C:$R,11,FALSE)</f>
        <v>0</v>
      </c>
      <c r="BG73" s="66" t="str">
        <f t="shared" si="389"/>
        <v xml:space="preserve">41295 - 0 - </v>
      </c>
      <c r="BH73" s="66" t="str">
        <f t="shared" si="390"/>
        <v>41295 - 0 - PM</v>
      </c>
      <c r="BI73" s="66" t="str">
        <f t="shared" si="391"/>
        <v>41295 - 0 - EVENING</v>
      </c>
      <c r="BJ73" s="66" t="str">
        <f t="shared" si="392"/>
        <v xml:space="preserve">41295 - 0 - </v>
      </c>
      <c r="BK73" s="67">
        <f>VLOOKUP(E73,'Répartition salles'!$C:$R,12,FALSE)</f>
        <v>0</v>
      </c>
      <c r="BL73" s="66" t="str">
        <f t="shared" si="393"/>
        <v xml:space="preserve">41295 - 0 - </v>
      </c>
      <c r="BM73" s="66" t="str">
        <f t="shared" si="394"/>
        <v>41295 - 0 - PM</v>
      </c>
      <c r="BN73" s="66" t="str">
        <f t="shared" si="395"/>
        <v>41295 - 0 - EVENING</v>
      </c>
      <c r="BO73" s="66" t="str">
        <f t="shared" si="396"/>
        <v xml:space="preserve">41295 - 0 - </v>
      </c>
      <c r="BP73" s="67">
        <f>VLOOKUP(E73,'Répartition salles'!$C:$R,13,FALSE)</f>
        <v>0</v>
      </c>
      <c r="BQ73" s="66" t="str">
        <f t="shared" si="397"/>
        <v xml:space="preserve">41295 - 0 - </v>
      </c>
      <c r="BR73" s="66" t="str">
        <f t="shared" si="398"/>
        <v>41295 - 0 - PM</v>
      </c>
      <c r="BS73" s="66" t="str">
        <f t="shared" si="399"/>
        <v>41295 - 0 - EVENING</v>
      </c>
      <c r="BT73" s="66" t="str">
        <f t="shared" si="400"/>
        <v xml:space="preserve">41295 - 0 - </v>
      </c>
      <c r="BU73" s="67">
        <f>VLOOKUP(E73,'Répartition salles'!$C:$R,14,FALSE)</f>
        <v>0</v>
      </c>
      <c r="BV73" s="66" t="str">
        <f t="shared" si="401"/>
        <v xml:space="preserve">41295 - 0 - </v>
      </c>
      <c r="BW73" s="66" t="str">
        <f t="shared" si="402"/>
        <v>41295 - 0 - PM</v>
      </c>
      <c r="BX73" s="66" t="str">
        <f t="shared" si="403"/>
        <v>41295 - 0 - EVENING</v>
      </c>
      <c r="BY73" s="66" t="str">
        <f t="shared" si="404"/>
        <v xml:space="preserve">41295 - 0 - </v>
      </c>
      <c r="BZ73" s="67">
        <f>VLOOKUP(E73,'Répartition salles'!$C:$R,15,FALSE)</f>
        <v>0</v>
      </c>
      <c r="CA73" s="66" t="str">
        <f t="shared" si="405"/>
        <v xml:space="preserve">41295 - 0 - </v>
      </c>
      <c r="CB73" s="66" t="str">
        <f t="shared" si="406"/>
        <v>41295 - 0 - PM</v>
      </c>
      <c r="CC73" s="66" t="str">
        <f t="shared" si="407"/>
        <v>41295 - 0 - EVENING</v>
      </c>
      <c r="CD73" s="66" t="str">
        <f t="shared" si="408"/>
        <v xml:space="preserve">41295 - 0 - </v>
      </c>
      <c r="CE73" s="67">
        <f>VLOOKUP(E73,'Répartition salles'!$C:$R,16,FALSE)</f>
        <v>0</v>
      </c>
      <c r="CF73" s="66" t="str">
        <f t="shared" si="409"/>
        <v xml:space="preserve">41295 - 0 - </v>
      </c>
      <c r="CG73" s="66" t="str">
        <f t="shared" si="410"/>
        <v>41295 - 0 - PM</v>
      </c>
      <c r="CH73" s="66" t="str">
        <f t="shared" si="411"/>
        <v>41295 - 0 - EVENING</v>
      </c>
      <c r="CI73" s="66" t="str">
        <f t="shared" si="412"/>
        <v xml:space="preserve">41295 - 0 - </v>
      </c>
      <c r="CJ73" s="118" t="str">
        <f t="shared" si="413"/>
        <v>ACT</v>
      </c>
    </row>
    <row r="74" spans="1:88" x14ac:dyDescent="0.2">
      <c r="A74" s="108">
        <v>2077332</v>
      </c>
      <c r="B74" s="108">
        <v>2929043</v>
      </c>
      <c r="C74" s="108" t="s">
        <v>28</v>
      </c>
      <c r="D74" s="109" t="s">
        <v>127</v>
      </c>
      <c r="E74" s="103" t="s">
        <v>53</v>
      </c>
      <c r="F74" s="104" t="s">
        <v>16</v>
      </c>
      <c r="G74" s="105">
        <v>0.66666666666666663</v>
      </c>
      <c r="H74" s="105">
        <v>0.79166666666666663</v>
      </c>
      <c r="I74" s="106">
        <v>41295</v>
      </c>
      <c r="J74" s="108" t="s">
        <v>8</v>
      </c>
      <c r="K74" s="108" t="s">
        <v>9</v>
      </c>
      <c r="L74" s="110" t="s">
        <v>610</v>
      </c>
      <c r="M74" s="11" t="str">
        <f t="shared" si="414"/>
        <v>PM</v>
      </c>
      <c r="N74" s="39" t="str">
        <f>IF($G74=P$4,"",IF(AND($G74&lt;$H74,P$3&lt;P$4,OR(AND($G74&gt;P$3,$G74&lt;=P$4),AND($H74&gt;P$3,$H74&lt;=P$4),AND($G74&lt;P$3,$H74&gt;P$4))),"AM",IF(AND($G74&lt;$H74,P$3&gt;P$4,OR(AND($G74&gt;P$3,$G74&lt;=P$4+1),AND($H74&gt;P$3,$H74&lt;=P$4+1),AND($G74&lt;P$3,$H74&gt;P$4+1))),"AM",IF(AND($G74&gt;$H74,P$3&lt;P$4,OR(AND($G74&gt;P$3,$G74&lt;=P$4),AND($H74+1&gt;P$3,$H74+1&lt;=P$4),AND($G74&lt;P$3,$H74+1&gt;P$4))),"AM",IF(AND($G74&gt;$H74,P$3&gt;P$4,OR(AND($G74&gt;P$3,$G74&lt;=P$4+1),AND($H74+1&gt;P$3,$H74+1&lt;=P$4+1),AND($G74&lt;P$3,$H74+1&gt;P$4+1))),"AM","")))))</f>
        <v/>
      </c>
      <c r="O74" s="39" t="str">
        <f>IF($G74=Q$4,"",IF(AND($G74&lt;$H74,Q$3&lt;Q$4,OR(AND($G74&gt;Q$3,$G74&lt;=Q$4),AND($H74&gt;Q$3,$H74&lt;=Q$4),AND($G74&lt;Q$3,$H74&gt;Q$4))),"PM",IF(AND($G74&lt;$H74,Q$3&gt;Q$4,OR(AND($G74&gt;Q$3,$G74&lt;=Q$4+1),AND($H74&gt;Q$3,$H74&lt;=Q$4+1),AND($G74&lt;Q$3,$H74&gt;Q$4+1))),"PM",IF(AND($G74&gt;$H74,Q$3&lt;Q$4,OR(AND($G74&gt;Q$3,$G74&lt;=Q$4),AND($H74+1&gt;Q$3,$H74+1&lt;=Q$4),AND($G74&lt;Q$3,$H74+1&gt;Q$4))),"PM",IF(AND($G74&gt;$H74,Q$3&gt;Q$4,OR(AND($G74&gt;Q$3,$G74&lt;=Q$4+1),AND($H74+1&gt;Q$3,$H74+1&lt;=Q$4+1),AND($G74&lt;Q$3,$H74+1&gt;Q$4+1))),"PM","")))))</f>
        <v>PM</v>
      </c>
      <c r="P74" s="39" t="str">
        <f>IF($G74=R$4,"",IF(AND($G74&lt;$H74,R$3&lt;R$4,OR(AND($G74&gt;R$3,$G74&lt;=R$4),AND($H74&gt;R$3,$H74&lt;=R$4),AND($G74&lt;R$3,$H74&gt;R$4))),"EVENING",IF(AND($G74&lt;$H74,R$3&gt;R$4,OR(AND($G74&gt;R$3,$G74&lt;=R$4+1),AND($H74&gt;R$3,$H74&lt;=R$4+1),AND($G74&lt;R$3,$H74&gt;R$4+1))),"EVENING",IF(AND($G74&gt;$H74,R$3&lt;R$4,OR(AND($G74&gt;R$3,$G74&lt;=R$4),AND($H74+1&gt;R$3,$H74+1&lt;=R$4),AND($G74&lt;R$3,$H74+1&gt;R$4))),"EVENING",IF(AND($G74&gt;$H74,R$3&gt;R$4,OR(AND($G74&gt;R$3,$G74&lt;=R$4+1),AND($H74+1&gt;R$3,$H74+1&lt;=R$4+1),AND($G74&lt;R$3,$H74+1&gt;R$4+1))),"EVENING","")))))</f>
        <v/>
      </c>
      <c r="Q74" s="39" t="str">
        <f>IF($G74=S$4,"",IF(AND($G74&lt;$H74,S$3&lt;S$4,OR(AND($G74&gt;S$3,$G74&lt;=S$4),AND($H74&gt;S$3,$H74&lt;=S$4),AND($G74&lt;S$3,$H74&gt;S$4))),"NIGHT",IF(AND($G74&lt;$H74,S$3&gt;S$4,OR(AND($G74&gt;S$3,$G74&lt;=S$4+1),AND($H74&gt;S$3,$H74&lt;=S$4+1),AND($G74&lt;S$3,$H74&gt;S$4+1))),"NIGHT",IF(AND($G74&gt;$H74,S$3&lt;S$4,OR(AND($G74&gt;S$3,$G74&lt;=S$4),AND($H74+1&gt;S$3,$H74+1&lt;=S$4),AND($G74&lt;S$3,$H74+1&gt;S$4))),"NIGHT",IF(AND($G74&gt;$H74,S$3&gt;S$4,OR(AND($G74&gt;S$3,$G74&lt;=S$4+1),AND($H74+1&gt;S$3,$H74+1&lt;=S$4+1),AND($G74&lt;S$3,$H74+1&gt;S$4+1))),"NIGHT","")))))</f>
        <v/>
      </c>
      <c r="R74" s="39" t="str">
        <f t="shared" si="355"/>
        <v>samedi</v>
      </c>
      <c r="S74" s="39">
        <f t="shared" si="356"/>
        <v>21</v>
      </c>
      <c r="T74" s="39">
        <f t="shared" si="357"/>
        <v>1</v>
      </c>
      <c r="U74" s="39" t="str">
        <f t="shared" si="358"/>
        <v>weekend</v>
      </c>
      <c r="V74" s="40" t="str">
        <f t="shared" si="359"/>
        <v>weekend - La Seine (0)</v>
      </c>
      <c r="W74" s="40" t="str">
        <f t="shared" si="360"/>
        <v xml:space="preserve">1 - weekend - La Seine (0) - </v>
      </c>
      <c r="X74" s="40" t="str">
        <f t="shared" si="361"/>
        <v>1 - weekend - La Seine (0) - PM</v>
      </c>
      <c r="Y74" s="40" t="str">
        <f t="shared" si="362"/>
        <v xml:space="preserve">1 - weekend - La Seine (0) - </v>
      </c>
      <c r="Z74" s="40" t="str">
        <f t="shared" si="363"/>
        <v xml:space="preserve">1 - weekend - La Seine (0) - </v>
      </c>
      <c r="AA74" s="40" t="str">
        <f t="shared" si="364"/>
        <v xml:space="preserve">41295 - La Seine (0) - </v>
      </c>
      <c r="AB74" s="40" t="str">
        <f t="shared" si="365"/>
        <v>41295 - La Seine (0) - PM</v>
      </c>
      <c r="AC74" s="40" t="str">
        <f t="shared" si="366"/>
        <v xml:space="preserve">41295 - La Seine (0) - </v>
      </c>
      <c r="AD74" s="40" t="str">
        <f t="shared" si="367"/>
        <v xml:space="preserve">41295 - La Seine (0) - </v>
      </c>
      <c r="AE74" s="39" t="str">
        <f t="shared" si="368"/>
        <v>ACT</v>
      </c>
      <c r="AF74" s="11"/>
      <c r="AG74" s="67" t="str">
        <f>VLOOKUP(E74,'Répartition salles'!$C:$R,6,FALSE)</f>
        <v>Seine A</v>
      </c>
      <c r="AH74" s="66" t="str">
        <f t="shared" si="369"/>
        <v xml:space="preserve">41295 - Seine A - </v>
      </c>
      <c r="AI74" s="66" t="str">
        <f t="shared" si="370"/>
        <v>41295 - Seine A - PM</v>
      </c>
      <c r="AJ74" s="66" t="str">
        <f t="shared" si="371"/>
        <v xml:space="preserve">41295 - Seine A - </v>
      </c>
      <c r="AK74" s="66" t="str">
        <f t="shared" si="372"/>
        <v xml:space="preserve">41295 - Seine A - </v>
      </c>
      <c r="AL74" s="67" t="str">
        <f>VLOOKUP(E74,'Répartition salles'!$C:$R,7,FALSE)</f>
        <v>Seine B</v>
      </c>
      <c r="AM74" s="66" t="str">
        <f t="shared" si="373"/>
        <v xml:space="preserve">41295 - Seine B - </v>
      </c>
      <c r="AN74" s="66" t="str">
        <f t="shared" si="374"/>
        <v>41295 - Seine B - PM</v>
      </c>
      <c r="AO74" s="66" t="str">
        <f t="shared" si="375"/>
        <v xml:space="preserve">41295 - Seine B - </v>
      </c>
      <c r="AP74" s="66" t="str">
        <f t="shared" si="376"/>
        <v xml:space="preserve">41295 - Seine B - </v>
      </c>
      <c r="AQ74" s="67" t="str">
        <f>VLOOKUP(E74,'Répartition salles'!$C:$R,8,FALSE)</f>
        <v>Seine C</v>
      </c>
      <c r="AR74" s="66" t="str">
        <f t="shared" si="377"/>
        <v xml:space="preserve">41295 - Seine C - </v>
      </c>
      <c r="AS74" s="66" t="str">
        <f t="shared" si="378"/>
        <v>41295 - Seine C - PM</v>
      </c>
      <c r="AT74" s="66" t="str">
        <f t="shared" si="379"/>
        <v xml:space="preserve">41295 - Seine C - </v>
      </c>
      <c r="AU74" s="66" t="str">
        <f t="shared" si="380"/>
        <v xml:space="preserve">41295 - Seine C - </v>
      </c>
      <c r="AV74" s="67">
        <f>VLOOKUP(E74,'Répartition salles'!$C:$R,9,FALSE)</f>
        <v>0</v>
      </c>
      <c r="AW74" s="66" t="str">
        <f t="shared" si="381"/>
        <v xml:space="preserve">41295 - 0 - </v>
      </c>
      <c r="AX74" s="66" t="str">
        <f t="shared" si="382"/>
        <v>41295 - 0 - PM</v>
      </c>
      <c r="AY74" s="66" t="str">
        <f t="shared" si="383"/>
        <v xml:space="preserve">41295 - 0 - </v>
      </c>
      <c r="AZ74" s="66" t="str">
        <f t="shared" si="384"/>
        <v xml:space="preserve">41295 - 0 - </v>
      </c>
      <c r="BA74" s="67">
        <f>VLOOKUP(E74,'Répartition salles'!$C:$R,10,FALSE)</f>
        <v>0</v>
      </c>
      <c r="BB74" s="66" t="str">
        <f t="shared" si="385"/>
        <v xml:space="preserve">41295 - 0 - </v>
      </c>
      <c r="BC74" s="66" t="str">
        <f t="shared" si="386"/>
        <v>41295 - 0 - PM</v>
      </c>
      <c r="BD74" s="66" t="str">
        <f t="shared" si="387"/>
        <v xml:space="preserve">41295 - 0 - </v>
      </c>
      <c r="BE74" s="66" t="str">
        <f t="shared" si="388"/>
        <v xml:space="preserve">41295 - 0 - </v>
      </c>
      <c r="BF74" s="67">
        <f>VLOOKUP(E74,'Répartition salles'!$C:$R,11,FALSE)</f>
        <v>0</v>
      </c>
      <c r="BG74" s="66" t="str">
        <f t="shared" si="389"/>
        <v xml:space="preserve">41295 - 0 - </v>
      </c>
      <c r="BH74" s="66" t="str">
        <f t="shared" si="390"/>
        <v>41295 - 0 - PM</v>
      </c>
      <c r="BI74" s="66" t="str">
        <f t="shared" si="391"/>
        <v xml:space="preserve">41295 - 0 - </v>
      </c>
      <c r="BJ74" s="66" t="str">
        <f t="shared" si="392"/>
        <v xml:space="preserve">41295 - 0 - </v>
      </c>
      <c r="BK74" s="67">
        <f>VLOOKUP(E74,'Répartition salles'!$C:$R,12,FALSE)</f>
        <v>0</v>
      </c>
      <c r="BL74" s="66" t="str">
        <f t="shared" si="393"/>
        <v xml:space="preserve">41295 - 0 - </v>
      </c>
      <c r="BM74" s="66" t="str">
        <f t="shared" si="394"/>
        <v>41295 - 0 - PM</v>
      </c>
      <c r="BN74" s="66" t="str">
        <f t="shared" si="395"/>
        <v xml:space="preserve">41295 - 0 - </v>
      </c>
      <c r="BO74" s="66" t="str">
        <f t="shared" si="396"/>
        <v xml:space="preserve">41295 - 0 - </v>
      </c>
      <c r="BP74" s="67">
        <f>VLOOKUP(E74,'Répartition salles'!$C:$R,13,FALSE)</f>
        <v>0</v>
      </c>
      <c r="BQ74" s="66" t="str">
        <f t="shared" si="397"/>
        <v xml:space="preserve">41295 - 0 - </v>
      </c>
      <c r="BR74" s="66" t="str">
        <f t="shared" si="398"/>
        <v>41295 - 0 - PM</v>
      </c>
      <c r="BS74" s="66" t="str">
        <f t="shared" si="399"/>
        <v xml:space="preserve">41295 - 0 - </v>
      </c>
      <c r="BT74" s="66" t="str">
        <f t="shared" si="400"/>
        <v xml:space="preserve">41295 - 0 - </v>
      </c>
      <c r="BU74" s="67">
        <f>VLOOKUP(E74,'Répartition salles'!$C:$R,14,FALSE)</f>
        <v>0</v>
      </c>
      <c r="BV74" s="66" t="str">
        <f t="shared" si="401"/>
        <v xml:space="preserve">41295 - 0 - </v>
      </c>
      <c r="BW74" s="66" t="str">
        <f t="shared" si="402"/>
        <v>41295 - 0 - PM</v>
      </c>
      <c r="BX74" s="66" t="str">
        <f t="shared" si="403"/>
        <v xml:space="preserve">41295 - 0 - </v>
      </c>
      <c r="BY74" s="66" t="str">
        <f t="shared" si="404"/>
        <v xml:space="preserve">41295 - 0 - </v>
      </c>
      <c r="BZ74" s="67">
        <f>VLOOKUP(E74,'Répartition salles'!$C:$R,15,FALSE)</f>
        <v>0</v>
      </c>
      <c r="CA74" s="66" t="str">
        <f t="shared" si="405"/>
        <v xml:space="preserve">41295 - 0 - </v>
      </c>
      <c r="CB74" s="66" t="str">
        <f t="shared" si="406"/>
        <v>41295 - 0 - PM</v>
      </c>
      <c r="CC74" s="66" t="str">
        <f t="shared" si="407"/>
        <v xml:space="preserve">41295 - 0 - </v>
      </c>
      <c r="CD74" s="66" t="str">
        <f t="shared" si="408"/>
        <v xml:space="preserve">41295 - 0 - </v>
      </c>
      <c r="CE74" s="67">
        <f>VLOOKUP(E74,'Répartition salles'!$C:$R,16,FALSE)</f>
        <v>0</v>
      </c>
      <c r="CF74" s="66" t="str">
        <f t="shared" si="409"/>
        <v xml:space="preserve">41295 - 0 - </v>
      </c>
      <c r="CG74" s="66" t="str">
        <f t="shared" si="410"/>
        <v>41295 - 0 - PM</v>
      </c>
      <c r="CH74" s="66" t="str">
        <f t="shared" si="411"/>
        <v xml:space="preserve">41295 - 0 - </v>
      </c>
      <c r="CI74" s="66" t="str">
        <f t="shared" si="412"/>
        <v xml:space="preserve">41295 - 0 - </v>
      </c>
      <c r="CJ74" s="118" t="str">
        <f t="shared" si="413"/>
        <v>ACT</v>
      </c>
    </row>
    <row r="75" spans="1:88" x14ac:dyDescent="0.2">
      <c r="A75" s="108">
        <v>2077332</v>
      </c>
      <c r="B75" s="108">
        <v>3061438</v>
      </c>
      <c r="C75" s="108" t="s">
        <v>23</v>
      </c>
      <c r="D75" s="109" t="s">
        <v>24</v>
      </c>
      <c r="E75" s="103" t="s">
        <v>73</v>
      </c>
      <c r="F75" s="104" t="s">
        <v>16</v>
      </c>
      <c r="G75" s="105">
        <v>0.29166666666666669</v>
      </c>
      <c r="H75" s="105">
        <v>0.95833333333333337</v>
      </c>
      <c r="I75" s="106">
        <v>41295</v>
      </c>
      <c r="J75" s="108" t="s">
        <v>8</v>
      </c>
      <c r="K75" s="108" t="s">
        <v>9</v>
      </c>
      <c r="L75" s="110" t="s">
        <v>610</v>
      </c>
      <c r="M75" s="11" t="str">
        <f t="shared" si="414"/>
        <v>AM;PM;EVENING</v>
      </c>
      <c r="N75" s="39" t="str">
        <f>IF($G75=P$4,"",IF(AND($G75&lt;$H75,P$3&lt;P$4,OR(AND($G75&gt;P$3,$G75&lt;=P$4),AND($H75&gt;P$3,$H75&lt;=P$4),AND($G75&lt;P$3,$H75&gt;P$4))),"AM",IF(AND($G75&lt;$H75,P$3&gt;P$4,OR(AND($G75&gt;P$3,$G75&lt;=P$4+1),AND($H75&gt;P$3,$H75&lt;=P$4+1),AND($G75&lt;P$3,$H75&gt;P$4+1))),"AM",IF(AND($G75&gt;$H75,P$3&lt;P$4,OR(AND($G75&gt;P$3,$G75&lt;=P$4),AND($H75+1&gt;P$3,$H75+1&lt;=P$4),AND($G75&lt;P$3,$H75+1&gt;P$4))),"AM",IF(AND($G75&gt;$H75,P$3&gt;P$4,OR(AND($G75&gt;P$3,$G75&lt;=P$4+1),AND($H75+1&gt;P$3,$H75+1&lt;=P$4+1),AND($G75&lt;P$3,$H75+1&gt;P$4+1))),"AM","")))))</f>
        <v>AM</v>
      </c>
      <c r="O75" s="39" t="str">
        <f>IF($G75=Q$4,"",IF(AND($G75&lt;$H75,Q$3&lt;Q$4,OR(AND($G75&gt;Q$3,$G75&lt;=Q$4),AND($H75&gt;Q$3,$H75&lt;=Q$4),AND($G75&lt;Q$3,$H75&gt;Q$4))),"PM",IF(AND($G75&lt;$H75,Q$3&gt;Q$4,OR(AND($G75&gt;Q$3,$G75&lt;=Q$4+1),AND($H75&gt;Q$3,$H75&lt;=Q$4+1),AND($G75&lt;Q$3,$H75&gt;Q$4+1))),"PM",IF(AND($G75&gt;$H75,Q$3&lt;Q$4,OR(AND($G75&gt;Q$3,$G75&lt;=Q$4),AND($H75+1&gt;Q$3,$H75+1&lt;=Q$4),AND($G75&lt;Q$3,$H75+1&gt;Q$4))),"PM",IF(AND($G75&gt;$H75,Q$3&gt;Q$4,OR(AND($G75&gt;Q$3,$G75&lt;=Q$4+1),AND($H75+1&gt;Q$3,$H75+1&lt;=Q$4+1),AND($G75&lt;Q$3,$H75+1&gt;Q$4+1))),"PM","")))))</f>
        <v>PM</v>
      </c>
      <c r="P75" s="39" t="str">
        <f>IF($G75=R$4,"",IF(AND($G75&lt;$H75,R$3&lt;R$4,OR(AND($G75&gt;R$3,$G75&lt;=R$4),AND($H75&gt;R$3,$H75&lt;=R$4),AND($G75&lt;R$3,$H75&gt;R$4))),"EVENING",IF(AND($G75&lt;$H75,R$3&gt;R$4,OR(AND($G75&gt;R$3,$G75&lt;=R$4+1),AND($H75&gt;R$3,$H75&lt;=R$4+1),AND($G75&lt;R$3,$H75&gt;R$4+1))),"EVENING",IF(AND($G75&gt;$H75,R$3&lt;R$4,OR(AND($G75&gt;R$3,$G75&lt;=R$4),AND($H75+1&gt;R$3,$H75+1&lt;=R$4),AND($G75&lt;R$3,$H75+1&gt;R$4))),"EVENING",IF(AND($G75&gt;$H75,R$3&gt;R$4,OR(AND($G75&gt;R$3,$G75&lt;=R$4+1),AND($H75+1&gt;R$3,$H75+1&lt;=R$4+1),AND($G75&lt;R$3,$H75+1&gt;R$4+1))),"EVENING","")))))</f>
        <v>EVENING</v>
      </c>
      <c r="Q75" s="39" t="str">
        <f>IF($G75=S$4,"",IF(AND($G75&lt;$H75,S$3&lt;S$4,OR(AND($G75&gt;S$3,$G75&lt;=S$4),AND($H75&gt;S$3,$H75&lt;=S$4),AND($G75&lt;S$3,$H75&gt;S$4))),"NIGHT",IF(AND($G75&lt;$H75,S$3&gt;S$4,OR(AND($G75&gt;S$3,$G75&lt;=S$4+1),AND($H75&gt;S$3,$H75&lt;=S$4+1),AND($G75&lt;S$3,$H75&gt;S$4+1))),"NIGHT",IF(AND($G75&gt;$H75,S$3&lt;S$4,OR(AND($G75&gt;S$3,$G75&lt;=S$4),AND($H75+1&gt;S$3,$H75+1&lt;=S$4),AND($G75&lt;S$3,$H75+1&gt;S$4))),"NIGHT",IF(AND($G75&gt;$H75,S$3&gt;S$4,OR(AND($G75&gt;S$3,$G75&lt;=S$4+1),AND($H75+1&gt;S$3,$H75+1&lt;=S$4+1),AND($G75&lt;S$3,$H75+1&gt;S$4+1))),"NIGHT","")))))</f>
        <v/>
      </c>
      <c r="R75" s="39" t="str">
        <f t="shared" ref="R75:R84" si="415">TEXT(DAY(I75),"jjjj")</f>
        <v>samedi</v>
      </c>
      <c r="S75" s="39">
        <f t="shared" ref="S75:S84" si="416">DAY(I75)</f>
        <v>21</v>
      </c>
      <c r="T75" s="39">
        <f t="shared" ref="T75:T84" si="417">MONTH(I75)</f>
        <v>1</v>
      </c>
      <c r="U75" s="39" t="str">
        <f t="shared" ref="U75:U84" si="418">IF(OR(R75="Samedi",R75="Dimanche"),"weekend","week")</f>
        <v>weekend</v>
      </c>
      <c r="V75" s="40" t="str">
        <f t="shared" ref="V75:V84" si="419">U75&amp;" - "&amp;E75</f>
        <v>weekend - Le Pont de Sully A (0)</v>
      </c>
      <c r="W75" s="40" t="str">
        <f t="shared" ref="W75:W84" si="420">T75&amp;" - "&amp;U75&amp;" - "&amp;E75&amp; " - "&amp;N75</f>
        <v>1 - weekend - Le Pont de Sully A (0) - AM</v>
      </c>
      <c r="X75" s="40" t="str">
        <f t="shared" ref="X75:X84" si="421">T75&amp;" - "&amp;U75&amp;" - "&amp;E75&amp; " - "&amp;O75</f>
        <v>1 - weekend - Le Pont de Sully A (0) - PM</v>
      </c>
      <c r="Y75" s="40" t="str">
        <f t="shared" ref="Y75:Y84" si="422">T75&amp;" - "&amp;U75&amp;" - "&amp;E75&amp; " - "&amp;P75</f>
        <v>1 - weekend - Le Pont de Sully A (0) - EVENING</v>
      </c>
      <c r="Z75" s="40" t="str">
        <f t="shared" ref="Z75:Z84" si="423">T75&amp;" - "&amp;U75&amp;" - "&amp;E75&amp;" - "&amp;Q75</f>
        <v xml:space="preserve">1 - weekend - Le Pont de Sully A (0) - </v>
      </c>
      <c r="AA75" s="40" t="str">
        <f t="shared" ref="AA75:AA84" si="424">I75&amp;" - "&amp;E75&amp;" - "&amp;N75</f>
        <v>41295 - Le Pont de Sully A (0) - AM</v>
      </c>
      <c r="AB75" s="40" t="str">
        <f t="shared" ref="AB75:AB84" si="425">I75&amp;" - "&amp;E75&amp;" - "&amp;O75</f>
        <v>41295 - Le Pont de Sully A (0) - PM</v>
      </c>
      <c r="AC75" s="40" t="str">
        <f t="shared" ref="AC75:AC84" si="426">I75&amp;" - "&amp;E75&amp;" - "&amp;P75</f>
        <v>41295 - Le Pont de Sully A (0) - EVENING</v>
      </c>
      <c r="AD75" s="40" t="str">
        <f t="shared" ref="AD75:AD84" si="427">I75&amp;" - "&amp;E75&amp;" - "&amp;Q75</f>
        <v xml:space="preserve">41295 - Le Pont de Sully A (0) - </v>
      </c>
      <c r="AE75" s="39" t="str">
        <f t="shared" ref="AE75:AE84" si="428">F75</f>
        <v>ACT</v>
      </c>
      <c r="AF75" s="11"/>
      <c r="AG75" s="67" t="str">
        <f>VLOOKUP(E75,'Répartition salles'!$C:$R,6,FALSE)</f>
        <v>Pont de Sully A</v>
      </c>
      <c r="AH75" s="66" t="str">
        <f t="shared" ref="AH75:AH84" si="429">I75&amp;" - "&amp;AG75&amp;" - "&amp;N75</f>
        <v>41295 - Pont de Sully A - AM</v>
      </c>
      <c r="AI75" s="66" t="str">
        <f t="shared" ref="AI75:AI84" si="430">I75&amp;" - "&amp;AG75&amp;" - "&amp;O75</f>
        <v>41295 - Pont de Sully A - PM</v>
      </c>
      <c r="AJ75" s="66" t="str">
        <f t="shared" ref="AJ75:AJ84" si="431">I75&amp;" - "&amp;AG75&amp;" - "&amp;P75</f>
        <v>41295 - Pont de Sully A - EVENING</v>
      </c>
      <c r="AK75" s="66" t="str">
        <f t="shared" ref="AK75:AK84" si="432">I75&amp;" - "&amp;AG75&amp;" - "&amp;Q75</f>
        <v xml:space="preserve">41295 - Pont de Sully A - </v>
      </c>
      <c r="AL75" s="67">
        <f>VLOOKUP(E75,'Répartition salles'!$C:$R,7,FALSE)</f>
        <v>0</v>
      </c>
      <c r="AM75" s="66" t="str">
        <f t="shared" ref="AM75:AM84" si="433">I75&amp;" - "&amp;AL75&amp;" - "&amp;N75</f>
        <v>41295 - 0 - AM</v>
      </c>
      <c r="AN75" s="66" t="str">
        <f t="shared" ref="AN75:AN84" si="434">I75&amp;" - "&amp;AL75&amp;" - "&amp;O75</f>
        <v>41295 - 0 - PM</v>
      </c>
      <c r="AO75" s="66" t="str">
        <f t="shared" ref="AO75:AO84" si="435">I75&amp;" - "&amp;AL75&amp;" - "&amp;P75</f>
        <v>41295 - 0 - EVENING</v>
      </c>
      <c r="AP75" s="66" t="str">
        <f t="shared" ref="AP75:AP84" si="436">I75&amp;" - "&amp;AL75&amp;" - "&amp;Q75</f>
        <v xml:space="preserve">41295 - 0 - </v>
      </c>
      <c r="AQ75" s="67">
        <f>VLOOKUP(E75,'Répartition salles'!$C:$R,8,FALSE)</f>
        <v>0</v>
      </c>
      <c r="AR75" s="66" t="str">
        <f t="shared" ref="AR75:AR84" si="437">I75&amp;" - "&amp;AQ75&amp;" - "&amp;N75</f>
        <v>41295 - 0 - AM</v>
      </c>
      <c r="AS75" s="66" t="str">
        <f t="shared" ref="AS75:AS84" si="438">I75&amp;" - "&amp;AQ75&amp;" - "&amp;O75</f>
        <v>41295 - 0 - PM</v>
      </c>
      <c r="AT75" s="66" t="str">
        <f t="shared" ref="AT75:AT84" si="439">I75&amp;" - "&amp;AQ75&amp;" - "&amp;P75</f>
        <v>41295 - 0 - EVENING</v>
      </c>
      <c r="AU75" s="66" t="str">
        <f t="shared" ref="AU75:AU84" si="440">I75&amp;" - "&amp;AQ75&amp;" - "&amp;Q75</f>
        <v xml:space="preserve">41295 - 0 - </v>
      </c>
      <c r="AV75" s="67">
        <f>VLOOKUP(E75,'Répartition salles'!$C:$R,9,FALSE)</f>
        <v>0</v>
      </c>
      <c r="AW75" s="66" t="str">
        <f t="shared" ref="AW75:AW84" si="441">I75&amp;" - "&amp;AV75&amp;" - "&amp;N75</f>
        <v>41295 - 0 - AM</v>
      </c>
      <c r="AX75" s="66" t="str">
        <f t="shared" ref="AX75:AX84" si="442">I75&amp;" - "&amp;AV75&amp;" - "&amp;O75</f>
        <v>41295 - 0 - PM</v>
      </c>
      <c r="AY75" s="66" t="str">
        <f t="shared" ref="AY75:AY84" si="443">I75&amp;" - "&amp;AV75&amp;" - "&amp;P75</f>
        <v>41295 - 0 - EVENING</v>
      </c>
      <c r="AZ75" s="66" t="str">
        <f t="shared" ref="AZ75:AZ84" si="444">I75&amp;" - "&amp;AV75&amp;" - "&amp;Q75</f>
        <v xml:space="preserve">41295 - 0 - </v>
      </c>
      <c r="BA75" s="67">
        <f>VLOOKUP(E75,'Répartition salles'!$C:$R,10,FALSE)</f>
        <v>0</v>
      </c>
      <c r="BB75" s="66" t="str">
        <f t="shared" ref="BB75:BB84" si="445">I75&amp;" - "&amp;BA75&amp;" - "&amp;N75</f>
        <v>41295 - 0 - AM</v>
      </c>
      <c r="BC75" s="66" t="str">
        <f t="shared" ref="BC75:BC84" si="446">I75&amp;" - "&amp;BA75&amp;" - "&amp;O75</f>
        <v>41295 - 0 - PM</v>
      </c>
      <c r="BD75" s="66" t="str">
        <f t="shared" ref="BD75:BD84" si="447">I75&amp;" - "&amp;BA75&amp;" - "&amp;P75</f>
        <v>41295 - 0 - EVENING</v>
      </c>
      <c r="BE75" s="66" t="str">
        <f t="shared" ref="BE75:BE84" si="448">I75&amp;" - "&amp;BA75&amp;" - "&amp;Q75</f>
        <v xml:space="preserve">41295 - 0 - </v>
      </c>
      <c r="BF75" s="67">
        <f>VLOOKUP(E75,'Répartition salles'!$C:$R,11,FALSE)</f>
        <v>0</v>
      </c>
      <c r="BG75" s="66" t="str">
        <f t="shared" ref="BG75:BG84" si="449">I75&amp;" - "&amp;BF75&amp;" - "&amp;N75</f>
        <v>41295 - 0 - AM</v>
      </c>
      <c r="BH75" s="66" t="str">
        <f t="shared" ref="BH75:BH84" si="450">I75&amp;" - "&amp;BF75&amp;" - "&amp;O75</f>
        <v>41295 - 0 - PM</v>
      </c>
      <c r="BI75" s="66" t="str">
        <f t="shared" ref="BI75:BI84" si="451">I75&amp;" - "&amp;BF75&amp;" - "&amp;P75</f>
        <v>41295 - 0 - EVENING</v>
      </c>
      <c r="BJ75" s="66" t="str">
        <f t="shared" ref="BJ75:BJ84" si="452">I75&amp;" - "&amp;BF75&amp;" - "&amp;Q75</f>
        <v xml:space="preserve">41295 - 0 - </v>
      </c>
      <c r="BK75" s="67">
        <f>VLOOKUP(E75,'Répartition salles'!$C:$R,12,FALSE)</f>
        <v>0</v>
      </c>
      <c r="BL75" s="66" t="str">
        <f t="shared" ref="BL75:BL84" si="453">I75&amp;" - "&amp;BK75&amp;" - "&amp;N75</f>
        <v>41295 - 0 - AM</v>
      </c>
      <c r="BM75" s="66" t="str">
        <f t="shared" ref="BM75:BM84" si="454">I75&amp;" - "&amp;BK75&amp;" - "&amp;O75</f>
        <v>41295 - 0 - PM</v>
      </c>
      <c r="BN75" s="66" t="str">
        <f t="shared" ref="BN75:BN84" si="455">I75&amp;" - "&amp;BK75&amp;" - "&amp;P75</f>
        <v>41295 - 0 - EVENING</v>
      </c>
      <c r="BO75" s="66" t="str">
        <f t="shared" ref="BO75:BO84" si="456">I75&amp;" - "&amp;BK75&amp;" - "&amp;Q75</f>
        <v xml:space="preserve">41295 - 0 - </v>
      </c>
      <c r="BP75" s="67">
        <f>VLOOKUP(E75,'Répartition salles'!$C:$R,13,FALSE)</f>
        <v>0</v>
      </c>
      <c r="BQ75" s="66" t="str">
        <f t="shared" ref="BQ75:BQ84" si="457">I75&amp;" - "&amp;BP75&amp;" - "&amp;N75</f>
        <v>41295 - 0 - AM</v>
      </c>
      <c r="BR75" s="66" t="str">
        <f t="shared" ref="BR75:BR84" si="458">I75&amp;" - "&amp;BP75&amp;" - "&amp;O75</f>
        <v>41295 - 0 - PM</v>
      </c>
      <c r="BS75" s="66" t="str">
        <f t="shared" ref="BS75:BS84" si="459">I75&amp;" - "&amp;BP75&amp;" - "&amp;P75</f>
        <v>41295 - 0 - EVENING</v>
      </c>
      <c r="BT75" s="66" t="str">
        <f t="shared" ref="BT75:BT84" si="460">I75&amp;" - "&amp;BP75&amp;" - "&amp;Q75</f>
        <v xml:space="preserve">41295 - 0 - </v>
      </c>
      <c r="BU75" s="67">
        <f>VLOOKUP(E75,'Répartition salles'!$C:$R,14,FALSE)</f>
        <v>0</v>
      </c>
      <c r="BV75" s="66" t="str">
        <f t="shared" ref="BV75:BV84" si="461">I75&amp;" - "&amp;BU75&amp;" - "&amp;N75</f>
        <v>41295 - 0 - AM</v>
      </c>
      <c r="BW75" s="66" t="str">
        <f t="shared" ref="BW75:BW84" si="462">I75&amp;" - "&amp;BU75&amp;" - "&amp;O75</f>
        <v>41295 - 0 - PM</v>
      </c>
      <c r="BX75" s="66" t="str">
        <f t="shared" ref="BX75:BX84" si="463">I75&amp;" - "&amp;BU75&amp;" - "&amp;P75</f>
        <v>41295 - 0 - EVENING</v>
      </c>
      <c r="BY75" s="66" t="str">
        <f t="shared" ref="BY75:BY84" si="464">I75&amp;" - "&amp;BU75&amp;" - "&amp;Q75</f>
        <v xml:space="preserve">41295 - 0 - </v>
      </c>
      <c r="BZ75" s="67">
        <f>VLOOKUP(E75,'Répartition salles'!$C:$R,15,FALSE)</f>
        <v>0</v>
      </c>
      <c r="CA75" s="66" t="str">
        <f t="shared" ref="CA75:CA84" si="465">I75&amp;" - "&amp;BZ75&amp;" - "&amp;N75</f>
        <v>41295 - 0 - AM</v>
      </c>
      <c r="CB75" s="66" t="str">
        <f t="shared" ref="CB75:CB84" si="466">I75&amp;" - "&amp;BZ75&amp;" - "&amp;O75</f>
        <v>41295 - 0 - PM</v>
      </c>
      <c r="CC75" s="66" t="str">
        <f t="shared" ref="CC75:CC84" si="467">I75&amp;" - "&amp;BZ75&amp;" - "&amp;P75</f>
        <v>41295 - 0 - EVENING</v>
      </c>
      <c r="CD75" s="66" t="str">
        <f t="shared" ref="CD75:CD84" si="468">I75&amp;" - "&amp;BZ75&amp;" - "&amp;Q75</f>
        <v xml:space="preserve">41295 - 0 - </v>
      </c>
      <c r="CE75" s="67">
        <f>VLOOKUP(E75,'Répartition salles'!$C:$R,16,FALSE)</f>
        <v>0</v>
      </c>
      <c r="CF75" s="66" t="str">
        <f t="shared" ref="CF75:CF84" si="469">I75&amp;" - "&amp;CE75&amp;" - "&amp;N75</f>
        <v>41295 - 0 - AM</v>
      </c>
      <c r="CG75" s="66" t="str">
        <f t="shared" ref="CG75:CG84" si="470">I75&amp;" - "&amp;CE75&amp;" - "&amp;O75</f>
        <v>41295 - 0 - PM</v>
      </c>
      <c r="CH75" s="66" t="str">
        <f t="shared" ref="CH75:CH84" si="471">I75&amp;" - "&amp;CE75&amp;" - "&amp;P75</f>
        <v>41295 - 0 - EVENING</v>
      </c>
      <c r="CI75" s="66" t="str">
        <f t="shared" ref="CI75:CI84" si="472">I75&amp;" - "&amp;CE75&amp;" - "&amp;Q75</f>
        <v xml:space="preserve">41295 - 0 - </v>
      </c>
      <c r="CJ75" s="118" t="str">
        <f t="shared" ref="CJ75:CJ84" si="473">F75</f>
        <v>ACT</v>
      </c>
    </row>
    <row r="76" spans="1:88" x14ac:dyDescent="0.2">
      <c r="A76" s="108">
        <v>2077332</v>
      </c>
      <c r="B76" s="108">
        <v>3478728</v>
      </c>
      <c r="C76" s="108" t="s">
        <v>23</v>
      </c>
      <c r="D76" s="109" t="s">
        <v>24</v>
      </c>
      <c r="E76" s="103" t="s">
        <v>81</v>
      </c>
      <c r="F76" s="104" t="s">
        <v>16</v>
      </c>
      <c r="G76" s="105">
        <v>0.29166666666666669</v>
      </c>
      <c r="H76" s="105">
        <v>0.95833333333333337</v>
      </c>
      <c r="I76" s="106">
        <v>41295</v>
      </c>
      <c r="J76" s="108" t="s">
        <v>8</v>
      </c>
      <c r="K76" s="108" t="s">
        <v>9</v>
      </c>
      <c r="L76" s="110" t="s">
        <v>610</v>
      </c>
      <c r="M76" s="11" t="str">
        <f t="shared" si="414"/>
        <v>AM;PM;EVENING</v>
      </c>
      <c r="N76" s="39" t="str">
        <f>IF($G76=P$4,"",IF(AND($G76&lt;$H76,P$3&lt;P$4,OR(AND($G76&gt;P$3,$G76&lt;=P$4),AND($H76&gt;P$3,$H76&lt;=P$4),AND($G76&lt;P$3,$H76&gt;P$4))),"AM",IF(AND($G76&lt;$H76,P$3&gt;P$4,OR(AND($G76&gt;P$3,$G76&lt;=P$4+1),AND($H76&gt;P$3,$H76&lt;=P$4+1),AND($G76&lt;P$3,$H76&gt;P$4+1))),"AM",IF(AND($G76&gt;$H76,P$3&lt;P$4,OR(AND($G76&gt;P$3,$G76&lt;=P$4),AND($H76+1&gt;P$3,$H76+1&lt;=P$4),AND($G76&lt;P$3,$H76+1&gt;P$4))),"AM",IF(AND($G76&gt;$H76,P$3&gt;P$4,OR(AND($G76&gt;P$3,$G76&lt;=P$4+1),AND($H76+1&gt;P$3,$H76+1&lt;=P$4+1),AND($G76&lt;P$3,$H76+1&gt;P$4+1))),"AM","")))))</f>
        <v>AM</v>
      </c>
      <c r="O76" s="39" t="str">
        <f>IF($G76=Q$4,"",IF(AND($G76&lt;$H76,Q$3&lt;Q$4,OR(AND($G76&gt;Q$3,$G76&lt;=Q$4),AND($H76&gt;Q$3,$H76&lt;=Q$4),AND($G76&lt;Q$3,$H76&gt;Q$4))),"PM",IF(AND($G76&lt;$H76,Q$3&gt;Q$4,OR(AND($G76&gt;Q$3,$G76&lt;=Q$4+1),AND($H76&gt;Q$3,$H76&lt;=Q$4+1),AND($G76&lt;Q$3,$H76&gt;Q$4+1))),"PM",IF(AND($G76&gt;$H76,Q$3&lt;Q$4,OR(AND($G76&gt;Q$3,$G76&lt;=Q$4),AND($H76+1&gt;Q$3,$H76+1&lt;=Q$4),AND($G76&lt;Q$3,$H76+1&gt;Q$4))),"PM",IF(AND($G76&gt;$H76,Q$3&gt;Q$4,OR(AND($G76&gt;Q$3,$G76&lt;=Q$4+1),AND($H76+1&gt;Q$3,$H76+1&lt;=Q$4+1),AND($G76&lt;Q$3,$H76+1&gt;Q$4+1))),"PM","")))))</f>
        <v>PM</v>
      </c>
      <c r="P76" s="39" t="str">
        <f>IF($G76=R$4,"",IF(AND($G76&lt;$H76,R$3&lt;R$4,OR(AND($G76&gt;R$3,$G76&lt;=R$4),AND($H76&gt;R$3,$H76&lt;=R$4),AND($G76&lt;R$3,$H76&gt;R$4))),"EVENING",IF(AND($G76&lt;$H76,R$3&gt;R$4,OR(AND($G76&gt;R$3,$G76&lt;=R$4+1),AND($H76&gt;R$3,$H76&lt;=R$4+1),AND($G76&lt;R$3,$H76&gt;R$4+1))),"EVENING",IF(AND($G76&gt;$H76,R$3&lt;R$4,OR(AND($G76&gt;R$3,$G76&lt;=R$4),AND($H76+1&gt;R$3,$H76+1&lt;=R$4),AND($G76&lt;R$3,$H76+1&gt;R$4))),"EVENING",IF(AND($G76&gt;$H76,R$3&gt;R$4,OR(AND($G76&gt;R$3,$G76&lt;=R$4+1),AND($H76+1&gt;R$3,$H76+1&lt;=R$4+1),AND($G76&lt;R$3,$H76+1&gt;R$4+1))),"EVENING","")))))</f>
        <v>EVENING</v>
      </c>
      <c r="Q76" s="39" t="str">
        <f>IF($G76=S$4,"",IF(AND($G76&lt;$H76,S$3&lt;S$4,OR(AND($G76&gt;S$3,$G76&lt;=S$4),AND($H76&gt;S$3,$H76&lt;=S$4),AND($G76&lt;S$3,$H76&gt;S$4))),"NIGHT",IF(AND($G76&lt;$H76,S$3&gt;S$4,OR(AND($G76&gt;S$3,$G76&lt;=S$4+1),AND($H76&gt;S$3,$H76&lt;=S$4+1),AND($G76&lt;S$3,$H76&gt;S$4+1))),"NIGHT",IF(AND($G76&gt;$H76,S$3&lt;S$4,OR(AND($G76&gt;S$3,$G76&lt;=S$4),AND($H76+1&gt;S$3,$H76+1&lt;=S$4),AND($G76&lt;S$3,$H76+1&gt;S$4))),"NIGHT",IF(AND($G76&gt;$H76,S$3&gt;S$4,OR(AND($G76&gt;S$3,$G76&lt;=S$4+1),AND($H76+1&gt;S$3,$H76+1&lt;=S$4+1),AND($G76&lt;S$3,$H76+1&gt;S$4+1))),"NIGHT","")))))</f>
        <v/>
      </c>
      <c r="R76" s="39" t="str">
        <f t="shared" si="415"/>
        <v>samedi</v>
      </c>
      <c r="S76" s="39">
        <f t="shared" si="416"/>
        <v>21</v>
      </c>
      <c r="T76" s="39">
        <f t="shared" si="417"/>
        <v>1</v>
      </c>
      <c r="U76" s="39" t="str">
        <f t="shared" si="418"/>
        <v>weekend</v>
      </c>
      <c r="V76" s="40" t="str">
        <f t="shared" si="419"/>
        <v>weekend - Le Pont de Sully B (0)</v>
      </c>
      <c r="W76" s="40" t="str">
        <f t="shared" si="420"/>
        <v>1 - weekend - Le Pont de Sully B (0) - AM</v>
      </c>
      <c r="X76" s="40" t="str">
        <f t="shared" si="421"/>
        <v>1 - weekend - Le Pont de Sully B (0) - PM</v>
      </c>
      <c r="Y76" s="40" t="str">
        <f t="shared" si="422"/>
        <v>1 - weekend - Le Pont de Sully B (0) - EVENING</v>
      </c>
      <c r="Z76" s="40" t="str">
        <f t="shared" si="423"/>
        <v xml:space="preserve">1 - weekend - Le Pont de Sully B (0) - </v>
      </c>
      <c r="AA76" s="40" t="str">
        <f t="shared" si="424"/>
        <v>41295 - Le Pont de Sully B (0) - AM</v>
      </c>
      <c r="AB76" s="40" t="str">
        <f t="shared" si="425"/>
        <v>41295 - Le Pont de Sully B (0) - PM</v>
      </c>
      <c r="AC76" s="40" t="str">
        <f t="shared" si="426"/>
        <v>41295 - Le Pont de Sully B (0) - EVENING</v>
      </c>
      <c r="AD76" s="40" t="str">
        <f t="shared" si="427"/>
        <v xml:space="preserve">41295 - Le Pont de Sully B (0) - </v>
      </c>
      <c r="AE76" s="39" t="str">
        <f t="shared" si="428"/>
        <v>ACT</v>
      </c>
      <c r="AF76" s="11"/>
      <c r="AG76" s="67" t="str">
        <f>VLOOKUP(E76,'Répartition salles'!$C:$R,6,FALSE)</f>
        <v>Pont de Sully B</v>
      </c>
      <c r="AH76" s="66" t="str">
        <f t="shared" si="429"/>
        <v>41295 - Pont de Sully B - AM</v>
      </c>
      <c r="AI76" s="66" t="str">
        <f t="shared" si="430"/>
        <v>41295 - Pont de Sully B - PM</v>
      </c>
      <c r="AJ76" s="66" t="str">
        <f t="shared" si="431"/>
        <v>41295 - Pont de Sully B - EVENING</v>
      </c>
      <c r="AK76" s="66" t="str">
        <f t="shared" si="432"/>
        <v xml:space="preserve">41295 - Pont de Sully B - </v>
      </c>
      <c r="AL76" s="67">
        <f>VLOOKUP(E76,'Répartition salles'!$C:$R,7,FALSE)</f>
        <v>0</v>
      </c>
      <c r="AM76" s="66" t="str">
        <f t="shared" si="433"/>
        <v>41295 - 0 - AM</v>
      </c>
      <c r="AN76" s="66" t="str">
        <f t="shared" si="434"/>
        <v>41295 - 0 - PM</v>
      </c>
      <c r="AO76" s="66" t="str">
        <f t="shared" si="435"/>
        <v>41295 - 0 - EVENING</v>
      </c>
      <c r="AP76" s="66" t="str">
        <f t="shared" si="436"/>
        <v xml:space="preserve">41295 - 0 - </v>
      </c>
      <c r="AQ76" s="67">
        <f>VLOOKUP(E76,'Répartition salles'!$C:$R,8,FALSE)</f>
        <v>0</v>
      </c>
      <c r="AR76" s="66" t="str">
        <f t="shared" si="437"/>
        <v>41295 - 0 - AM</v>
      </c>
      <c r="AS76" s="66" t="str">
        <f t="shared" si="438"/>
        <v>41295 - 0 - PM</v>
      </c>
      <c r="AT76" s="66" t="str">
        <f t="shared" si="439"/>
        <v>41295 - 0 - EVENING</v>
      </c>
      <c r="AU76" s="66" t="str">
        <f t="shared" si="440"/>
        <v xml:space="preserve">41295 - 0 - </v>
      </c>
      <c r="AV76" s="67">
        <f>VLOOKUP(E76,'Répartition salles'!$C:$R,9,FALSE)</f>
        <v>0</v>
      </c>
      <c r="AW76" s="66" t="str">
        <f t="shared" si="441"/>
        <v>41295 - 0 - AM</v>
      </c>
      <c r="AX76" s="66" t="str">
        <f t="shared" si="442"/>
        <v>41295 - 0 - PM</v>
      </c>
      <c r="AY76" s="66" t="str">
        <f t="shared" si="443"/>
        <v>41295 - 0 - EVENING</v>
      </c>
      <c r="AZ76" s="66" t="str">
        <f t="shared" si="444"/>
        <v xml:space="preserve">41295 - 0 - </v>
      </c>
      <c r="BA76" s="67">
        <f>VLOOKUP(E76,'Répartition salles'!$C:$R,10,FALSE)</f>
        <v>0</v>
      </c>
      <c r="BB76" s="66" t="str">
        <f t="shared" si="445"/>
        <v>41295 - 0 - AM</v>
      </c>
      <c r="BC76" s="66" t="str">
        <f t="shared" si="446"/>
        <v>41295 - 0 - PM</v>
      </c>
      <c r="BD76" s="66" t="str">
        <f t="shared" si="447"/>
        <v>41295 - 0 - EVENING</v>
      </c>
      <c r="BE76" s="66" t="str">
        <f t="shared" si="448"/>
        <v xml:space="preserve">41295 - 0 - </v>
      </c>
      <c r="BF76" s="67">
        <f>VLOOKUP(E76,'Répartition salles'!$C:$R,11,FALSE)</f>
        <v>0</v>
      </c>
      <c r="BG76" s="66" t="str">
        <f t="shared" si="449"/>
        <v>41295 - 0 - AM</v>
      </c>
      <c r="BH76" s="66" t="str">
        <f t="shared" si="450"/>
        <v>41295 - 0 - PM</v>
      </c>
      <c r="BI76" s="66" t="str">
        <f t="shared" si="451"/>
        <v>41295 - 0 - EVENING</v>
      </c>
      <c r="BJ76" s="66" t="str">
        <f t="shared" si="452"/>
        <v xml:space="preserve">41295 - 0 - </v>
      </c>
      <c r="BK76" s="67">
        <f>VLOOKUP(E76,'Répartition salles'!$C:$R,12,FALSE)</f>
        <v>0</v>
      </c>
      <c r="BL76" s="66" t="str">
        <f t="shared" si="453"/>
        <v>41295 - 0 - AM</v>
      </c>
      <c r="BM76" s="66" t="str">
        <f t="shared" si="454"/>
        <v>41295 - 0 - PM</v>
      </c>
      <c r="BN76" s="66" t="str">
        <f t="shared" si="455"/>
        <v>41295 - 0 - EVENING</v>
      </c>
      <c r="BO76" s="66" t="str">
        <f t="shared" si="456"/>
        <v xml:space="preserve">41295 - 0 - </v>
      </c>
      <c r="BP76" s="67">
        <f>VLOOKUP(E76,'Répartition salles'!$C:$R,13,FALSE)</f>
        <v>0</v>
      </c>
      <c r="BQ76" s="66" t="str">
        <f t="shared" si="457"/>
        <v>41295 - 0 - AM</v>
      </c>
      <c r="BR76" s="66" t="str">
        <f t="shared" si="458"/>
        <v>41295 - 0 - PM</v>
      </c>
      <c r="BS76" s="66" t="str">
        <f t="shared" si="459"/>
        <v>41295 - 0 - EVENING</v>
      </c>
      <c r="BT76" s="66" t="str">
        <f t="shared" si="460"/>
        <v xml:space="preserve">41295 - 0 - </v>
      </c>
      <c r="BU76" s="67">
        <f>VLOOKUP(E76,'Répartition salles'!$C:$R,14,FALSE)</f>
        <v>0</v>
      </c>
      <c r="BV76" s="66" t="str">
        <f t="shared" si="461"/>
        <v>41295 - 0 - AM</v>
      </c>
      <c r="BW76" s="66" t="str">
        <f t="shared" si="462"/>
        <v>41295 - 0 - PM</v>
      </c>
      <c r="BX76" s="66" t="str">
        <f t="shared" si="463"/>
        <v>41295 - 0 - EVENING</v>
      </c>
      <c r="BY76" s="66" t="str">
        <f t="shared" si="464"/>
        <v xml:space="preserve">41295 - 0 - </v>
      </c>
      <c r="BZ76" s="67">
        <f>VLOOKUP(E76,'Répartition salles'!$C:$R,15,FALSE)</f>
        <v>0</v>
      </c>
      <c r="CA76" s="66" t="str">
        <f t="shared" si="465"/>
        <v>41295 - 0 - AM</v>
      </c>
      <c r="CB76" s="66" t="str">
        <f t="shared" si="466"/>
        <v>41295 - 0 - PM</v>
      </c>
      <c r="CC76" s="66" t="str">
        <f t="shared" si="467"/>
        <v>41295 - 0 - EVENING</v>
      </c>
      <c r="CD76" s="66" t="str">
        <f t="shared" si="468"/>
        <v xml:space="preserve">41295 - 0 - </v>
      </c>
      <c r="CE76" s="67">
        <f>VLOOKUP(E76,'Répartition salles'!$C:$R,16,FALSE)</f>
        <v>0</v>
      </c>
      <c r="CF76" s="66" t="str">
        <f t="shared" si="469"/>
        <v>41295 - 0 - AM</v>
      </c>
      <c r="CG76" s="66" t="str">
        <f t="shared" si="470"/>
        <v>41295 - 0 - PM</v>
      </c>
      <c r="CH76" s="66" t="str">
        <f t="shared" si="471"/>
        <v>41295 - 0 - EVENING</v>
      </c>
      <c r="CI76" s="66" t="str">
        <f t="shared" si="472"/>
        <v xml:space="preserve">41295 - 0 - </v>
      </c>
      <c r="CJ76" s="118" t="str">
        <f t="shared" si="473"/>
        <v>ACT</v>
      </c>
    </row>
    <row r="77" spans="1:88" x14ac:dyDescent="0.2">
      <c r="A77" s="108">
        <v>2077332</v>
      </c>
      <c r="B77" s="108">
        <v>3382174</v>
      </c>
      <c r="C77" s="108" t="s">
        <v>118</v>
      </c>
      <c r="D77" s="109" t="s">
        <v>119</v>
      </c>
      <c r="E77" s="129" t="s">
        <v>53</v>
      </c>
      <c r="F77" s="104" t="s">
        <v>16</v>
      </c>
      <c r="G77" s="105"/>
      <c r="H77" s="105"/>
      <c r="I77" s="106">
        <v>41295</v>
      </c>
      <c r="J77" s="108" t="s">
        <v>8</v>
      </c>
      <c r="K77" s="108" t="s">
        <v>9</v>
      </c>
      <c r="L77" s="110" t="s">
        <v>610</v>
      </c>
      <c r="M77" s="11" t="str">
        <f t="shared" si="414"/>
        <v/>
      </c>
      <c r="N77" s="39" t="str">
        <f>IF($G77=P$4,"",IF(AND($G77&lt;$H77,P$3&lt;P$4,OR(AND($G77&gt;P$3,$G77&lt;=P$4),AND($H77&gt;P$3,$H77&lt;=P$4),AND($G77&lt;P$3,$H77&gt;P$4))),"AM",IF(AND($G77&lt;$H77,P$3&gt;P$4,OR(AND($G77&gt;P$3,$G77&lt;=P$4+1),AND($H77&gt;P$3,$H77&lt;=P$4+1),AND($G77&lt;P$3,$H77&gt;P$4+1))),"AM",IF(AND($G77&gt;$H77,P$3&lt;P$4,OR(AND($G77&gt;P$3,$G77&lt;=P$4),AND($H77+1&gt;P$3,$H77+1&lt;=P$4),AND($G77&lt;P$3,$H77+1&gt;P$4))),"AM",IF(AND($G77&gt;$H77,P$3&gt;P$4,OR(AND($G77&gt;P$3,$G77&lt;=P$4+1),AND($H77+1&gt;P$3,$H77+1&lt;=P$4+1),AND($G77&lt;P$3,$H77+1&gt;P$4+1))),"AM","")))))</f>
        <v/>
      </c>
      <c r="O77" s="39" t="str">
        <f>IF($G77=Q$4,"",IF(AND($G77&lt;$H77,Q$3&lt;Q$4,OR(AND($G77&gt;Q$3,$G77&lt;=Q$4),AND($H77&gt;Q$3,$H77&lt;=Q$4),AND($G77&lt;Q$3,$H77&gt;Q$4))),"PM",IF(AND($G77&lt;$H77,Q$3&gt;Q$4,OR(AND($G77&gt;Q$3,$G77&lt;=Q$4+1),AND($H77&gt;Q$3,$H77&lt;=Q$4+1),AND($G77&lt;Q$3,$H77&gt;Q$4+1))),"PM",IF(AND($G77&gt;$H77,Q$3&lt;Q$4,OR(AND($G77&gt;Q$3,$G77&lt;=Q$4),AND($H77+1&gt;Q$3,$H77+1&lt;=Q$4),AND($G77&lt;Q$3,$H77+1&gt;Q$4))),"PM",IF(AND($G77&gt;$H77,Q$3&gt;Q$4,OR(AND($G77&gt;Q$3,$G77&lt;=Q$4+1),AND($H77+1&gt;Q$3,$H77+1&lt;=Q$4+1),AND($G77&lt;Q$3,$H77+1&gt;Q$4+1))),"PM","")))))</f>
        <v/>
      </c>
      <c r="P77" s="39" t="str">
        <f>IF($G77=R$4,"",IF(AND($G77&lt;$H77,R$3&lt;R$4,OR(AND($G77&gt;R$3,$G77&lt;=R$4),AND($H77&gt;R$3,$H77&lt;=R$4),AND($G77&lt;R$3,$H77&gt;R$4))),"EVENING",IF(AND($G77&lt;$H77,R$3&gt;R$4,OR(AND($G77&gt;R$3,$G77&lt;=R$4+1),AND($H77&gt;R$3,$H77&lt;=R$4+1),AND($G77&lt;R$3,$H77&gt;R$4+1))),"EVENING",IF(AND($G77&gt;$H77,R$3&lt;R$4,OR(AND($G77&gt;R$3,$G77&lt;=R$4),AND($H77+1&gt;R$3,$H77+1&lt;=R$4),AND($G77&lt;R$3,$H77+1&gt;R$4))),"EVENING",IF(AND($G77&gt;$H77,R$3&gt;R$4,OR(AND($G77&gt;R$3,$G77&lt;=R$4+1),AND($H77+1&gt;R$3,$H77+1&lt;=R$4+1),AND($G77&lt;R$3,$H77+1&gt;R$4+1))),"EVENING","")))))</f>
        <v/>
      </c>
      <c r="Q77" s="39" t="str">
        <f>IF($G77=S$4,"",IF(AND($G77&lt;$H77,S$3&lt;S$4,OR(AND($G77&gt;S$3,$G77&lt;=S$4),AND($H77&gt;S$3,$H77&lt;=S$4),AND($G77&lt;S$3,$H77&gt;S$4))),"NIGHT",IF(AND($G77&lt;$H77,S$3&gt;S$4,OR(AND($G77&gt;S$3,$G77&lt;=S$4+1),AND($H77&gt;S$3,$H77&lt;=S$4+1),AND($G77&lt;S$3,$H77&gt;S$4+1))),"NIGHT",IF(AND($G77&gt;$H77,S$3&lt;S$4,OR(AND($G77&gt;S$3,$G77&lt;=S$4),AND($H77+1&gt;S$3,$H77+1&lt;=S$4),AND($G77&lt;S$3,$H77+1&gt;S$4))),"NIGHT",IF(AND($G77&gt;$H77,S$3&gt;S$4,OR(AND($G77&gt;S$3,$G77&lt;=S$4+1),AND($H77+1&gt;S$3,$H77+1&lt;=S$4+1),AND($G77&lt;S$3,$H77+1&gt;S$4+1))),"NIGHT","")))))</f>
        <v/>
      </c>
      <c r="R77" s="39" t="str">
        <f t="shared" si="415"/>
        <v>samedi</v>
      </c>
      <c r="S77" s="39">
        <f t="shared" si="416"/>
        <v>21</v>
      </c>
      <c r="T77" s="39">
        <f t="shared" si="417"/>
        <v>1</v>
      </c>
      <c r="U77" s="39" t="str">
        <f t="shared" si="418"/>
        <v>weekend</v>
      </c>
      <c r="V77" s="40" t="str">
        <f t="shared" si="419"/>
        <v>weekend - La Seine (0)</v>
      </c>
      <c r="W77" s="40" t="str">
        <f t="shared" si="420"/>
        <v xml:space="preserve">1 - weekend - La Seine (0) - </v>
      </c>
      <c r="X77" s="40" t="str">
        <f t="shared" si="421"/>
        <v xml:space="preserve">1 - weekend - La Seine (0) - </v>
      </c>
      <c r="Y77" s="40" t="str">
        <f t="shared" si="422"/>
        <v xml:space="preserve">1 - weekend - La Seine (0) - </v>
      </c>
      <c r="Z77" s="40" t="str">
        <f t="shared" si="423"/>
        <v xml:space="preserve">1 - weekend - La Seine (0) - </v>
      </c>
      <c r="AA77" s="40" t="str">
        <f t="shared" si="424"/>
        <v xml:space="preserve">41295 - La Seine (0) - </v>
      </c>
      <c r="AB77" s="40" t="str">
        <f t="shared" si="425"/>
        <v xml:space="preserve">41295 - La Seine (0) - </v>
      </c>
      <c r="AC77" s="40" t="str">
        <f t="shared" si="426"/>
        <v xml:space="preserve">41295 - La Seine (0) - </v>
      </c>
      <c r="AD77" s="40" t="str">
        <f t="shared" si="427"/>
        <v xml:space="preserve">41295 - La Seine (0) - </v>
      </c>
      <c r="AE77" s="39" t="str">
        <f t="shared" si="428"/>
        <v>ACT</v>
      </c>
      <c r="AF77" s="11"/>
      <c r="AG77" s="67" t="str">
        <f>VLOOKUP(E77,'Répartition salles'!$C:$R,6,FALSE)</f>
        <v>Seine A</v>
      </c>
      <c r="AH77" s="66" t="str">
        <f t="shared" si="429"/>
        <v xml:space="preserve">41295 - Seine A - </v>
      </c>
      <c r="AI77" s="66" t="str">
        <f t="shared" si="430"/>
        <v xml:space="preserve">41295 - Seine A - </v>
      </c>
      <c r="AJ77" s="66" t="str">
        <f t="shared" si="431"/>
        <v xml:space="preserve">41295 - Seine A - </v>
      </c>
      <c r="AK77" s="66" t="str">
        <f t="shared" si="432"/>
        <v xml:space="preserve">41295 - Seine A - </v>
      </c>
      <c r="AL77" s="67" t="str">
        <f>VLOOKUP(E77,'Répartition salles'!$C:$R,7,FALSE)</f>
        <v>Seine B</v>
      </c>
      <c r="AM77" s="66" t="str">
        <f t="shared" si="433"/>
        <v xml:space="preserve">41295 - Seine B - </v>
      </c>
      <c r="AN77" s="66" t="str">
        <f t="shared" si="434"/>
        <v xml:space="preserve">41295 - Seine B - </v>
      </c>
      <c r="AO77" s="66" t="str">
        <f t="shared" si="435"/>
        <v xml:space="preserve">41295 - Seine B - </v>
      </c>
      <c r="AP77" s="66" t="str">
        <f t="shared" si="436"/>
        <v xml:space="preserve">41295 - Seine B - </v>
      </c>
      <c r="AQ77" s="67" t="str">
        <f>VLOOKUP(E77,'Répartition salles'!$C:$R,8,FALSE)</f>
        <v>Seine C</v>
      </c>
      <c r="AR77" s="66" t="str">
        <f t="shared" si="437"/>
        <v xml:space="preserve">41295 - Seine C - </v>
      </c>
      <c r="AS77" s="66" t="str">
        <f t="shared" si="438"/>
        <v xml:space="preserve">41295 - Seine C - </v>
      </c>
      <c r="AT77" s="66" t="str">
        <f t="shared" si="439"/>
        <v xml:space="preserve">41295 - Seine C - </v>
      </c>
      <c r="AU77" s="66" t="str">
        <f t="shared" si="440"/>
        <v xml:space="preserve">41295 - Seine C - </v>
      </c>
      <c r="AV77" s="67">
        <f>VLOOKUP(E77,'Répartition salles'!$C:$R,9,FALSE)</f>
        <v>0</v>
      </c>
      <c r="AW77" s="66" t="str">
        <f t="shared" si="441"/>
        <v xml:space="preserve">41295 - 0 - </v>
      </c>
      <c r="AX77" s="66" t="str">
        <f t="shared" si="442"/>
        <v xml:space="preserve">41295 - 0 - </v>
      </c>
      <c r="AY77" s="66" t="str">
        <f t="shared" si="443"/>
        <v xml:space="preserve">41295 - 0 - </v>
      </c>
      <c r="AZ77" s="66" t="str">
        <f t="shared" si="444"/>
        <v xml:space="preserve">41295 - 0 - </v>
      </c>
      <c r="BA77" s="67">
        <f>VLOOKUP(E77,'Répartition salles'!$C:$R,10,FALSE)</f>
        <v>0</v>
      </c>
      <c r="BB77" s="66" t="str">
        <f t="shared" si="445"/>
        <v xml:space="preserve">41295 - 0 - </v>
      </c>
      <c r="BC77" s="66" t="str">
        <f t="shared" si="446"/>
        <v xml:space="preserve">41295 - 0 - </v>
      </c>
      <c r="BD77" s="66" t="str">
        <f t="shared" si="447"/>
        <v xml:space="preserve">41295 - 0 - </v>
      </c>
      <c r="BE77" s="66" t="str">
        <f t="shared" si="448"/>
        <v xml:space="preserve">41295 - 0 - </v>
      </c>
      <c r="BF77" s="67">
        <f>VLOOKUP(E77,'Répartition salles'!$C:$R,11,FALSE)</f>
        <v>0</v>
      </c>
      <c r="BG77" s="66" t="str">
        <f t="shared" si="449"/>
        <v xml:space="preserve">41295 - 0 - </v>
      </c>
      <c r="BH77" s="66" t="str">
        <f t="shared" si="450"/>
        <v xml:space="preserve">41295 - 0 - </v>
      </c>
      <c r="BI77" s="66" t="str">
        <f t="shared" si="451"/>
        <v xml:space="preserve">41295 - 0 - </v>
      </c>
      <c r="BJ77" s="66" t="str">
        <f t="shared" si="452"/>
        <v xml:space="preserve">41295 - 0 - </v>
      </c>
      <c r="BK77" s="67">
        <f>VLOOKUP(E77,'Répartition salles'!$C:$R,12,FALSE)</f>
        <v>0</v>
      </c>
      <c r="BL77" s="66" t="str">
        <f t="shared" si="453"/>
        <v xml:space="preserve">41295 - 0 - </v>
      </c>
      <c r="BM77" s="66" t="str">
        <f t="shared" si="454"/>
        <v xml:space="preserve">41295 - 0 - </v>
      </c>
      <c r="BN77" s="66" t="str">
        <f t="shared" si="455"/>
        <v xml:space="preserve">41295 - 0 - </v>
      </c>
      <c r="BO77" s="66" t="str">
        <f t="shared" si="456"/>
        <v xml:space="preserve">41295 - 0 - </v>
      </c>
      <c r="BP77" s="67">
        <f>VLOOKUP(E77,'Répartition salles'!$C:$R,13,FALSE)</f>
        <v>0</v>
      </c>
      <c r="BQ77" s="66" t="str">
        <f t="shared" si="457"/>
        <v xml:space="preserve">41295 - 0 - </v>
      </c>
      <c r="BR77" s="66" t="str">
        <f t="shared" si="458"/>
        <v xml:space="preserve">41295 - 0 - </v>
      </c>
      <c r="BS77" s="66" t="str">
        <f t="shared" si="459"/>
        <v xml:space="preserve">41295 - 0 - </v>
      </c>
      <c r="BT77" s="66" t="str">
        <f t="shared" si="460"/>
        <v xml:space="preserve">41295 - 0 - </v>
      </c>
      <c r="BU77" s="67">
        <f>VLOOKUP(E77,'Répartition salles'!$C:$R,14,FALSE)</f>
        <v>0</v>
      </c>
      <c r="BV77" s="66" t="str">
        <f t="shared" si="461"/>
        <v xml:space="preserve">41295 - 0 - </v>
      </c>
      <c r="BW77" s="66" t="str">
        <f t="shared" si="462"/>
        <v xml:space="preserve">41295 - 0 - </v>
      </c>
      <c r="BX77" s="66" t="str">
        <f t="shared" si="463"/>
        <v xml:space="preserve">41295 - 0 - </v>
      </c>
      <c r="BY77" s="66" t="str">
        <f t="shared" si="464"/>
        <v xml:space="preserve">41295 - 0 - </v>
      </c>
      <c r="BZ77" s="67">
        <f>VLOOKUP(E77,'Répartition salles'!$C:$R,15,FALSE)</f>
        <v>0</v>
      </c>
      <c r="CA77" s="66" t="str">
        <f t="shared" si="465"/>
        <v xml:space="preserve">41295 - 0 - </v>
      </c>
      <c r="CB77" s="66" t="str">
        <f t="shared" si="466"/>
        <v xml:space="preserve">41295 - 0 - </v>
      </c>
      <c r="CC77" s="66" t="str">
        <f t="shared" si="467"/>
        <v xml:space="preserve">41295 - 0 - </v>
      </c>
      <c r="CD77" s="66" t="str">
        <f t="shared" si="468"/>
        <v xml:space="preserve">41295 - 0 - </v>
      </c>
      <c r="CE77" s="67">
        <f>VLOOKUP(E77,'Répartition salles'!$C:$R,16,FALSE)</f>
        <v>0</v>
      </c>
      <c r="CF77" s="66" t="str">
        <f t="shared" si="469"/>
        <v xml:space="preserve">41295 - 0 - </v>
      </c>
      <c r="CG77" s="66" t="str">
        <f t="shared" si="470"/>
        <v xml:space="preserve">41295 - 0 - </v>
      </c>
      <c r="CH77" s="66" t="str">
        <f t="shared" si="471"/>
        <v xml:space="preserve">41295 - 0 - </v>
      </c>
      <c r="CI77" s="66" t="str">
        <f t="shared" si="472"/>
        <v xml:space="preserve">41295 - 0 - </v>
      </c>
      <c r="CJ77" s="118" t="str">
        <f t="shared" si="473"/>
        <v>ACT</v>
      </c>
    </row>
    <row r="78" spans="1:88" x14ac:dyDescent="0.2">
      <c r="A78" s="108">
        <v>2077332</v>
      </c>
      <c r="B78" s="108">
        <v>3382173</v>
      </c>
      <c r="C78" s="108" t="s">
        <v>31</v>
      </c>
      <c r="D78" s="109" t="s">
        <v>32</v>
      </c>
      <c r="E78" s="129" t="s">
        <v>53</v>
      </c>
      <c r="F78" s="104" t="s">
        <v>16</v>
      </c>
      <c r="G78" s="105">
        <v>0.29166666666666669</v>
      </c>
      <c r="H78" s="105">
        <v>0.58333333333333337</v>
      </c>
      <c r="I78" s="106">
        <v>41295</v>
      </c>
      <c r="J78" s="108" t="s">
        <v>8</v>
      </c>
      <c r="K78" s="108" t="s">
        <v>9</v>
      </c>
      <c r="L78" s="110" t="s">
        <v>610</v>
      </c>
      <c r="M78" s="11" t="str">
        <f t="shared" si="414"/>
        <v>AM</v>
      </c>
      <c r="N78" s="39" t="str">
        <f>IF($G78=P$4,"",IF(AND($G78&lt;$H78,P$3&lt;P$4,OR(AND($G78&gt;P$3,$G78&lt;=P$4),AND($H78&gt;P$3,$H78&lt;=P$4),AND($G78&lt;P$3,$H78&gt;P$4))),"AM",IF(AND($G78&lt;$H78,P$3&gt;P$4,OR(AND($G78&gt;P$3,$G78&lt;=P$4+1),AND($H78&gt;P$3,$H78&lt;=P$4+1),AND($G78&lt;P$3,$H78&gt;P$4+1))),"AM",IF(AND($G78&gt;$H78,P$3&lt;P$4,OR(AND($G78&gt;P$3,$G78&lt;=P$4),AND($H78+1&gt;P$3,$H78+1&lt;=P$4),AND($G78&lt;P$3,$H78+1&gt;P$4))),"AM",IF(AND($G78&gt;$H78,P$3&gt;P$4,OR(AND($G78&gt;P$3,$G78&lt;=P$4+1),AND($H78+1&gt;P$3,$H78+1&lt;=P$4+1),AND($G78&lt;P$3,$H78+1&gt;P$4+1))),"AM","")))))</f>
        <v>AM</v>
      </c>
      <c r="O78" s="39" t="str">
        <f>IF($G78=Q$4,"",IF(AND($G78&lt;$H78,Q$3&lt;Q$4,OR(AND($G78&gt;Q$3,$G78&lt;=Q$4),AND($H78&gt;Q$3,$H78&lt;=Q$4),AND($G78&lt;Q$3,$H78&gt;Q$4))),"PM",IF(AND($G78&lt;$H78,Q$3&gt;Q$4,OR(AND($G78&gt;Q$3,$G78&lt;=Q$4+1),AND($H78&gt;Q$3,$H78&lt;=Q$4+1),AND($G78&lt;Q$3,$H78&gt;Q$4+1))),"PM",IF(AND($G78&gt;$H78,Q$3&lt;Q$4,OR(AND($G78&gt;Q$3,$G78&lt;=Q$4),AND($H78+1&gt;Q$3,$H78+1&lt;=Q$4),AND($G78&lt;Q$3,$H78+1&gt;Q$4))),"PM",IF(AND($G78&gt;$H78,Q$3&gt;Q$4,OR(AND($G78&gt;Q$3,$G78&lt;=Q$4+1),AND($H78+1&gt;Q$3,$H78+1&lt;=Q$4+1),AND($G78&lt;Q$3,$H78+1&gt;Q$4+1))),"PM","")))))</f>
        <v/>
      </c>
      <c r="P78" s="39" t="str">
        <f>IF($G78=R$4,"",IF(AND($G78&lt;$H78,R$3&lt;R$4,OR(AND($G78&gt;R$3,$G78&lt;=R$4),AND($H78&gt;R$3,$H78&lt;=R$4),AND($G78&lt;R$3,$H78&gt;R$4))),"EVENING",IF(AND($G78&lt;$H78,R$3&gt;R$4,OR(AND($G78&gt;R$3,$G78&lt;=R$4+1),AND($H78&gt;R$3,$H78&lt;=R$4+1),AND($G78&lt;R$3,$H78&gt;R$4+1))),"EVENING",IF(AND($G78&gt;$H78,R$3&lt;R$4,OR(AND($G78&gt;R$3,$G78&lt;=R$4),AND($H78+1&gt;R$3,$H78+1&lt;=R$4),AND($G78&lt;R$3,$H78+1&gt;R$4))),"EVENING",IF(AND($G78&gt;$H78,R$3&gt;R$4,OR(AND($G78&gt;R$3,$G78&lt;=R$4+1),AND($H78+1&gt;R$3,$H78+1&lt;=R$4+1),AND($G78&lt;R$3,$H78+1&gt;R$4+1))),"EVENING","")))))</f>
        <v/>
      </c>
      <c r="Q78" s="39" t="str">
        <f>IF($G78=S$4,"",IF(AND($G78&lt;$H78,S$3&lt;S$4,OR(AND($G78&gt;S$3,$G78&lt;=S$4),AND($H78&gt;S$3,$H78&lt;=S$4),AND($G78&lt;S$3,$H78&gt;S$4))),"NIGHT",IF(AND($G78&lt;$H78,S$3&gt;S$4,OR(AND($G78&gt;S$3,$G78&lt;=S$4+1),AND($H78&gt;S$3,$H78&lt;=S$4+1),AND($G78&lt;S$3,$H78&gt;S$4+1))),"NIGHT",IF(AND($G78&gt;$H78,S$3&lt;S$4,OR(AND($G78&gt;S$3,$G78&lt;=S$4),AND($H78+1&gt;S$3,$H78+1&lt;=S$4),AND($G78&lt;S$3,$H78+1&gt;S$4))),"NIGHT",IF(AND($G78&gt;$H78,S$3&gt;S$4,OR(AND($G78&gt;S$3,$G78&lt;=S$4+1),AND($H78+1&gt;S$3,$H78+1&lt;=S$4+1),AND($G78&lt;S$3,$H78+1&gt;S$4+1))),"NIGHT","")))))</f>
        <v/>
      </c>
      <c r="R78" s="39" t="str">
        <f t="shared" si="415"/>
        <v>samedi</v>
      </c>
      <c r="S78" s="39">
        <f t="shared" si="416"/>
        <v>21</v>
      </c>
      <c r="T78" s="39">
        <f t="shared" si="417"/>
        <v>1</v>
      </c>
      <c r="U78" s="39" t="str">
        <f t="shared" si="418"/>
        <v>weekend</v>
      </c>
      <c r="V78" s="40" t="str">
        <f t="shared" si="419"/>
        <v>weekend - La Seine (0)</v>
      </c>
      <c r="W78" s="40" t="str">
        <f t="shared" si="420"/>
        <v>1 - weekend - La Seine (0) - AM</v>
      </c>
      <c r="X78" s="40" t="str">
        <f t="shared" si="421"/>
        <v xml:space="preserve">1 - weekend - La Seine (0) - </v>
      </c>
      <c r="Y78" s="40" t="str">
        <f t="shared" si="422"/>
        <v xml:space="preserve">1 - weekend - La Seine (0) - </v>
      </c>
      <c r="Z78" s="40" t="str">
        <f t="shared" si="423"/>
        <v xml:space="preserve">1 - weekend - La Seine (0) - </v>
      </c>
      <c r="AA78" s="40" t="str">
        <f t="shared" si="424"/>
        <v>41295 - La Seine (0) - AM</v>
      </c>
      <c r="AB78" s="40" t="str">
        <f t="shared" si="425"/>
        <v xml:space="preserve">41295 - La Seine (0) - </v>
      </c>
      <c r="AC78" s="40" t="str">
        <f t="shared" si="426"/>
        <v xml:space="preserve">41295 - La Seine (0) - </v>
      </c>
      <c r="AD78" s="40" t="str">
        <f t="shared" si="427"/>
        <v xml:space="preserve">41295 - La Seine (0) - </v>
      </c>
      <c r="AE78" s="39" t="str">
        <f t="shared" si="428"/>
        <v>ACT</v>
      </c>
      <c r="AF78" s="11"/>
      <c r="AG78" s="67" t="str">
        <f>VLOOKUP(E78,'Répartition salles'!$C:$R,6,FALSE)</f>
        <v>Seine A</v>
      </c>
      <c r="AH78" s="66" t="str">
        <f t="shared" si="429"/>
        <v>41295 - Seine A - AM</v>
      </c>
      <c r="AI78" s="66" t="str">
        <f t="shared" si="430"/>
        <v xml:space="preserve">41295 - Seine A - </v>
      </c>
      <c r="AJ78" s="66" t="str">
        <f t="shared" si="431"/>
        <v xml:space="preserve">41295 - Seine A - </v>
      </c>
      <c r="AK78" s="66" t="str">
        <f t="shared" si="432"/>
        <v xml:space="preserve">41295 - Seine A - </v>
      </c>
      <c r="AL78" s="67" t="str">
        <f>VLOOKUP(E78,'Répartition salles'!$C:$R,7,FALSE)</f>
        <v>Seine B</v>
      </c>
      <c r="AM78" s="66" t="str">
        <f t="shared" si="433"/>
        <v>41295 - Seine B - AM</v>
      </c>
      <c r="AN78" s="66" t="str">
        <f t="shared" si="434"/>
        <v xml:space="preserve">41295 - Seine B - </v>
      </c>
      <c r="AO78" s="66" t="str">
        <f t="shared" si="435"/>
        <v xml:space="preserve">41295 - Seine B - </v>
      </c>
      <c r="AP78" s="66" t="str">
        <f t="shared" si="436"/>
        <v xml:space="preserve">41295 - Seine B - </v>
      </c>
      <c r="AQ78" s="67" t="str">
        <f>VLOOKUP(E78,'Répartition salles'!$C:$R,8,FALSE)</f>
        <v>Seine C</v>
      </c>
      <c r="AR78" s="66" t="str">
        <f t="shared" si="437"/>
        <v>41295 - Seine C - AM</v>
      </c>
      <c r="AS78" s="66" t="str">
        <f t="shared" si="438"/>
        <v xml:space="preserve">41295 - Seine C - </v>
      </c>
      <c r="AT78" s="66" t="str">
        <f t="shared" si="439"/>
        <v xml:space="preserve">41295 - Seine C - </v>
      </c>
      <c r="AU78" s="66" t="str">
        <f t="shared" si="440"/>
        <v xml:space="preserve">41295 - Seine C - </v>
      </c>
      <c r="AV78" s="67">
        <f>VLOOKUP(E78,'Répartition salles'!$C:$R,9,FALSE)</f>
        <v>0</v>
      </c>
      <c r="AW78" s="66" t="str">
        <f t="shared" si="441"/>
        <v>41295 - 0 - AM</v>
      </c>
      <c r="AX78" s="66" t="str">
        <f t="shared" si="442"/>
        <v xml:space="preserve">41295 - 0 - </v>
      </c>
      <c r="AY78" s="66" t="str">
        <f t="shared" si="443"/>
        <v xml:space="preserve">41295 - 0 - </v>
      </c>
      <c r="AZ78" s="66" t="str">
        <f t="shared" si="444"/>
        <v xml:space="preserve">41295 - 0 - </v>
      </c>
      <c r="BA78" s="67">
        <f>VLOOKUP(E78,'Répartition salles'!$C:$R,10,FALSE)</f>
        <v>0</v>
      </c>
      <c r="BB78" s="66" t="str">
        <f t="shared" si="445"/>
        <v>41295 - 0 - AM</v>
      </c>
      <c r="BC78" s="66" t="str">
        <f t="shared" si="446"/>
        <v xml:space="preserve">41295 - 0 - </v>
      </c>
      <c r="BD78" s="66" t="str">
        <f t="shared" si="447"/>
        <v xml:space="preserve">41295 - 0 - </v>
      </c>
      <c r="BE78" s="66" t="str">
        <f t="shared" si="448"/>
        <v xml:space="preserve">41295 - 0 - </v>
      </c>
      <c r="BF78" s="67">
        <f>VLOOKUP(E78,'Répartition salles'!$C:$R,11,FALSE)</f>
        <v>0</v>
      </c>
      <c r="BG78" s="66" t="str">
        <f t="shared" si="449"/>
        <v>41295 - 0 - AM</v>
      </c>
      <c r="BH78" s="66" t="str">
        <f t="shared" si="450"/>
        <v xml:space="preserve">41295 - 0 - </v>
      </c>
      <c r="BI78" s="66" t="str">
        <f t="shared" si="451"/>
        <v xml:space="preserve">41295 - 0 - </v>
      </c>
      <c r="BJ78" s="66" t="str">
        <f t="shared" si="452"/>
        <v xml:space="preserve">41295 - 0 - </v>
      </c>
      <c r="BK78" s="67">
        <f>VLOOKUP(E78,'Répartition salles'!$C:$R,12,FALSE)</f>
        <v>0</v>
      </c>
      <c r="BL78" s="66" t="str">
        <f t="shared" si="453"/>
        <v>41295 - 0 - AM</v>
      </c>
      <c r="BM78" s="66" t="str">
        <f t="shared" si="454"/>
        <v xml:space="preserve">41295 - 0 - </v>
      </c>
      <c r="BN78" s="66" t="str">
        <f t="shared" si="455"/>
        <v xml:space="preserve">41295 - 0 - </v>
      </c>
      <c r="BO78" s="66" t="str">
        <f t="shared" si="456"/>
        <v xml:space="preserve">41295 - 0 - </v>
      </c>
      <c r="BP78" s="67">
        <f>VLOOKUP(E78,'Répartition salles'!$C:$R,13,FALSE)</f>
        <v>0</v>
      </c>
      <c r="BQ78" s="66" t="str">
        <f t="shared" si="457"/>
        <v>41295 - 0 - AM</v>
      </c>
      <c r="BR78" s="66" t="str">
        <f t="shared" si="458"/>
        <v xml:space="preserve">41295 - 0 - </v>
      </c>
      <c r="BS78" s="66" t="str">
        <f t="shared" si="459"/>
        <v xml:space="preserve">41295 - 0 - </v>
      </c>
      <c r="BT78" s="66" t="str">
        <f t="shared" si="460"/>
        <v xml:space="preserve">41295 - 0 - </v>
      </c>
      <c r="BU78" s="67">
        <f>VLOOKUP(E78,'Répartition salles'!$C:$R,14,FALSE)</f>
        <v>0</v>
      </c>
      <c r="BV78" s="66" t="str">
        <f t="shared" si="461"/>
        <v>41295 - 0 - AM</v>
      </c>
      <c r="BW78" s="66" t="str">
        <f t="shared" si="462"/>
        <v xml:space="preserve">41295 - 0 - </v>
      </c>
      <c r="BX78" s="66" t="str">
        <f t="shared" si="463"/>
        <v xml:space="preserve">41295 - 0 - </v>
      </c>
      <c r="BY78" s="66" t="str">
        <f t="shared" si="464"/>
        <v xml:space="preserve">41295 - 0 - </v>
      </c>
      <c r="BZ78" s="67">
        <f>VLOOKUP(E78,'Répartition salles'!$C:$R,15,FALSE)</f>
        <v>0</v>
      </c>
      <c r="CA78" s="66" t="str">
        <f t="shared" si="465"/>
        <v>41295 - 0 - AM</v>
      </c>
      <c r="CB78" s="66" t="str">
        <f t="shared" si="466"/>
        <v xml:space="preserve">41295 - 0 - </v>
      </c>
      <c r="CC78" s="66" t="str">
        <f t="shared" si="467"/>
        <v xml:space="preserve">41295 - 0 - </v>
      </c>
      <c r="CD78" s="66" t="str">
        <f t="shared" si="468"/>
        <v xml:space="preserve">41295 - 0 - </v>
      </c>
      <c r="CE78" s="67">
        <f>VLOOKUP(E78,'Répartition salles'!$C:$R,16,FALSE)</f>
        <v>0</v>
      </c>
      <c r="CF78" s="66" t="str">
        <f t="shared" si="469"/>
        <v>41295 - 0 - AM</v>
      </c>
      <c r="CG78" s="66" t="str">
        <f t="shared" si="470"/>
        <v xml:space="preserve">41295 - 0 - </v>
      </c>
      <c r="CH78" s="66" t="str">
        <f t="shared" si="471"/>
        <v xml:space="preserve">41295 - 0 - </v>
      </c>
      <c r="CI78" s="66" t="str">
        <f t="shared" si="472"/>
        <v xml:space="preserve">41295 - 0 - </v>
      </c>
      <c r="CJ78" s="118" t="str">
        <f t="shared" si="473"/>
        <v>ACT</v>
      </c>
    </row>
    <row r="79" spans="1:88" x14ac:dyDescent="0.2">
      <c r="A79" s="108">
        <v>2077332</v>
      </c>
      <c r="B79" s="108">
        <v>3464686</v>
      </c>
      <c r="C79" s="108" t="s">
        <v>97</v>
      </c>
      <c r="D79" s="109" t="s">
        <v>102</v>
      </c>
      <c r="E79" s="103" t="s">
        <v>115</v>
      </c>
      <c r="F79" s="104" t="s">
        <v>16</v>
      </c>
      <c r="G79" s="105">
        <v>0.625</v>
      </c>
      <c r="H79" s="105">
        <v>0.83333333333333337</v>
      </c>
      <c r="I79" s="106">
        <v>41295</v>
      </c>
      <c r="J79" s="108" t="s">
        <v>8</v>
      </c>
      <c r="K79" s="108" t="s">
        <v>9</v>
      </c>
      <c r="L79" s="110" t="s">
        <v>610</v>
      </c>
      <c r="M79" s="11" t="str">
        <f t="shared" si="414"/>
        <v>PM;EVENING</v>
      </c>
      <c r="N79" s="39" t="str">
        <f>IF($G79=P$4,"",IF(AND($G79&lt;$H79,P$3&lt;P$4,OR(AND($G79&gt;P$3,$G79&lt;=P$4),AND($H79&gt;P$3,$H79&lt;=P$4),AND($G79&lt;P$3,$H79&gt;P$4))),"AM",IF(AND($G79&lt;$H79,P$3&gt;P$4,OR(AND($G79&gt;P$3,$G79&lt;=P$4+1),AND($H79&gt;P$3,$H79&lt;=P$4+1),AND($G79&lt;P$3,$H79&gt;P$4+1))),"AM",IF(AND($G79&gt;$H79,P$3&lt;P$4,OR(AND($G79&gt;P$3,$G79&lt;=P$4),AND($H79+1&gt;P$3,$H79+1&lt;=P$4),AND($G79&lt;P$3,$H79+1&gt;P$4))),"AM",IF(AND($G79&gt;$H79,P$3&gt;P$4,OR(AND($G79&gt;P$3,$G79&lt;=P$4+1),AND($H79+1&gt;P$3,$H79+1&lt;=P$4+1),AND($G79&lt;P$3,$H79+1&gt;P$4+1))),"AM","")))))</f>
        <v/>
      </c>
      <c r="O79" s="39" t="str">
        <f>IF($G79=Q$4,"",IF(AND($G79&lt;$H79,Q$3&lt;Q$4,OR(AND($G79&gt;Q$3,$G79&lt;=Q$4),AND($H79&gt;Q$3,$H79&lt;=Q$4),AND($G79&lt;Q$3,$H79&gt;Q$4))),"PM",IF(AND($G79&lt;$H79,Q$3&gt;Q$4,OR(AND($G79&gt;Q$3,$G79&lt;=Q$4+1),AND($H79&gt;Q$3,$H79&lt;=Q$4+1),AND($G79&lt;Q$3,$H79&gt;Q$4+1))),"PM",IF(AND($G79&gt;$H79,Q$3&lt;Q$4,OR(AND($G79&gt;Q$3,$G79&lt;=Q$4),AND($H79+1&gt;Q$3,$H79+1&lt;=Q$4),AND($G79&lt;Q$3,$H79+1&gt;Q$4))),"PM",IF(AND($G79&gt;$H79,Q$3&gt;Q$4,OR(AND($G79&gt;Q$3,$G79&lt;=Q$4+1),AND($H79+1&gt;Q$3,$H79+1&lt;=Q$4+1),AND($G79&lt;Q$3,$H79+1&gt;Q$4+1))),"PM","")))))</f>
        <v>PM</v>
      </c>
      <c r="P79" s="39" t="str">
        <f>IF($G79=R$4,"",IF(AND($G79&lt;$H79,R$3&lt;R$4,OR(AND($G79&gt;R$3,$G79&lt;=R$4),AND($H79&gt;R$3,$H79&lt;=R$4),AND($G79&lt;R$3,$H79&gt;R$4))),"EVENING",IF(AND($G79&lt;$H79,R$3&gt;R$4,OR(AND($G79&gt;R$3,$G79&lt;=R$4+1),AND($H79&gt;R$3,$H79&lt;=R$4+1),AND($G79&lt;R$3,$H79&gt;R$4+1))),"EVENING",IF(AND($G79&gt;$H79,R$3&lt;R$4,OR(AND($G79&gt;R$3,$G79&lt;=R$4),AND($H79+1&gt;R$3,$H79+1&lt;=R$4),AND($G79&lt;R$3,$H79+1&gt;R$4))),"EVENING",IF(AND($G79&gt;$H79,R$3&gt;R$4,OR(AND($G79&gt;R$3,$G79&lt;=R$4+1),AND($H79+1&gt;R$3,$H79+1&lt;=R$4+1),AND($G79&lt;R$3,$H79+1&gt;R$4+1))),"EVENING","")))))</f>
        <v>EVENING</v>
      </c>
      <c r="Q79" s="39" t="str">
        <f>IF($G79=S$4,"",IF(AND($G79&lt;$H79,S$3&lt;S$4,OR(AND($G79&gt;S$3,$G79&lt;=S$4),AND($H79&gt;S$3,$H79&lt;=S$4),AND($G79&lt;S$3,$H79&gt;S$4))),"NIGHT",IF(AND($G79&lt;$H79,S$3&gt;S$4,OR(AND($G79&gt;S$3,$G79&lt;=S$4+1),AND($H79&gt;S$3,$H79&lt;=S$4+1),AND($G79&lt;S$3,$H79&gt;S$4+1))),"NIGHT",IF(AND($G79&gt;$H79,S$3&lt;S$4,OR(AND($G79&gt;S$3,$G79&lt;=S$4),AND($H79+1&gt;S$3,$H79+1&lt;=S$4),AND($G79&lt;S$3,$H79+1&gt;S$4))),"NIGHT",IF(AND($G79&gt;$H79,S$3&gt;S$4,OR(AND($G79&gt;S$3,$G79&lt;=S$4+1),AND($H79+1&gt;S$3,$H79+1&lt;=S$4+1),AND($G79&lt;S$3,$H79+1&gt;S$4+1))),"NIGHT","")))))</f>
        <v/>
      </c>
      <c r="R79" s="39" t="str">
        <f t="shared" si="415"/>
        <v>samedi</v>
      </c>
      <c r="S79" s="39">
        <f t="shared" si="416"/>
        <v>21</v>
      </c>
      <c r="T79" s="39">
        <f t="shared" si="417"/>
        <v>1</v>
      </c>
      <c r="U79" s="39" t="str">
        <f t="shared" si="418"/>
        <v>weekend</v>
      </c>
      <c r="V79" s="40" t="str">
        <f t="shared" si="419"/>
        <v>weekend - Le Pont des Arts A (0)</v>
      </c>
      <c r="W79" s="40" t="str">
        <f t="shared" si="420"/>
        <v xml:space="preserve">1 - weekend - Le Pont des Arts A (0) - </v>
      </c>
      <c r="X79" s="40" t="str">
        <f t="shared" si="421"/>
        <v>1 - weekend - Le Pont des Arts A (0) - PM</v>
      </c>
      <c r="Y79" s="40" t="str">
        <f t="shared" si="422"/>
        <v>1 - weekend - Le Pont des Arts A (0) - EVENING</v>
      </c>
      <c r="Z79" s="40" t="str">
        <f t="shared" si="423"/>
        <v xml:space="preserve">1 - weekend - Le Pont des Arts A (0) - </v>
      </c>
      <c r="AA79" s="40" t="str">
        <f t="shared" si="424"/>
        <v xml:space="preserve">41295 - Le Pont des Arts A (0) - </v>
      </c>
      <c r="AB79" s="40" t="str">
        <f t="shared" si="425"/>
        <v>41295 - Le Pont des Arts A (0) - PM</v>
      </c>
      <c r="AC79" s="40" t="str">
        <f t="shared" si="426"/>
        <v>41295 - Le Pont des Arts A (0) - EVENING</v>
      </c>
      <c r="AD79" s="40" t="str">
        <f t="shared" si="427"/>
        <v xml:space="preserve">41295 - Le Pont des Arts A (0) - </v>
      </c>
      <c r="AE79" s="39" t="str">
        <f t="shared" si="428"/>
        <v>ACT</v>
      </c>
      <c r="AF79" s="11"/>
      <c r="AG79" s="67" t="str">
        <f>VLOOKUP(E79,'Répartition salles'!$C:$R,6,FALSE)</f>
        <v>Pont des Arts A</v>
      </c>
      <c r="AH79" s="66" t="str">
        <f t="shared" si="429"/>
        <v xml:space="preserve">41295 - Pont des Arts A - </v>
      </c>
      <c r="AI79" s="66" t="str">
        <f t="shared" si="430"/>
        <v>41295 - Pont des Arts A - PM</v>
      </c>
      <c r="AJ79" s="66" t="str">
        <f t="shared" si="431"/>
        <v>41295 - Pont des Arts A - EVENING</v>
      </c>
      <c r="AK79" s="66" t="str">
        <f t="shared" si="432"/>
        <v xml:space="preserve">41295 - Pont des Arts A - </v>
      </c>
      <c r="AL79" s="67">
        <f>VLOOKUP(E79,'Répartition salles'!$C:$R,7,FALSE)</f>
        <v>0</v>
      </c>
      <c r="AM79" s="66" t="str">
        <f t="shared" si="433"/>
        <v xml:space="preserve">41295 - 0 - </v>
      </c>
      <c r="AN79" s="66" t="str">
        <f t="shared" si="434"/>
        <v>41295 - 0 - PM</v>
      </c>
      <c r="AO79" s="66" t="str">
        <f t="shared" si="435"/>
        <v>41295 - 0 - EVENING</v>
      </c>
      <c r="AP79" s="66" t="str">
        <f t="shared" si="436"/>
        <v xml:space="preserve">41295 - 0 - </v>
      </c>
      <c r="AQ79" s="67">
        <f>VLOOKUP(E79,'Répartition salles'!$C:$R,8,FALSE)</f>
        <v>0</v>
      </c>
      <c r="AR79" s="66" t="str">
        <f t="shared" si="437"/>
        <v xml:space="preserve">41295 - 0 - </v>
      </c>
      <c r="AS79" s="66" t="str">
        <f t="shared" si="438"/>
        <v>41295 - 0 - PM</v>
      </c>
      <c r="AT79" s="66" t="str">
        <f t="shared" si="439"/>
        <v>41295 - 0 - EVENING</v>
      </c>
      <c r="AU79" s="66" t="str">
        <f t="shared" si="440"/>
        <v xml:space="preserve">41295 - 0 - </v>
      </c>
      <c r="AV79" s="67">
        <f>VLOOKUP(E79,'Répartition salles'!$C:$R,9,FALSE)</f>
        <v>0</v>
      </c>
      <c r="AW79" s="66" t="str">
        <f t="shared" si="441"/>
        <v xml:space="preserve">41295 - 0 - </v>
      </c>
      <c r="AX79" s="66" t="str">
        <f t="shared" si="442"/>
        <v>41295 - 0 - PM</v>
      </c>
      <c r="AY79" s="66" t="str">
        <f t="shared" si="443"/>
        <v>41295 - 0 - EVENING</v>
      </c>
      <c r="AZ79" s="66" t="str">
        <f t="shared" si="444"/>
        <v xml:space="preserve">41295 - 0 - </v>
      </c>
      <c r="BA79" s="67">
        <f>VLOOKUP(E79,'Répartition salles'!$C:$R,10,FALSE)</f>
        <v>0</v>
      </c>
      <c r="BB79" s="66" t="str">
        <f t="shared" si="445"/>
        <v xml:space="preserve">41295 - 0 - </v>
      </c>
      <c r="BC79" s="66" t="str">
        <f t="shared" si="446"/>
        <v>41295 - 0 - PM</v>
      </c>
      <c r="BD79" s="66" t="str">
        <f t="shared" si="447"/>
        <v>41295 - 0 - EVENING</v>
      </c>
      <c r="BE79" s="66" t="str">
        <f t="shared" si="448"/>
        <v xml:space="preserve">41295 - 0 - </v>
      </c>
      <c r="BF79" s="67">
        <f>VLOOKUP(E79,'Répartition salles'!$C:$R,11,FALSE)</f>
        <v>0</v>
      </c>
      <c r="BG79" s="66" t="str">
        <f t="shared" si="449"/>
        <v xml:space="preserve">41295 - 0 - </v>
      </c>
      <c r="BH79" s="66" t="str">
        <f t="shared" si="450"/>
        <v>41295 - 0 - PM</v>
      </c>
      <c r="BI79" s="66" t="str">
        <f t="shared" si="451"/>
        <v>41295 - 0 - EVENING</v>
      </c>
      <c r="BJ79" s="66" t="str">
        <f t="shared" si="452"/>
        <v xml:space="preserve">41295 - 0 - </v>
      </c>
      <c r="BK79" s="67">
        <f>VLOOKUP(E79,'Répartition salles'!$C:$R,12,FALSE)</f>
        <v>0</v>
      </c>
      <c r="BL79" s="66" t="str">
        <f t="shared" si="453"/>
        <v xml:space="preserve">41295 - 0 - </v>
      </c>
      <c r="BM79" s="66" t="str">
        <f t="shared" si="454"/>
        <v>41295 - 0 - PM</v>
      </c>
      <c r="BN79" s="66" t="str">
        <f t="shared" si="455"/>
        <v>41295 - 0 - EVENING</v>
      </c>
      <c r="BO79" s="66" t="str">
        <f t="shared" si="456"/>
        <v xml:space="preserve">41295 - 0 - </v>
      </c>
      <c r="BP79" s="67">
        <f>VLOOKUP(E79,'Répartition salles'!$C:$R,13,FALSE)</f>
        <v>0</v>
      </c>
      <c r="BQ79" s="66" t="str">
        <f t="shared" si="457"/>
        <v xml:space="preserve">41295 - 0 - </v>
      </c>
      <c r="BR79" s="66" t="str">
        <f t="shared" si="458"/>
        <v>41295 - 0 - PM</v>
      </c>
      <c r="BS79" s="66" t="str">
        <f t="shared" si="459"/>
        <v>41295 - 0 - EVENING</v>
      </c>
      <c r="BT79" s="66" t="str">
        <f t="shared" si="460"/>
        <v xml:space="preserve">41295 - 0 - </v>
      </c>
      <c r="BU79" s="67">
        <f>VLOOKUP(E79,'Répartition salles'!$C:$R,14,FALSE)</f>
        <v>0</v>
      </c>
      <c r="BV79" s="66" t="str">
        <f t="shared" si="461"/>
        <v xml:space="preserve">41295 - 0 - </v>
      </c>
      <c r="BW79" s="66" t="str">
        <f t="shared" si="462"/>
        <v>41295 - 0 - PM</v>
      </c>
      <c r="BX79" s="66" t="str">
        <f t="shared" si="463"/>
        <v>41295 - 0 - EVENING</v>
      </c>
      <c r="BY79" s="66" t="str">
        <f t="shared" si="464"/>
        <v xml:space="preserve">41295 - 0 - </v>
      </c>
      <c r="BZ79" s="67">
        <f>VLOOKUP(E79,'Répartition salles'!$C:$R,15,FALSE)</f>
        <v>0</v>
      </c>
      <c r="CA79" s="66" t="str">
        <f t="shared" si="465"/>
        <v xml:space="preserve">41295 - 0 - </v>
      </c>
      <c r="CB79" s="66" t="str">
        <f t="shared" si="466"/>
        <v>41295 - 0 - PM</v>
      </c>
      <c r="CC79" s="66" t="str">
        <f t="shared" si="467"/>
        <v>41295 - 0 - EVENING</v>
      </c>
      <c r="CD79" s="66" t="str">
        <f t="shared" si="468"/>
        <v xml:space="preserve">41295 - 0 - </v>
      </c>
      <c r="CE79" s="67">
        <f>VLOOKUP(E79,'Répartition salles'!$C:$R,16,FALSE)</f>
        <v>0</v>
      </c>
      <c r="CF79" s="66" t="str">
        <f t="shared" si="469"/>
        <v xml:space="preserve">41295 - 0 - </v>
      </c>
      <c r="CG79" s="66" t="str">
        <f t="shared" si="470"/>
        <v>41295 - 0 - PM</v>
      </c>
      <c r="CH79" s="66" t="str">
        <f t="shared" si="471"/>
        <v>41295 - 0 - EVENING</v>
      </c>
      <c r="CI79" s="66" t="str">
        <f t="shared" si="472"/>
        <v xml:space="preserve">41295 - 0 - </v>
      </c>
      <c r="CJ79" s="118" t="str">
        <f t="shared" si="473"/>
        <v>ACT</v>
      </c>
    </row>
    <row r="80" spans="1:88" x14ac:dyDescent="0.2">
      <c r="A80" s="108">
        <v>2077332</v>
      </c>
      <c r="B80" s="108">
        <v>3454182</v>
      </c>
      <c r="C80" s="108" t="s">
        <v>97</v>
      </c>
      <c r="D80" s="109" t="s">
        <v>645</v>
      </c>
      <c r="E80" s="103" t="s">
        <v>93</v>
      </c>
      <c r="F80" s="104" t="s">
        <v>16</v>
      </c>
      <c r="G80" s="105">
        <v>0.29166666666666669</v>
      </c>
      <c r="H80" s="105">
        <v>0.58333333333333337</v>
      </c>
      <c r="I80" s="106">
        <v>41295</v>
      </c>
      <c r="J80" s="108" t="s">
        <v>8</v>
      </c>
      <c r="K80" s="108" t="s">
        <v>9</v>
      </c>
      <c r="L80" s="110" t="s">
        <v>610</v>
      </c>
      <c r="M80" s="11" t="str">
        <f t="shared" si="414"/>
        <v>AM</v>
      </c>
      <c r="N80" s="39" t="str">
        <f>IF($G80=P$4,"",IF(AND($G80&lt;$H80,P$3&lt;P$4,OR(AND($G80&gt;P$3,$G80&lt;=P$4),AND($H80&gt;P$3,$H80&lt;=P$4),AND($G80&lt;P$3,$H80&gt;P$4))),"AM",IF(AND($G80&lt;$H80,P$3&gt;P$4,OR(AND($G80&gt;P$3,$G80&lt;=P$4+1),AND($H80&gt;P$3,$H80&lt;=P$4+1),AND($G80&lt;P$3,$H80&gt;P$4+1))),"AM",IF(AND($G80&gt;$H80,P$3&lt;P$4,OR(AND($G80&gt;P$3,$G80&lt;=P$4),AND($H80+1&gt;P$3,$H80+1&lt;=P$4),AND($G80&lt;P$3,$H80+1&gt;P$4))),"AM",IF(AND($G80&gt;$H80,P$3&gt;P$4,OR(AND($G80&gt;P$3,$G80&lt;=P$4+1),AND($H80+1&gt;P$3,$H80+1&lt;=P$4+1),AND($G80&lt;P$3,$H80+1&gt;P$4+1))),"AM","")))))</f>
        <v>AM</v>
      </c>
      <c r="O80" s="39" t="str">
        <f>IF($G80=Q$4,"",IF(AND($G80&lt;$H80,Q$3&lt;Q$4,OR(AND($G80&gt;Q$3,$G80&lt;=Q$4),AND($H80&gt;Q$3,$H80&lt;=Q$4),AND($G80&lt;Q$3,$H80&gt;Q$4))),"PM",IF(AND($G80&lt;$H80,Q$3&gt;Q$4,OR(AND($G80&gt;Q$3,$G80&lt;=Q$4+1),AND($H80&gt;Q$3,$H80&lt;=Q$4+1),AND($G80&lt;Q$3,$H80&gt;Q$4+1))),"PM",IF(AND($G80&gt;$H80,Q$3&lt;Q$4,OR(AND($G80&gt;Q$3,$G80&lt;=Q$4),AND($H80+1&gt;Q$3,$H80+1&lt;=Q$4),AND($G80&lt;Q$3,$H80+1&gt;Q$4))),"PM",IF(AND($G80&gt;$H80,Q$3&gt;Q$4,OR(AND($G80&gt;Q$3,$G80&lt;=Q$4+1),AND($H80+1&gt;Q$3,$H80+1&lt;=Q$4+1),AND($G80&lt;Q$3,$H80+1&gt;Q$4+1))),"PM","")))))</f>
        <v/>
      </c>
      <c r="P80" s="39" t="str">
        <f>IF($G80=R$4,"",IF(AND($G80&lt;$H80,R$3&lt;R$4,OR(AND($G80&gt;R$3,$G80&lt;=R$4),AND($H80&gt;R$3,$H80&lt;=R$4),AND($G80&lt;R$3,$H80&gt;R$4))),"EVENING",IF(AND($G80&lt;$H80,R$3&gt;R$4,OR(AND($G80&gt;R$3,$G80&lt;=R$4+1),AND($H80&gt;R$3,$H80&lt;=R$4+1),AND($G80&lt;R$3,$H80&gt;R$4+1))),"EVENING",IF(AND($G80&gt;$H80,R$3&lt;R$4,OR(AND($G80&gt;R$3,$G80&lt;=R$4),AND($H80+1&gt;R$3,$H80+1&lt;=R$4),AND($G80&lt;R$3,$H80+1&gt;R$4))),"EVENING",IF(AND($G80&gt;$H80,R$3&gt;R$4,OR(AND($G80&gt;R$3,$G80&lt;=R$4+1),AND($H80+1&gt;R$3,$H80+1&lt;=R$4+1),AND($G80&lt;R$3,$H80+1&gt;R$4+1))),"EVENING","")))))</f>
        <v/>
      </c>
      <c r="Q80" s="39" t="str">
        <f>IF($G80=S$4,"",IF(AND($G80&lt;$H80,S$3&lt;S$4,OR(AND($G80&gt;S$3,$G80&lt;=S$4),AND($H80&gt;S$3,$H80&lt;=S$4),AND($G80&lt;S$3,$H80&gt;S$4))),"NIGHT",IF(AND($G80&lt;$H80,S$3&gt;S$4,OR(AND($G80&gt;S$3,$G80&lt;=S$4+1),AND($H80&gt;S$3,$H80&lt;=S$4+1),AND($G80&lt;S$3,$H80&gt;S$4+1))),"NIGHT",IF(AND($G80&gt;$H80,S$3&lt;S$4,OR(AND($G80&gt;S$3,$G80&lt;=S$4),AND($H80+1&gt;S$3,$H80+1&lt;=S$4),AND($G80&lt;S$3,$H80+1&gt;S$4))),"NIGHT",IF(AND($G80&gt;$H80,S$3&gt;S$4,OR(AND($G80&gt;S$3,$G80&lt;=S$4+1),AND($H80+1&gt;S$3,$H80+1&lt;=S$4+1),AND($G80&lt;S$3,$H80+1&gt;S$4+1))),"NIGHT","")))))</f>
        <v/>
      </c>
      <c r="R80" s="39" t="str">
        <f t="shared" si="415"/>
        <v>samedi</v>
      </c>
      <c r="S80" s="39">
        <f t="shared" si="416"/>
        <v>21</v>
      </c>
      <c r="T80" s="39">
        <f t="shared" si="417"/>
        <v>1</v>
      </c>
      <c r="U80" s="39" t="str">
        <f t="shared" si="418"/>
        <v>weekend</v>
      </c>
      <c r="V80" s="40" t="str">
        <f t="shared" si="419"/>
        <v>weekend - Hall Congrès (0)</v>
      </c>
      <c r="W80" s="40" t="str">
        <f t="shared" si="420"/>
        <v>1 - weekend - Hall Congrès (0) - AM</v>
      </c>
      <c r="X80" s="40" t="str">
        <f t="shared" si="421"/>
        <v xml:space="preserve">1 - weekend - Hall Congrès (0) - </v>
      </c>
      <c r="Y80" s="40" t="str">
        <f t="shared" si="422"/>
        <v xml:space="preserve">1 - weekend - Hall Congrès (0) - </v>
      </c>
      <c r="Z80" s="40" t="str">
        <f t="shared" si="423"/>
        <v xml:space="preserve">1 - weekend - Hall Congrès (0) - </v>
      </c>
      <c r="AA80" s="40" t="str">
        <f t="shared" si="424"/>
        <v>41295 - Hall Congrès (0) - AM</v>
      </c>
      <c r="AB80" s="40" t="str">
        <f t="shared" si="425"/>
        <v xml:space="preserve">41295 - Hall Congrès (0) - </v>
      </c>
      <c r="AC80" s="40" t="str">
        <f t="shared" si="426"/>
        <v xml:space="preserve">41295 - Hall Congrès (0) - </v>
      </c>
      <c r="AD80" s="40" t="str">
        <f t="shared" si="427"/>
        <v xml:space="preserve">41295 - Hall Congrès (0) - </v>
      </c>
      <c r="AE80" s="39" t="str">
        <f t="shared" si="428"/>
        <v>ACT</v>
      </c>
      <c r="AF80" s="11"/>
      <c r="AG80" s="67" t="e">
        <f>VLOOKUP(E80,'Répartition salles'!$C:$R,6,FALSE)</f>
        <v>#N/A</v>
      </c>
      <c r="AH80" s="66" t="e">
        <f t="shared" si="429"/>
        <v>#N/A</v>
      </c>
      <c r="AI80" s="66" t="e">
        <f t="shared" si="430"/>
        <v>#N/A</v>
      </c>
      <c r="AJ80" s="66" t="e">
        <f t="shared" si="431"/>
        <v>#N/A</v>
      </c>
      <c r="AK80" s="66" t="e">
        <f t="shared" si="432"/>
        <v>#N/A</v>
      </c>
      <c r="AL80" s="67" t="e">
        <f>VLOOKUP(E80,'Répartition salles'!$C:$R,7,FALSE)</f>
        <v>#N/A</v>
      </c>
      <c r="AM80" s="66" t="e">
        <f t="shared" si="433"/>
        <v>#N/A</v>
      </c>
      <c r="AN80" s="66" t="e">
        <f t="shared" si="434"/>
        <v>#N/A</v>
      </c>
      <c r="AO80" s="66" t="e">
        <f t="shared" si="435"/>
        <v>#N/A</v>
      </c>
      <c r="AP80" s="66" t="e">
        <f t="shared" si="436"/>
        <v>#N/A</v>
      </c>
      <c r="AQ80" s="67" t="e">
        <f>VLOOKUP(E80,'Répartition salles'!$C:$R,8,FALSE)</f>
        <v>#N/A</v>
      </c>
      <c r="AR80" s="66" t="e">
        <f t="shared" si="437"/>
        <v>#N/A</v>
      </c>
      <c r="AS80" s="66" t="e">
        <f t="shared" si="438"/>
        <v>#N/A</v>
      </c>
      <c r="AT80" s="66" t="e">
        <f t="shared" si="439"/>
        <v>#N/A</v>
      </c>
      <c r="AU80" s="66" t="e">
        <f t="shared" si="440"/>
        <v>#N/A</v>
      </c>
      <c r="AV80" s="67" t="e">
        <f>VLOOKUP(E80,'Répartition salles'!$C:$R,9,FALSE)</f>
        <v>#N/A</v>
      </c>
      <c r="AW80" s="66" t="e">
        <f t="shared" si="441"/>
        <v>#N/A</v>
      </c>
      <c r="AX80" s="66" t="e">
        <f t="shared" si="442"/>
        <v>#N/A</v>
      </c>
      <c r="AY80" s="66" t="e">
        <f t="shared" si="443"/>
        <v>#N/A</v>
      </c>
      <c r="AZ80" s="66" t="e">
        <f t="shared" si="444"/>
        <v>#N/A</v>
      </c>
      <c r="BA80" s="67" t="e">
        <f>VLOOKUP(E80,'Répartition salles'!$C:$R,10,FALSE)</f>
        <v>#N/A</v>
      </c>
      <c r="BB80" s="66" t="e">
        <f t="shared" si="445"/>
        <v>#N/A</v>
      </c>
      <c r="BC80" s="66" t="e">
        <f t="shared" si="446"/>
        <v>#N/A</v>
      </c>
      <c r="BD80" s="66" t="e">
        <f t="shared" si="447"/>
        <v>#N/A</v>
      </c>
      <c r="BE80" s="66" t="e">
        <f t="shared" si="448"/>
        <v>#N/A</v>
      </c>
      <c r="BF80" s="67" t="e">
        <f>VLOOKUP(E80,'Répartition salles'!$C:$R,11,FALSE)</f>
        <v>#N/A</v>
      </c>
      <c r="BG80" s="66" t="e">
        <f t="shared" si="449"/>
        <v>#N/A</v>
      </c>
      <c r="BH80" s="66" t="e">
        <f t="shared" si="450"/>
        <v>#N/A</v>
      </c>
      <c r="BI80" s="66" t="e">
        <f t="shared" si="451"/>
        <v>#N/A</v>
      </c>
      <c r="BJ80" s="66" t="e">
        <f t="shared" si="452"/>
        <v>#N/A</v>
      </c>
      <c r="BK80" s="67" t="e">
        <f>VLOOKUP(E80,'Répartition salles'!$C:$R,12,FALSE)</f>
        <v>#N/A</v>
      </c>
      <c r="BL80" s="66" t="e">
        <f t="shared" si="453"/>
        <v>#N/A</v>
      </c>
      <c r="BM80" s="66" t="e">
        <f t="shared" si="454"/>
        <v>#N/A</v>
      </c>
      <c r="BN80" s="66" t="e">
        <f t="shared" si="455"/>
        <v>#N/A</v>
      </c>
      <c r="BO80" s="66" t="e">
        <f t="shared" si="456"/>
        <v>#N/A</v>
      </c>
      <c r="BP80" s="67" t="e">
        <f>VLOOKUP(E80,'Répartition salles'!$C:$R,13,FALSE)</f>
        <v>#N/A</v>
      </c>
      <c r="BQ80" s="66" t="e">
        <f t="shared" si="457"/>
        <v>#N/A</v>
      </c>
      <c r="BR80" s="66" t="e">
        <f t="shared" si="458"/>
        <v>#N/A</v>
      </c>
      <c r="BS80" s="66" t="e">
        <f t="shared" si="459"/>
        <v>#N/A</v>
      </c>
      <c r="BT80" s="66" t="e">
        <f t="shared" si="460"/>
        <v>#N/A</v>
      </c>
      <c r="BU80" s="67" t="e">
        <f>VLOOKUP(E80,'Répartition salles'!$C:$R,14,FALSE)</f>
        <v>#N/A</v>
      </c>
      <c r="BV80" s="66" t="e">
        <f t="shared" si="461"/>
        <v>#N/A</v>
      </c>
      <c r="BW80" s="66" t="e">
        <f t="shared" si="462"/>
        <v>#N/A</v>
      </c>
      <c r="BX80" s="66" t="e">
        <f t="shared" si="463"/>
        <v>#N/A</v>
      </c>
      <c r="BY80" s="66" t="e">
        <f t="shared" si="464"/>
        <v>#N/A</v>
      </c>
      <c r="BZ80" s="67" t="e">
        <f>VLOOKUP(E80,'Répartition salles'!$C:$R,15,FALSE)</f>
        <v>#N/A</v>
      </c>
      <c r="CA80" s="66" t="e">
        <f t="shared" si="465"/>
        <v>#N/A</v>
      </c>
      <c r="CB80" s="66" t="e">
        <f t="shared" si="466"/>
        <v>#N/A</v>
      </c>
      <c r="CC80" s="66" t="e">
        <f t="shared" si="467"/>
        <v>#N/A</v>
      </c>
      <c r="CD80" s="66" t="e">
        <f t="shared" si="468"/>
        <v>#N/A</v>
      </c>
      <c r="CE80" s="67" t="e">
        <f>VLOOKUP(E80,'Répartition salles'!$C:$R,16,FALSE)</f>
        <v>#N/A</v>
      </c>
      <c r="CF80" s="66" t="e">
        <f t="shared" si="469"/>
        <v>#N/A</v>
      </c>
      <c r="CG80" s="66" t="e">
        <f t="shared" si="470"/>
        <v>#N/A</v>
      </c>
      <c r="CH80" s="66" t="e">
        <f t="shared" si="471"/>
        <v>#N/A</v>
      </c>
      <c r="CI80" s="66" t="e">
        <f t="shared" si="472"/>
        <v>#N/A</v>
      </c>
      <c r="CJ80" s="118" t="str">
        <f t="shared" si="473"/>
        <v>ACT</v>
      </c>
    </row>
    <row r="81" spans="1:88" x14ac:dyDescent="0.2">
      <c r="A81" s="108">
        <v>2077332</v>
      </c>
      <c r="B81" s="108">
        <v>3478984</v>
      </c>
      <c r="C81" s="108" t="s">
        <v>46</v>
      </c>
      <c r="D81" s="109" t="s">
        <v>47</v>
      </c>
      <c r="E81" s="103" t="s">
        <v>48</v>
      </c>
      <c r="F81" s="104" t="s">
        <v>16</v>
      </c>
      <c r="G81" s="105">
        <v>0.33333333333333331</v>
      </c>
      <c r="H81" s="105">
        <v>0.99930555555555556</v>
      </c>
      <c r="I81" s="106">
        <v>41296</v>
      </c>
      <c r="J81" s="108" t="s">
        <v>8</v>
      </c>
      <c r="K81" s="108" t="s">
        <v>9</v>
      </c>
      <c r="L81" s="110" t="s">
        <v>610</v>
      </c>
      <c r="M81" s="11" t="str">
        <f t="shared" si="414"/>
        <v>AM;PM;EVENING;NIGHT</v>
      </c>
      <c r="N81" s="39" t="str">
        <f>IF($G81=P$4,"",IF(AND($G81&lt;$H81,P$3&lt;P$4,OR(AND($G81&gt;P$3,$G81&lt;=P$4),AND($H81&gt;P$3,$H81&lt;=P$4),AND($G81&lt;P$3,$H81&gt;P$4))),"AM",IF(AND($G81&lt;$H81,P$3&gt;P$4,OR(AND($G81&gt;P$3,$G81&lt;=P$4+1),AND($H81&gt;P$3,$H81&lt;=P$4+1),AND($G81&lt;P$3,$H81&gt;P$4+1))),"AM",IF(AND($G81&gt;$H81,P$3&lt;P$4,OR(AND($G81&gt;P$3,$G81&lt;=P$4),AND($H81+1&gt;P$3,$H81+1&lt;=P$4),AND($G81&lt;P$3,$H81+1&gt;P$4))),"AM",IF(AND($G81&gt;$H81,P$3&gt;P$4,OR(AND($G81&gt;P$3,$G81&lt;=P$4+1),AND($H81+1&gt;P$3,$H81+1&lt;=P$4+1),AND($G81&lt;P$3,$H81+1&gt;P$4+1))),"AM","")))))</f>
        <v>AM</v>
      </c>
      <c r="O81" s="39" t="str">
        <f>IF($G81=Q$4,"",IF(AND($G81&lt;$H81,Q$3&lt;Q$4,OR(AND($G81&gt;Q$3,$G81&lt;=Q$4),AND($H81&gt;Q$3,$H81&lt;=Q$4),AND($G81&lt;Q$3,$H81&gt;Q$4))),"PM",IF(AND($G81&lt;$H81,Q$3&gt;Q$4,OR(AND($G81&gt;Q$3,$G81&lt;=Q$4+1),AND($H81&gt;Q$3,$H81&lt;=Q$4+1),AND($G81&lt;Q$3,$H81&gt;Q$4+1))),"PM",IF(AND($G81&gt;$H81,Q$3&lt;Q$4,OR(AND($G81&gt;Q$3,$G81&lt;=Q$4),AND($H81+1&gt;Q$3,$H81+1&lt;=Q$4),AND($G81&lt;Q$3,$H81+1&gt;Q$4))),"PM",IF(AND($G81&gt;$H81,Q$3&gt;Q$4,OR(AND($G81&gt;Q$3,$G81&lt;=Q$4+1),AND($H81+1&gt;Q$3,$H81+1&lt;=Q$4+1),AND($G81&lt;Q$3,$H81+1&gt;Q$4+1))),"PM","")))))</f>
        <v>PM</v>
      </c>
      <c r="P81" s="39" t="str">
        <f>IF($G81=R$4,"",IF(AND($G81&lt;$H81,R$3&lt;R$4,OR(AND($G81&gt;R$3,$G81&lt;=R$4),AND($H81&gt;R$3,$H81&lt;=R$4),AND($G81&lt;R$3,$H81&gt;R$4))),"EVENING",IF(AND($G81&lt;$H81,R$3&gt;R$4,OR(AND($G81&gt;R$3,$G81&lt;=R$4+1),AND($H81&gt;R$3,$H81&lt;=R$4+1),AND($G81&lt;R$3,$H81&gt;R$4+1))),"EVENING",IF(AND($G81&gt;$H81,R$3&lt;R$4,OR(AND($G81&gt;R$3,$G81&lt;=R$4),AND($H81+1&gt;R$3,$H81+1&lt;=R$4),AND($G81&lt;R$3,$H81+1&gt;R$4))),"EVENING",IF(AND($G81&gt;$H81,R$3&gt;R$4,OR(AND($G81&gt;R$3,$G81&lt;=R$4+1),AND($H81+1&gt;R$3,$H81+1&lt;=R$4+1),AND($G81&lt;R$3,$H81+1&gt;R$4+1))),"EVENING","")))))</f>
        <v>EVENING</v>
      </c>
      <c r="Q81" s="39" t="str">
        <f>IF($G81=S$4,"",IF(AND($G81&lt;$H81,S$3&lt;S$4,OR(AND($G81&gt;S$3,$G81&lt;=S$4),AND($H81&gt;S$3,$H81&lt;=S$4),AND($G81&lt;S$3,$H81&gt;S$4))),"NIGHT",IF(AND($G81&lt;$H81,S$3&gt;S$4,OR(AND($G81&gt;S$3,$G81&lt;=S$4+1),AND($H81&gt;S$3,$H81&lt;=S$4+1),AND($G81&lt;S$3,$H81&gt;S$4+1))),"NIGHT",IF(AND($G81&gt;$H81,S$3&lt;S$4,OR(AND($G81&gt;S$3,$G81&lt;=S$4),AND($H81+1&gt;S$3,$H81+1&lt;=S$4),AND($G81&lt;S$3,$H81+1&gt;S$4))),"NIGHT",IF(AND($G81&gt;$H81,S$3&gt;S$4,OR(AND($G81&gt;S$3,$G81&lt;=S$4+1),AND($H81+1&gt;S$3,$H81+1&lt;=S$4+1),AND($G81&lt;S$3,$H81+1&gt;S$4+1))),"NIGHT","")))))</f>
        <v>NIGHT</v>
      </c>
      <c r="R81" s="39" t="str">
        <f t="shared" si="415"/>
        <v>dimanche</v>
      </c>
      <c r="S81" s="39">
        <f t="shared" si="416"/>
        <v>22</v>
      </c>
      <c r="T81" s="39">
        <f t="shared" si="417"/>
        <v>1</v>
      </c>
      <c r="U81" s="39" t="str">
        <f t="shared" si="418"/>
        <v>weekend</v>
      </c>
      <c r="V81" s="40" t="str">
        <f t="shared" si="419"/>
        <v>weekend - Le Bar des Arts (0)</v>
      </c>
      <c r="W81" s="40" t="str">
        <f t="shared" si="420"/>
        <v>1 - weekend - Le Bar des Arts (0) - AM</v>
      </c>
      <c r="X81" s="40" t="str">
        <f t="shared" si="421"/>
        <v>1 - weekend - Le Bar des Arts (0) - PM</v>
      </c>
      <c r="Y81" s="40" t="str">
        <f t="shared" si="422"/>
        <v>1 - weekend - Le Bar des Arts (0) - EVENING</v>
      </c>
      <c r="Z81" s="40" t="str">
        <f t="shared" si="423"/>
        <v>1 - weekend - Le Bar des Arts (0) - NIGHT</v>
      </c>
      <c r="AA81" s="40" t="str">
        <f t="shared" si="424"/>
        <v>41296 - Le Bar des Arts (0) - AM</v>
      </c>
      <c r="AB81" s="40" t="str">
        <f t="shared" si="425"/>
        <v>41296 - Le Bar des Arts (0) - PM</v>
      </c>
      <c r="AC81" s="40" t="str">
        <f t="shared" si="426"/>
        <v>41296 - Le Bar des Arts (0) - EVENING</v>
      </c>
      <c r="AD81" s="40" t="str">
        <f t="shared" si="427"/>
        <v>41296 - Le Bar des Arts (0) - NIGHT</v>
      </c>
      <c r="AE81" s="39" t="str">
        <f t="shared" si="428"/>
        <v>ACT</v>
      </c>
      <c r="AF81" s="11"/>
      <c r="AG81" s="67" t="str">
        <f>VLOOKUP(E81,'Répartition salles'!$C:$R,6,FALSE)</f>
        <v>Le Bar des Arts</v>
      </c>
      <c r="AH81" s="66" t="str">
        <f t="shared" si="429"/>
        <v>41296 - Le Bar des Arts - AM</v>
      </c>
      <c r="AI81" s="66" t="str">
        <f t="shared" si="430"/>
        <v>41296 - Le Bar des Arts - PM</v>
      </c>
      <c r="AJ81" s="66" t="str">
        <f t="shared" si="431"/>
        <v>41296 - Le Bar des Arts - EVENING</v>
      </c>
      <c r="AK81" s="66" t="str">
        <f t="shared" si="432"/>
        <v>41296 - Le Bar des Arts - NIGHT</v>
      </c>
      <c r="AL81" s="67">
        <f>VLOOKUP(E81,'Répartition salles'!$C:$R,7,FALSE)</f>
        <v>0</v>
      </c>
      <c r="AM81" s="66" t="str">
        <f t="shared" si="433"/>
        <v>41296 - 0 - AM</v>
      </c>
      <c r="AN81" s="66" t="str">
        <f t="shared" si="434"/>
        <v>41296 - 0 - PM</v>
      </c>
      <c r="AO81" s="66" t="str">
        <f t="shared" si="435"/>
        <v>41296 - 0 - EVENING</v>
      </c>
      <c r="AP81" s="66" t="str">
        <f t="shared" si="436"/>
        <v>41296 - 0 - NIGHT</v>
      </c>
      <c r="AQ81" s="67">
        <f>VLOOKUP(E81,'Répartition salles'!$C:$R,8,FALSE)</f>
        <v>0</v>
      </c>
      <c r="AR81" s="66" t="str">
        <f t="shared" si="437"/>
        <v>41296 - 0 - AM</v>
      </c>
      <c r="AS81" s="66" t="str">
        <f t="shared" si="438"/>
        <v>41296 - 0 - PM</v>
      </c>
      <c r="AT81" s="66" t="str">
        <f t="shared" si="439"/>
        <v>41296 - 0 - EVENING</v>
      </c>
      <c r="AU81" s="66" t="str">
        <f t="shared" si="440"/>
        <v>41296 - 0 - NIGHT</v>
      </c>
      <c r="AV81" s="67">
        <f>VLOOKUP(E81,'Répartition salles'!$C:$R,9,FALSE)</f>
        <v>0</v>
      </c>
      <c r="AW81" s="66" t="str">
        <f t="shared" si="441"/>
        <v>41296 - 0 - AM</v>
      </c>
      <c r="AX81" s="66" t="str">
        <f t="shared" si="442"/>
        <v>41296 - 0 - PM</v>
      </c>
      <c r="AY81" s="66" t="str">
        <f t="shared" si="443"/>
        <v>41296 - 0 - EVENING</v>
      </c>
      <c r="AZ81" s="66" t="str">
        <f t="shared" si="444"/>
        <v>41296 - 0 - NIGHT</v>
      </c>
      <c r="BA81" s="67">
        <f>VLOOKUP(E81,'Répartition salles'!$C:$R,10,FALSE)</f>
        <v>0</v>
      </c>
      <c r="BB81" s="66" t="str">
        <f t="shared" si="445"/>
        <v>41296 - 0 - AM</v>
      </c>
      <c r="BC81" s="66" t="str">
        <f t="shared" si="446"/>
        <v>41296 - 0 - PM</v>
      </c>
      <c r="BD81" s="66" t="str">
        <f t="shared" si="447"/>
        <v>41296 - 0 - EVENING</v>
      </c>
      <c r="BE81" s="66" t="str">
        <f t="shared" si="448"/>
        <v>41296 - 0 - NIGHT</v>
      </c>
      <c r="BF81" s="67">
        <f>VLOOKUP(E81,'Répartition salles'!$C:$R,11,FALSE)</f>
        <v>0</v>
      </c>
      <c r="BG81" s="66" t="str">
        <f t="shared" si="449"/>
        <v>41296 - 0 - AM</v>
      </c>
      <c r="BH81" s="66" t="str">
        <f t="shared" si="450"/>
        <v>41296 - 0 - PM</v>
      </c>
      <c r="BI81" s="66" t="str">
        <f t="shared" si="451"/>
        <v>41296 - 0 - EVENING</v>
      </c>
      <c r="BJ81" s="66" t="str">
        <f t="shared" si="452"/>
        <v>41296 - 0 - NIGHT</v>
      </c>
      <c r="BK81" s="67">
        <f>VLOOKUP(E81,'Répartition salles'!$C:$R,12,FALSE)</f>
        <v>0</v>
      </c>
      <c r="BL81" s="66" t="str">
        <f t="shared" si="453"/>
        <v>41296 - 0 - AM</v>
      </c>
      <c r="BM81" s="66" t="str">
        <f t="shared" si="454"/>
        <v>41296 - 0 - PM</v>
      </c>
      <c r="BN81" s="66" t="str">
        <f t="shared" si="455"/>
        <v>41296 - 0 - EVENING</v>
      </c>
      <c r="BO81" s="66" t="str">
        <f t="shared" si="456"/>
        <v>41296 - 0 - NIGHT</v>
      </c>
      <c r="BP81" s="67">
        <f>VLOOKUP(E81,'Répartition salles'!$C:$R,13,FALSE)</f>
        <v>0</v>
      </c>
      <c r="BQ81" s="66" t="str">
        <f t="shared" si="457"/>
        <v>41296 - 0 - AM</v>
      </c>
      <c r="BR81" s="66" t="str">
        <f t="shared" si="458"/>
        <v>41296 - 0 - PM</v>
      </c>
      <c r="BS81" s="66" t="str">
        <f t="shared" si="459"/>
        <v>41296 - 0 - EVENING</v>
      </c>
      <c r="BT81" s="66" t="str">
        <f t="shared" si="460"/>
        <v>41296 - 0 - NIGHT</v>
      </c>
      <c r="BU81" s="67">
        <f>VLOOKUP(E81,'Répartition salles'!$C:$R,14,FALSE)</f>
        <v>0</v>
      </c>
      <c r="BV81" s="66" t="str">
        <f t="shared" si="461"/>
        <v>41296 - 0 - AM</v>
      </c>
      <c r="BW81" s="66" t="str">
        <f t="shared" si="462"/>
        <v>41296 - 0 - PM</v>
      </c>
      <c r="BX81" s="66" t="str">
        <f t="shared" si="463"/>
        <v>41296 - 0 - EVENING</v>
      </c>
      <c r="BY81" s="66" t="str">
        <f t="shared" si="464"/>
        <v>41296 - 0 - NIGHT</v>
      </c>
      <c r="BZ81" s="67">
        <f>VLOOKUP(E81,'Répartition salles'!$C:$R,15,FALSE)</f>
        <v>0</v>
      </c>
      <c r="CA81" s="66" t="str">
        <f t="shared" si="465"/>
        <v>41296 - 0 - AM</v>
      </c>
      <c r="CB81" s="66" t="str">
        <f t="shared" si="466"/>
        <v>41296 - 0 - PM</v>
      </c>
      <c r="CC81" s="66" t="str">
        <f t="shared" si="467"/>
        <v>41296 - 0 - EVENING</v>
      </c>
      <c r="CD81" s="66" t="str">
        <f t="shared" si="468"/>
        <v>41296 - 0 - NIGHT</v>
      </c>
      <c r="CE81" s="67">
        <f>VLOOKUP(E81,'Répartition salles'!$C:$R,16,FALSE)</f>
        <v>0</v>
      </c>
      <c r="CF81" s="66" t="str">
        <f t="shared" si="469"/>
        <v>41296 - 0 - AM</v>
      </c>
      <c r="CG81" s="66" t="str">
        <f t="shared" si="470"/>
        <v>41296 - 0 - PM</v>
      </c>
      <c r="CH81" s="66" t="str">
        <f t="shared" si="471"/>
        <v>41296 - 0 - EVENING</v>
      </c>
      <c r="CI81" s="66" t="str">
        <f t="shared" si="472"/>
        <v>41296 - 0 - NIGHT</v>
      </c>
      <c r="CJ81" s="118" t="str">
        <f t="shared" si="473"/>
        <v>ACT</v>
      </c>
    </row>
    <row r="82" spans="1:88" x14ac:dyDescent="0.2">
      <c r="A82" s="108">
        <v>2077332</v>
      </c>
      <c r="B82" s="108">
        <v>3071729</v>
      </c>
      <c r="C82" s="108" t="s">
        <v>106</v>
      </c>
      <c r="D82" s="109" t="s">
        <v>132</v>
      </c>
      <c r="E82" s="129" t="s">
        <v>53</v>
      </c>
      <c r="F82" s="104" t="s">
        <v>16</v>
      </c>
      <c r="G82" s="105"/>
      <c r="H82" s="105"/>
      <c r="I82" s="106">
        <v>41296</v>
      </c>
      <c r="J82" s="108" t="s">
        <v>8</v>
      </c>
      <c r="K82" s="108" t="s">
        <v>9</v>
      </c>
      <c r="L82" s="110" t="s">
        <v>610</v>
      </c>
      <c r="M82" s="11" t="str">
        <f t="shared" si="414"/>
        <v/>
      </c>
      <c r="N82" s="39" t="str">
        <f>IF($G82=P$4,"",IF(AND($G82&lt;$H82,P$3&lt;P$4,OR(AND($G82&gt;P$3,$G82&lt;=P$4),AND($H82&gt;P$3,$H82&lt;=P$4),AND($G82&lt;P$3,$H82&gt;P$4))),"AM",IF(AND($G82&lt;$H82,P$3&gt;P$4,OR(AND($G82&gt;P$3,$G82&lt;=P$4+1),AND($H82&gt;P$3,$H82&lt;=P$4+1),AND($G82&lt;P$3,$H82&gt;P$4+1))),"AM",IF(AND($G82&gt;$H82,P$3&lt;P$4,OR(AND($G82&gt;P$3,$G82&lt;=P$4),AND($H82+1&gt;P$3,$H82+1&lt;=P$4),AND($G82&lt;P$3,$H82+1&gt;P$4))),"AM",IF(AND($G82&gt;$H82,P$3&gt;P$4,OR(AND($G82&gt;P$3,$G82&lt;=P$4+1),AND($H82+1&gt;P$3,$H82+1&lt;=P$4+1),AND($G82&lt;P$3,$H82+1&gt;P$4+1))),"AM","")))))</f>
        <v/>
      </c>
      <c r="O82" s="39" t="str">
        <f>IF($G82=Q$4,"",IF(AND($G82&lt;$H82,Q$3&lt;Q$4,OR(AND($G82&gt;Q$3,$G82&lt;=Q$4),AND($H82&gt;Q$3,$H82&lt;=Q$4),AND($G82&lt;Q$3,$H82&gt;Q$4))),"PM",IF(AND($G82&lt;$H82,Q$3&gt;Q$4,OR(AND($G82&gt;Q$3,$G82&lt;=Q$4+1),AND($H82&gt;Q$3,$H82&lt;=Q$4+1),AND($G82&lt;Q$3,$H82&gt;Q$4+1))),"PM",IF(AND($G82&gt;$H82,Q$3&lt;Q$4,OR(AND($G82&gt;Q$3,$G82&lt;=Q$4),AND($H82+1&gt;Q$3,$H82+1&lt;=Q$4),AND($G82&lt;Q$3,$H82+1&gt;Q$4))),"PM",IF(AND($G82&gt;$H82,Q$3&gt;Q$4,OR(AND($G82&gt;Q$3,$G82&lt;=Q$4+1),AND($H82+1&gt;Q$3,$H82+1&lt;=Q$4+1),AND($G82&lt;Q$3,$H82+1&gt;Q$4+1))),"PM","")))))</f>
        <v/>
      </c>
      <c r="P82" s="39" t="str">
        <f>IF($G82=R$4,"",IF(AND($G82&lt;$H82,R$3&lt;R$4,OR(AND($G82&gt;R$3,$G82&lt;=R$4),AND($H82&gt;R$3,$H82&lt;=R$4),AND($G82&lt;R$3,$H82&gt;R$4))),"EVENING",IF(AND($G82&lt;$H82,R$3&gt;R$4,OR(AND($G82&gt;R$3,$G82&lt;=R$4+1),AND($H82&gt;R$3,$H82&lt;=R$4+1),AND($G82&lt;R$3,$H82&gt;R$4+1))),"EVENING",IF(AND($G82&gt;$H82,R$3&lt;R$4,OR(AND($G82&gt;R$3,$G82&lt;=R$4),AND($H82+1&gt;R$3,$H82+1&lt;=R$4),AND($G82&lt;R$3,$H82+1&gt;R$4))),"EVENING",IF(AND($G82&gt;$H82,R$3&gt;R$4,OR(AND($G82&gt;R$3,$G82&lt;=R$4+1),AND($H82+1&gt;R$3,$H82+1&lt;=R$4+1),AND($G82&lt;R$3,$H82+1&gt;R$4+1))),"EVENING","")))))</f>
        <v/>
      </c>
      <c r="Q82" s="39" t="str">
        <f>IF($G82=S$4,"",IF(AND($G82&lt;$H82,S$3&lt;S$4,OR(AND($G82&gt;S$3,$G82&lt;=S$4),AND($H82&gt;S$3,$H82&lt;=S$4),AND($G82&lt;S$3,$H82&gt;S$4))),"NIGHT",IF(AND($G82&lt;$H82,S$3&gt;S$4,OR(AND($G82&gt;S$3,$G82&lt;=S$4+1),AND($H82&gt;S$3,$H82&lt;=S$4+1),AND($G82&lt;S$3,$H82&gt;S$4+1))),"NIGHT",IF(AND($G82&gt;$H82,S$3&lt;S$4,OR(AND($G82&gt;S$3,$G82&lt;=S$4),AND($H82+1&gt;S$3,$H82+1&lt;=S$4),AND($G82&lt;S$3,$H82+1&gt;S$4))),"NIGHT",IF(AND($G82&gt;$H82,S$3&gt;S$4,OR(AND($G82&gt;S$3,$G82&lt;=S$4+1),AND($H82+1&gt;S$3,$H82+1&lt;=S$4+1),AND($G82&lt;S$3,$H82+1&gt;S$4+1))),"NIGHT","")))))</f>
        <v/>
      </c>
      <c r="R82" s="39" t="str">
        <f t="shared" si="415"/>
        <v>dimanche</v>
      </c>
      <c r="S82" s="39">
        <f t="shared" si="416"/>
        <v>22</v>
      </c>
      <c r="T82" s="39">
        <f t="shared" si="417"/>
        <v>1</v>
      </c>
      <c r="U82" s="39" t="str">
        <f t="shared" si="418"/>
        <v>weekend</v>
      </c>
      <c r="V82" s="40" t="str">
        <f t="shared" si="419"/>
        <v>weekend - La Seine (0)</v>
      </c>
      <c r="W82" s="40" t="str">
        <f t="shared" si="420"/>
        <v xml:space="preserve">1 - weekend - La Seine (0) - </v>
      </c>
      <c r="X82" s="40" t="str">
        <f t="shared" si="421"/>
        <v xml:space="preserve">1 - weekend - La Seine (0) - </v>
      </c>
      <c r="Y82" s="40" t="str">
        <f t="shared" si="422"/>
        <v xml:space="preserve">1 - weekend - La Seine (0) - </v>
      </c>
      <c r="Z82" s="40" t="str">
        <f t="shared" si="423"/>
        <v xml:space="preserve">1 - weekend - La Seine (0) - </v>
      </c>
      <c r="AA82" s="40" t="str">
        <f t="shared" si="424"/>
        <v xml:space="preserve">41296 - La Seine (0) - </v>
      </c>
      <c r="AB82" s="40" t="str">
        <f t="shared" si="425"/>
        <v xml:space="preserve">41296 - La Seine (0) - </v>
      </c>
      <c r="AC82" s="40" t="str">
        <f t="shared" si="426"/>
        <v xml:space="preserve">41296 - La Seine (0) - </v>
      </c>
      <c r="AD82" s="40" t="str">
        <f t="shared" si="427"/>
        <v xml:space="preserve">41296 - La Seine (0) - </v>
      </c>
      <c r="AE82" s="39" t="str">
        <f t="shared" si="428"/>
        <v>ACT</v>
      </c>
      <c r="AF82" s="11"/>
      <c r="AG82" s="67" t="str">
        <f>VLOOKUP(E82,'Répartition salles'!$C:$R,6,FALSE)</f>
        <v>Seine A</v>
      </c>
      <c r="AH82" s="66" t="str">
        <f t="shared" si="429"/>
        <v xml:space="preserve">41296 - Seine A - </v>
      </c>
      <c r="AI82" s="66" t="str">
        <f t="shared" si="430"/>
        <v xml:space="preserve">41296 - Seine A - </v>
      </c>
      <c r="AJ82" s="66" t="str">
        <f t="shared" si="431"/>
        <v xml:space="preserve">41296 - Seine A - </v>
      </c>
      <c r="AK82" s="66" t="str">
        <f t="shared" si="432"/>
        <v xml:space="preserve">41296 - Seine A - </v>
      </c>
      <c r="AL82" s="67" t="str">
        <f>VLOOKUP(E82,'Répartition salles'!$C:$R,7,FALSE)</f>
        <v>Seine B</v>
      </c>
      <c r="AM82" s="66" t="str">
        <f t="shared" si="433"/>
        <v xml:space="preserve">41296 - Seine B - </v>
      </c>
      <c r="AN82" s="66" t="str">
        <f t="shared" si="434"/>
        <v xml:space="preserve">41296 - Seine B - </v>
      </c>
      <c r="AO82" s="66" t="str">
        <f t="shared" si="435"/>
        <v xml:space="preserve">41296 - Seine B - </v>
      </c>
      <c r="AP82" s="66" t="str">
        <f t="shared" si="436"/>
        <v xml:space="preserve">41296 - Seine B - </v>
      </c>
      <c r="AQ82" s="67" t="str">
        <f>VLOOKUP(E82,'Répartition salles'!$C:$R,8,FALSE)</f>
        <v>Seine C</v>
      </c>
      <c r="AR82" s="66" t="str">
        <f t="shared" si="437"/>
        <v xml:space="preserve">41296 - Seine C - </v>
      </c>
      <c r="AS82" s="66" t="str">
        <f t="shared" si="438"/>
        <v xml:space="preserve">41296 - Seine C - </v>
      </c>
      <c r="AT82" s="66" t="str">
        <f t="shared" si="439"/>
        <v xml:space="preserve">41296 - Seine C - </v>
      </c>
      <c r="AU82" s="66" t="str">
        <f t="shared" si="440"/>
        <v xml:space="preserve">41296 - Seine C - </v>
      </c>
      <c r="AV82" s="67">
        <f>VLOOKUP(E82,'Répartition salles'!$C:$R,9,FALSE)</f>
        <v>0</v>
      </c>
      <c r="AW82" s="66" t="str">
        <f t="shared" si="441"/>
        <v xml:space="preserve">41296 - 0 - </v>
      </c>
      <c r="AX82" s="66" t="str">
        <f t="shared" si="442"/>
        <v xml:space="preserve">41296 - 0 - </v>
      </c>
      <c r="AY82" s="66" t="str">
        <f t="shared" si="443"/>
        <v xml:space="preserve">41296 - 0 - </v>
      </c>
      <c r="AZ82" s="66" t="str">
        <f t="shared" si="444"/>
        <v xml:space="preserve">41296 - 0 - </v>
      </c>
      <c r="BA82" s="67">
        <f>VLOOKUP(E82,'Répartition salles'!$C:$R,10,FALSE)</f>
        <v>0</v>
      </c>
      <c r="BB82" s="66" t="str">
        <f t="shared" si="445"/>
        <v xml:space="preserve">41296 - 0 - </v>
      </c>
      <c r="BC82" s="66" t="str">
        <f t="shared" si="446"/>
        <v xml:space="preserve">41296 - 0 - </v>
      </c>
      <c r="BD82" s="66" t="str">
        <f t="shared" si="447"/>
        <v xml:space="preserve">41296 - 0 - </v>
      </c>
      <c r="BE82" s="66" t="str">
        <f t="shared" si="448"/>
        <v xml:space="preserve">41296 - 0 - </v>
      </c>
      <c r="BF82" s="67">
        <f>VLOOKUP(E82,'Répartition salles'!$C:$R,11,FALSE)</f>
        <v>0</v>
      </c>
      <c r="BG82" s="66" t="str">
        <f t="shared" si="449"/>
        <v xml:space="preserve">41296 - 0 - </v>
      </c>
      <c r="BH82" s="66" t="str">
        <f t="shared" si="450"/>
        <v xml:space="preserve">41296 - 0 - </v>
      </c>
      <c r="BI82" s="66" t="str">
        <f t="shared" si="451"/>
        <v xml:space="preserve">41296 - 0 - </v>
      </c>
      <c r="BJ82" s="66" t="str">
        <f t="shared" si="452"/>
        <v xml:space="preserve">41296 - 0 - </v>
      </c>
      <c r="BK82" s="67">
        <f>VLOOKUP(E82,'Répartition salles'!$C:$R,12,FALSE)</f>
        <v>0</v>
      </c>
      <c r="BL82" s="66" t="str">
        <f t="shared" si="453"/>
        <v xml:space="preserve">41296 - 0 - </v>
      </c>
      <c r="BM82" s="66" t="str">
        <f t="shared" si="454"/>
        <v xml:space="preserve">41296 - 0 - </v>
      </c>
      <c r="BN82" s="66" t="str">
        <f t="shared" si="455"/>
        <v xml:space="preserve">41296 - 0 - </v>
      </c>
      <c r="BO82" s="66" t="str">
        <f t="shared" si="456"/>
        <v xml:space="preserve">41296 - 0 - </v>
      </c>
      <c r="BP82" s="67">
        <f>VLOOKUP(E82,'Répartition salles'!$C:$R,13,FALSE)</f>
        <v>0</v>
      </c>
      <c r="BQ82" s="66" t="str">
        <f t="shared" si="457"/>
        <v xml:space="preserve">41296 - 0 - </v>
      </c>
      <c r="BR82" s="66" t="str">
        <f t="shared" si="458"/>
        <v xml:space="preserve">41296 - 0 - </v>
      </c>
      <c r="BS82" s="66" t="str">
        <f t="shared" si="459"/>
        <v xml:space="preserve">41296 - 0 - </v>
      </c>
      <c r="BT82" s="66" t="str">
        <f t="shared" si="460"/>
        <v xml:space="preserve">41296 - 0 - </v>
      </c>
      <c r="BU82" s="67">
        <f>VLOOKUP(E82,'Répartition salles'!$C:$R,14,FALSE)</f>
        <v>0</v>
      </c>
      <c r="BV82" s="66" t="str">
        <f t="shared" si="461"/>
        <v xml:space="preserve">41296 - 0 - </v>
      </c>
      <c r="BW82" s="66" t="str">
        <f t="shared" si="462"/>
        <v xml:space="preserve">41296 - 0 - </v>
      </c>
      <c r="BX82" s="66" t="str">
        <f t="shared" si="463"/>
        <v xml:space="preserve">41296 - 0 - </v>
      </c>
      <c r="BY82" s="66" t="str">
        <f t="shared" si="464"/>
        <v xml:space="preserve">41296 - 0 - </v>
      </c>
      <c r="BZ82" s="67">
        <f>VLOOKUP(E82,'Répartition salles'!$C:$R,15,FALSE)</f>
        <v>0</v>
      </c>
      <c r="CA82" s="66" t="str">
        <f t="shared" si="465"/>
        <v xml:space="preserve">41296 - 0 - </v>
      </c>
      <c r="CB82" s="66" t="str">
        <f t="shared" si="466"/>
        <v xml:space="preserve">41296 - 0 - </v>
      </c>
      <c r="CC82" s="66" t="str">
        <f t="shared" si="467"/>
        <v xml:space="preserve">41296 - 0 - </v>
      </c>
      <c r="CD82" s="66" t="str">
        <f t="shared" si="468"/>
        <v xml:space="preserve">41296 - 0 - </v>
      </c>
      <c r="CE82" s="67">
        <f>VLOOKUP(E82,'Répartition salles'!$C:$R,16,FALSE)</f>
        <v>0</v>
      </c>
      <c r="CF82" s="66" t="str">
        <f t="shared" si="469"/>
        <v xml:space="preserve">41296 - 0 - </v>
      </c>
      <c r="CG82" s="66" t="str">
        <f t="shared" si="470"/>
        <v xml:space="preserve">41296 - 0 - </v>
      </c>
      <c r="CH82" s="66" t="str">
        <f t="shared" si="471"/>
        <v xml:space="preserve">41296 - 0 - </v>
      </c>
      <c r="CI82" s="66" t="str">
        <f t="shared" si="472"/>
        <v xml:space="preserve">41296 - 0 - </v>
      </c>
      <c r="CJ82" s="118" t="str">
        <f t="shared" si="473"/>
        <v>ACT</v>
      </c>
    </row>
    <row r="83" spans="1:88" x14ac:dyDescent="0.2">
      <c r="A83" s="108">
        <v>2077332</v>
      </c>
      <c r="B83" s="108">
        <v>3283456</v>
      </c>
      <c r="C83" s="108" t="s">
        <v>18</v>
      </c>
      <c r="D83" s="109" t="s">
        <v>125</v>
      </c>
      <c r="E83" s="129" t="s">
        <v>53</v>
      </c>
      <c r="F83" s="104" t="s">
        <v>16</v>
      </c>
      <c r="G83" s="105"/>
      <c r="H83" s="105"/>
      <c r="I83" s="106">
        <v>41296</v>
      </c>
      <c r="J83" s="108" t="s">
        <v>8</v>
      </c>
      <c r="K83" s="108" t="s">
        <v>9</v>
      </c>
      <c r="L83" s="110" t="s">
        <v>610</v>
      </c>
      <c r="M83" s="11" t="str">
        <f t="shared" si="414"/>
        <v/>
      </c>
      <c r="N83" s="39" t="str">
        <f>IF($G83=P$4,"",IF(AND($G83&lt;$H83,P$3&lt;P$4,OR(AND($G83&gt;P$3,$G83&lt;=P$4),AND($H83&gt;P$3,$H83&lt;=P$4),AND($G83&lt;P$3,$H83&gt;P$4))),"AM",IF(AND($G83&lt;$H83,P$3&gt;P$4,OR(AND($G83&gt;P$3,$G83&lt;=P$4+1),AND($H83&gt;P$3,$H83&lt;=P$4+1),AND($G83&lt;P$3,$H83&gt;P$4+1))),"AM",IF(AND($G83&gt;$H83,P$3&lt;P$4,OR(AND($G83&gt;P$3,$G83&lt;=P$4),AND($H83+1&gt;P$3,$H83+1&lt;=P$4),AND($G83&lt;P$3,$H83+1&gt;P$4))),"AM",IF(AND($G83&gt;$H83,P$3&gt;P$4,OR(AND($G83&gt;P$3,$G83&lt;=P$4+1),AND($H83+1&gt;P$3,$H83+1&lt;=P$4+1),AND($G83&lt;P$3,$H83+1&gt;P$4+1))),"AM","")))))</f>
        <v/>
      </c>
      <c r="O83" s="39" t="str">
        <f>IF($G83=Q$4,"",IF(AND($G83&lt;$H83,Q$3&lt;Q$4,OR(AND($G83&gt;Q$3,$G83&lt;=Q$4),AND($H83&gt;Q$3,$H83&lt;=Q$4),AND($G83&lt;Q$3,$H83&gt;Q$4))),"PM",IF(AND($G83&lt;$H83,Q$3&gt;Q$4,OR(AND($G83&gt;Q$3,$G83&lt;=Q$4+1),AND($H83&gt;Q$3,$H83&lt;=Q$4+1),AND($G83&lt;Q$3,$H83&gt;Q$4+1))),"PM",IF(AND($G83&gt;$H83,Q$3&lt;Q$4,OR(AND($G83&gt;Q$3,$G83&lt;=Q$4),AND($H83+1&gt;Q$3,$H83+1&lt;=Q$4),AND($G83&lt;Q$3,$H83+1&gt;Q$4))),"PM",IF(AND($G83&gt;$H83,Q$3&gt;Q$4,OR(AND($G83&gt;Q$3,$G83&lt;=Q$4+1),AND($H83+1&gt;Q$3,$H83+1&lt;=Q$4+1),AND($G83&lt;Q$3,$H83+1&gt;Q$4+1))),"PM","")))))</f>
        <v/>
      </c>
      <c r="P83" s="39" t="str">
        <f>IF($G83=R$4,"",IF(AND($G83&lt;$H83,R$3&lt;R$4,OR(AND($G83&gt;R$3,$G83&lt;=R$4),AND($H83&gt;R$3,$H83&lt;=R$4),AND($G83&lt;R$3,$H83&gt;R$4))),"EVENING",IF(AND($G83&lt;$H83,R$3&gt;R$4,OR(AND($G83&gt;R$3,$G83&lt;=R$4+1),AND($H83&gt;R$3,$H83&lt;=R$4+1),AND($G83&lt;R$3,$H83&gt;R$4+1))),"EVENING",IF(AND($G83&gt;$H83,R$3&lt;R$4,OR(AND($G83&gt;R$3,$G83&lt;=R$4),AND($H83+1&gt;R$3,$H83+1&lt;=R$4),AND($G83&lt;R$3,$H83+1&gt;R$4))),"EVENING",IF(AND($G83&gt;$H83,R$3&gt;R$4,OR(AND($G83&gt;R$3,$G83&lt;=R$4+1),AND($H83+1&gt;R$3,$H83+1&lt;=R$4+1),AND($G83&lt;R$3,$H83+1&gt;R$4+1))),"EVENING","")))))</f>
        <v/>
      </c>
      <c r="Q83" s="39" t="str">
        <f>IF($G83=S$4,"",IF(AND($G83&lt;$H83,S$3&lt;S$4,OR(AND($G83&gt;S$3,$G83&lt;=S$4),AND($H83&gt;S$3,$H83&lt;=S$4),AND($G83&lt;S$3,$H83&gt;S$4))),"NIGHT",IF(AND($G83&lt;$H83,S$3&gt;S$4,OR(AND($G83&gt;S$3,$G83&lt;=S$4+1),AND($H83&gt;S$3,$H83&lt;=S$4+1),AND($G83&lt;S$3,$H83&gt;S$4+1))),"NIGHT",IF(AND($G83&gt;$H83,S$3&lt;S$4,OR(AND($G83&gt;S$3,$G83&lt;=S$4),AND($H83+1&gt;S$3,$H83+1&lt;=S$4),AND($G83&lt;S$3,$H83+1&gt;S$4))),"NIGHT",IF(AND($G83&gt;$H83,S$3&gt;S$4,OR(AND($G83&gt;S$3,$G83&lt;=S$4+1),AND($H83+1&gt;S$3,$H83+1&lt;=S$4+1),AND($G83&lt;S$3,$H83+1&gt;S$4+1))),"NIGHT","")))))</f>
        <v/>
      </c>
      <c r="R83" s="39" t="str">
        <f t="shared" si="415"/>
        <v>dimanche</v>
      </c>
      <c r="S83" s="39">
        <f t="shared" si="416"/>
        <v>22</v>
      </c>
      <c r="T83" s="39">
        <f t="shared" si="417"/>
        <v>1</v>
      </c>
      <c r="U83" s="39" t="str">
        <f t="shared" si="418"/>
        <v>weekend</v>
      </c>
      <c r="V83" s="40" t="str">
        <f t="shared" si="419"/>
        <v>weekend - La Seine (0)</v>
      </c>
      <c r="W83" s="40" t="str">
        <f t="shared" si="420"/>
        <v xml:space="preserve">1 - weekend - La Seine (0) - </v>
      </c>
      <c r="X83" s="40" t="str">
        <f t="shared" si="421"/>
        <v xml:space="preserve">1 - weekend - La Seine (0) - </v>
      </c>
      <c r="Y83" s="40" t="str">
        <f t="shared" si="422"/>
        <v xml:space="preserve">1 - weekend - La Seine (0) - </v>
      </c>
      <c r="Z83" s="40" t="str">
        <f t="shared" si="423"/>
        <v xml:space="preserve">1 - weekend - La Seine (0) - </v>
      </c>
      <c r="AA83" s="40" t="str">
        <f t="shared" si="424"/>
        <v xml:space="preserve">41296 - La Seine (0) - </v>
      </c>
      <c r="AB83" s="40" t="str">
        <f t="shared" si="425"/>
        <v xml:space="preserve">41296 - La Seine (0) - </v>
      </c>
      <c r="AC83" s="40" t="str">
        <f t="shared" si="426"/>
        <v xml:space="preserve">41296 - La Seine (0) - </v>
      </c>
      <c r="AD83" s="40" t="str">
        <f t="shared" si="427"/>
        <v xml:space="preserve">41296 - La Seine (0) - </v>
      </c>
      <c r="AE83" s="39" t="str">
        <f t="shared" si="428"/>
        <v>ACT</v>
      </c>
      <c r="AF83" s="11"/>
      <c r="AG83" s="67" t="str">
        <f>VLOOKUP(E83,'Répartition salles'!$C:$R,6,FALSE)</f>
        <v>Seine A</v>
      </c>
      <c r="AH83" s="66" t="str">
        <f t="shared" si="429"/>
        <v xml:space="preserve">41296 - Seine A - </v>
      </c>
      <c r="AI83" s="66" t="str">
        <f t="shared" si="430"/>
        <v xml:space="preserve">41296 - Seine A - </v>
      </c>
      <c r="AJ83" s="66" t="str">
        <f t="shared" si="431"/>
        <v xml:space="preserve">41296 - Seine A - </v>
      </c>
      <c r="AK83" s="66" t="str">
        <f t="shared" si="432"/>
        <v xml:space="preserve">41296 - Seine A - </v>
      </c>
      <c r="AL83" s="67" t="str">
        <f>VLOOKUP(E83,'Répartition salles'!$C:$R,7,FALSE)</f>
        <v>Seine B</v>
      </c>
      <c r="AM83" s="66" t="str">
        <f t="shared" si="433"/>
        <v xml:space="preserve">41296 - Seine B - </v>
      </c>
      <c r="AN83" s="66" t="str">
        <f t="shared" si="434"/>
        <v xml:space="preserve">41296 - Seine B - </v>
      </c>
      <c r="AO83" s="66" t="str">
        <f t="shared" si="435"/>
        <v xml:space="preserve">41296 - Seine B - </v>
      </c>
      <c r="AP83" s="66" t="str">
        <f t="shared" si="436"/>
        <v xml:space="preserve">41296 - Seine B - </v>
      </c>
      <c r="AQ83" s="67" t="str">
        <f>VLOOKUP(E83,'Répartition salles'!$C:$R,8,FALSE)</f>
        <v>Seine C</v>
      </c>
      <c r="AR83" s="66" t="str">
        <f t="shared" si="437"/>
        <v xml:space="preserve">41296 - Seine C - </v>
      </c>
      <c r="AS83" s="66" t="str">
        <f t="shared" si="438"/>
        <v xml:space="preserve">41296 - Seine C - </v>
      </c>
      <c r="AT83" s="66" t="str">
        <f t="shared" si="439"/>
        <v xml:space="preserve">41296 - Seine C - </v>
      </c>
      <c r="AU83" s="66" t="str">
        <f t="shared" si="440"/>
        <v xml:space="preserve">41296 - Seine C - </v>
      </c>
      <c r="AV83" s="67">
        <f>VLOOKUP(E83,'Répartition salles'!$C:$R,9,FALSE)</f>
        <v>0</v>
      </c>
      <c r="AW83" s="66" t="str">
        <f t="shared" si="441"/>
        <v xml:space="preserve">41296 - 0 - </v>
      </c>
      <c r="AX83" s="66" t="str">
        <f t="shared" si="442"/>
        <v xml:space="preserve">41296 - 0 - </v>
      </c>
      <c r="AY83" s="66" t="str">
        <f t="shared" si="443"/>
        <v xml:space="preserve">41296 - 0 - </v>
      </c>
      <c r="AZ83" s="66" t="str">
        <f t="shared" si="444"/>
        <v xml:space="preserve">41296 - 0 - </v>
      </c>
      <c r="BA83" s="67">
        <f>VLOOKUP(E83,'Répartition salles'!$C:$R,10,FALSE)</f>
        <v>0</v>
      </c>
      <c r="BB83" s="66" t="str">
        <f t="shared" si="445"/>
        <v xml:space="preserve">41296 - 0 - </v>
      </c>
      <c r="BC83" s="66" t="str">
        <f t="shared" si="446"/>
        <v xml:space="preserve">41296 - 0 - </v>
      </c>
      <c r="BD83" s="66" t="str">
        <f t="shared" si="447"/>
        <v xml:space="preserve">41296 - 0 - </v>
      </c>
      <c r="BE83" s="66" t="str">
        <f t="shared" si="448"/>
        <v xml:space="preserve">41296 - 0 - </v>
      </c>
      <c r="BF83" s="67">
        <f>VLOOKUP(E83,'Répartition salles'!$C:$R,11,FALSE)</f>
        <v>0</v>
      </c>
      <c r="BG83" s="66" t="str">
        <f t="shared" si="449"/>
        <v xml:space="preserve">41296 - 0 - </v>
      </c>
      <c r="BH83" s="66" t="str">
        <f t="shared" si="450"/>
        <v xml:space="preserve">41296 - 0 - </v>
      </c>
      <c r="BI83" s="66" t="str">
        <f t="shared" si="451"/>
        <v xml:space="preserve">41296 - 0 - </v>
      </c>
      <c r="BJ83" s="66" t="str">
        <f t="shared" si="452"/>
        <v xml:space="preserve">41296 - 0 - </v>
      </c>
      <c r="BK83" s="67">
        <f>VLOOKUP(E83,'Répartition salles'!$C:$R,12,FALSE)</f>
        <v>0</v>
      </c>
      <c r="BL83" s="66" t="str">
        <f t="shared" si="453"/>
        <v xml:space="preserve">41296 - 0 - </v>
      </c>
      <c r="BM83" s="66" t="str">
        <f t="shared" si="454"/>
        <v xml:space="preserve">41296 - 0 - </v>
      </c>
      <c r="BN83" s="66" t="str">
        <f t="shared" si="455"/>
        <v xml:space="preserve">41296 - 0 - </v>
      </c>
      <c r="BO83" s="66" t="str">
        <f t="shared" si="456"/>
        <v xml:space="preserve">41296 - 0 - </v>
      </c>
      <c r="BP83" s="67">
        <f>VLOOKUP(E83,'Répartition salles'!$C:$R,13,FALSE)</f>
        <v>0</v>
      </c>
      <c r="BQ83" s="66" t="str">
        <f t="shared" si="457"/>
        <v xml:space="preserve">41296 - 0 - </v>
      </c>
      <c r="BR83" s="66" t="str">
        <f t="shared" si="458"/>
        <v xml:space="preserve">41296 - 0 - </v>
      </c>
      <c r="BS83" s="66" t="str">
        <f t="shared" si="459"/>
        <v xml:space="preserve">41296 - 0 - </v>
      </c>
      <c r="BT83" s="66" t="str">
        <f t="shared" si="460"/>
        <v xml:space="preserve">41296 - 0 - </v>
      </c>
      <c r="BU83" s="67">
        <f>VLOOKUP(E83,'Répartition salles'!$C:$R,14,FALSE)</f>
        <v>0</v>
      </c>
      <c r="BV83" s="66" t="str">
        <f t="shared" si="461"/>
        <v xml:space="preserve">41296 - 0 - </v>
      </c>
      <c r="BW83" s="66" t="str">
        <f t="shared" si="462"/>
        <v xml:space="preserve">41296 - 0 - </v>
      </c>
      <c r="BX83" s="66" t="str">
        <f t="shared" si="463"/>
        <v xml:space="preserve">41296 - 0 - </v>
      </c>
      <c r="BY83" s="66" t="str">
        <f t="shared" si="464"/>
        <v xml:space="preserve">41296 - 0 - </v>
      </c>
      <c r="BZ83" s="67">
        <f>VLOOKUP(E83,'Répartition salles'!$C:$R,15,FALSE)</f>
        <v>0</v>
      </c>
      <c r="CA83" s="66" t="str">
        <f t="shared" si="465"/>
        <v xml:space="preserve">41296 - 0 - </v>
      </c>
      <c r="CB83" s="66" t="str">
        <f t="shared" si="466"/>
        <v xml:space="preserve">41296 - 0 - </v>
      </c>
      <c r="CC83" s="66" t="str">
        <f t="shared" si="467"/>
        <v xml:space="preserve">41296 - 0 - </v>
      </c>
      <c r="CD83" s="66" t="str">
        <f t="shared" si="468"/>
        <v xml:space="preserve">41296 - 0 - </v>
      </c>
      <c r="CE83" s="67">
        <f>VLOOKUP(E83,'Répartition salles'!$C:$R,16,FALSE)</f>
        <v>0</v>
      </c>
      <c r="CF83" s="66" t="str">
        <f t="shared" si="469"/>
        <v xml:space="preserve">41296 - 0 - </v>
      </c>
      <c r="CG83" s="66" t="str">
        <f t="shared" si="470"/>
        <v xml:space="preserve">41296 - 0 - </v>
      </c>
      <c r="CH83" s="66" t="str">
        <f t="shared" si="471"/>
        <v xml:space="preserve">41296 - 0 - </v>
      </c>
      <c r="CI83" s="66" t="str">
        <f t="shared" si="472"/>
        <v xml:space="preserve">41296 - 0 - </v>
      </c>
      <c r="CJ83" s="118" t="str">
        <f t="shared" si="473"/>
        <v>ACT</v>
      </c>
    </row>
    <row r="84" spans="1:88" x14ac:dyDescent="0.2">
      <c r="A84" s="108">
        <v>2077332</v>
      </c>
      <c r="B84" s="108">
        <v>2929075</v>
      </c>
      <c r="C84" s="108" t="s">
        <v>28</v>
      </c>
      <c r="D84" s="109" t="s">
        <v>127</v>
      </c>
      <c r="E84" s="129" t="s">
        <v>53</v>
      </c>
      <c r="F84" s="104" t="s">
        <v>16</v>
      </c>
      <c r="G84" s="105">
        <v>0.35416666666666669</v>
      </c>
      <c r="H84" s="105">
        <v>0.75</v>
      </c>
      <c r="I84" s="106">
        <v>41296</v>
      </c>
      <c r="J84" s="108" t="s">
        <v>8</v>
      </c>
      <c r="K84" s="108" t="s">
        <v>9</v>
      </c>
      <c r="L84" s="110" t="s">
        <v>610</v>
      </c>
      <c r="M84" s="11" t="str">
        <f t="shared" si="414"/>
        <v>AM;PM</v>
      </c>
      <c r="N84" s="39" t="str">
        <f>IF($G84=P$4,"",IF(AND($G84&lt;$H84,P$3&lt;P$4,OR(AND($G84&gt;P$3,$G84&lt;=P$4),AND($H84&gt;P$3,$H84&lt;=P$4),AND($G84&lt;P$3,$H84&gt;P$4))),"AM",IF(AND($G84&lt;$H84,P$3&gt;P$4,OR(AND($G84&gt;P$3,$G84&lt;=P$4+1),AND($H84&gt;P$3,$H84&lt;=P$4+1),AND($G84&lt;P$3,$H84&gt;P$4+1))),"AM",IF(AND($G84&gt;$H84,P$3&lt;P$4,OR(AND($G84&gt;P$3,$G84&lt;=P$4),AND($H84+1&gt;P$3,$H84+1&lt;=P$4),AND($G84&lt;P$3,$H84+1&gt;P$4))),"AM",IF(AND($G84&gt;$H84,P$3&gt;P$4,OR(AND($G84&gt;P$3,$G84&lt;=P$4+1),AND($H84+1&gt;P$3,$H84+1&lt;=P$4+1),AND($G84&lt;P$3,$H84+1&gt;P$4+1))),"AM","")))))</f>
        <v>AM</v>
      </c>
      <c r="O84" s="39" t="str">
        <f>IF($G84=Q$4,"",IF(AND($G84&lt;$H84,Q$3&lt;Q$4,OR(AND($G84&gt;Q$3,$G84&lt;=Q$4),AND($H84&gt;Q$3,$H84&lt;=Q$4),AND($G84&lt;Q$3,$H84&gt;Q$4))),"PM",IF(AND($G84&lt;$H84,Q$3&gt;Q$4,OR(AND($G84&gt;Q$3,$G84&lt;=Q$4+1),AND($H84&gt;Q$3,$H84&lt;=Q$4+1),AND($G84&lt;Q$3,$H84&gt;Q$4+1))),"PM",IF(AND($G84&gt;$H84,Q$3&lt;Q$4,OR(AND($G84&gt;Q$3,$G84&lt;=Q$4),AND($H84+1&gt;Q$3,$H84+1&lt;=Q$4),AND($G84&lt;Q$3,$H84+1&gt;Q$4))),"PM",IF(AND($G84&gt;$H84,Q$3&gt;Q$4,OR(AND($G84&gt;Q$3,$G84&lt;=Q$4+1),AND($H84+1&gt;Q$3,$H84+1&lt;=Q$4+1),AND($G84&lt;Q$3,$H84+1&gt;Q$4+1))),"PM","")))))</f>
        <v>PM</v>
      </c>
      <c r="P84" s="39" t="str">
        <f>IF($G84=R$4,"",IF(AND($G84&lt;$H84,R$3&lt;R$4,OR(AND($G84&gt;R$3,$G84&lt;=R$4),AND($H84&gt;R$3,$H84&lt;=R$4),AND($G84&lt;R$3,$H84&gt;R$4))),"EVENING",IF(AND($G84&lt;$H84,R$3&gt;R$4,OR(AND($G84&gt;R$3,$G84&lt;=R$4+1),AND($H84&gt;R$3,$H84&lt;=R$4+1),AND($G84&lt;R$3,$H84&gt;R$4+1))),"EVENING",IF(AND($G84&gt;$H84,R$3&lt;R$4,OR(AND($G84&gt;R$3,$G84&lt;=R$4),AND($H84+1&gt;R$3,$H84+1&lt;=R$4),AND($G84&lt;R$3,$H84+1&gt;R$4))),"EVENING",IF(AND($G84&gt;$H84,R$3&gt;R$4,OR(AND($G84&gt;R$3,$G84&lt;=R$4+1),AND($H84+1&gt;R$3,$H84+1&lt;=R$4+1),AND($G84&lt;R$3,$H84+1&gt;R$4+1))),"EVENING","")))))</f>
        <v/>
      </c>
      <c r="Q84" s="39" t="str">
        <f>IF($G84=S$4,"",IF(AND($G84&lt;$H84,S$3&lt;S$4,OR(AND($G84&gt;S$3,$G84&lt;=S$4),AND($H84&gt;S$3,$H84&lt;=S$4),AND($G84&lt;S$3,$H84&gt;S$4))),"NIGHT",IF(AND($G84&lt;$H84,S$3&gt;S$4,OR(AND($G84&gt;S$3,$G84&lt;=S$4+1),AND($H84&gt;S$3,$H84&lt;=S$4+1),AND($G84&lt;S$3,$H84&gt;S$4+1))),"NIGHT",IF(AND($G84&gt;$H84,S$3&lt;S$4,OR(AND($G84&gt;S$3,$G84&lt;=S$4),AND($H84+1&gt;S$3,$H84+1&lt;=S$4),AND($G84&lt;S$3,$H84+1&gt;S$4))),"NIGHT",IF(AND($G84&gt;$H84,S$3&gt;S$4,OR(AND($G84&gt;S$3,$G84&lt;=S$4+1),AND($H84+1&gt;S$3,$H84+1&lt;=S$4+1),AND($G84&lt;S$3,$H84+1&gt;S$4+1))),"NIGHT","")))))</f>
        <v/>
      </c>
      <c r="R84" s="39" t="str">
        <f t="shared" si="415"/>
        <v>dimanche</v>
      </c>
      <c r="S84" s="39">
        <f t="shared" si="416"/>
        <v>22</v>
      </c>
      <c r="T84" s="39">
        <f t="shared" si="417"/>
        <v>1</v>
      </c>
      <c r="U84" s="39" t="str">
        <f t="shared" si="418"/>
        <v>weekend</v>
      </c>
      <c r="V84" s="40" t="str">
        <f t="shared" si="419"/>
        <v>weekend - La Seine (0)</v>
      </c>
      <c r="W84" s="40" t="str">
        <f t="shared" si="420"/>
        <v>1 - weekend - La Seine (0) - AM</v>
      </c>
      <c r="X84" s="40" t="str">
        <f t="shared" si="421"/>
        <v>1 - weekend - La Seine (0) - PM</v>
      </c>
      <c r="Y84" s="40" t="str">
        <f t="shared" si="422"/>
        <v xml:space="preserve">1 - weekend - La Seine (0) - </v>
      </c>
      <c r="Z84" s="40" t="str">
        <f t="shared" si="423"/>
        <v xml:space="preserve">1 - weekend - La Seine (0) - </v>
      </c>
      <c r="AA84" s="40" t="str">
        <f t="shared" si="424"/>
        <v>41296 - La Seine (0) - AM</v>
      </c>
      <c r="AB84" s="40" t="str">
        <f t="shared" si="425"/>
        <v>41296 - La Seine (0) - PM</v>
      </c>
      <c r="AC84" s="40" t="str">
        <f t="shared" si="426"/>
        <v xml:space="preserve">41296 - La Seine (0) - </v>
      </c>
      <c r="AD84" s="40" t="str">
        <f t="shared" si="427"/>
        <v xml:space="preserve">41296 - La Seine (0) - </v>
      </c>
      <c r="AE84" s="39" t="str">
        <f t="shared" si="428"/>
        <v>ACT</v>
      </c>
      <c r="AF84" s="11"/>
      <c r="AG84" s="67" t="str">
        <f>VLOOKUP(E84,'Répartition salles'!$C:$R,6,FALSE)</f>
        <v>Seine A</v>
      </c>
      <c r="AH84" s="66" t="str">
        <f t="shared" si="429"/>
        <v>41296 - Seine A - AM</v>
      </c>
      <c r="AI84" s="66" t="str">
        <f t="shared" si="430"/>
        <v>41296 - Seine A - PM</v>
      </c>
      <c r="AJ84" s="66" t="str">
        <f t="shared" si="431"/>
        <v xml:space="preserve">41296 - Seine A - </v>
      </c>
      <c r="AK84" s="66" t="str">
        <f t="shared" si="432"/>
        <v xml:space="preserve">41296 - Seine A - </v>
      </c>
      <c r="AL84" s="67" t="str">
        <f>VLOOKUP(E84,'Répartition salles'!$C:$R,7,FALSE)</f>
        <v>Seine B</v>
      </c>
      <c r="AM84" s="66" t="str">
        <f t="shared" si="433"/>
        <v>41296 - Seine B - AM</v>
      </c>
      <c r="AN84" s="66" t="str">
        <f t="shared" si="434"/>
        <v>41296 - Seine B - PM</v>
      </c>
      <c r="AO84" s="66" t="str">
        <f t="shared" si="435"/>
        <v xml:space="preserve">41296 - Seine B - </v>
      </c>
      <c r="AP84" s="66" t="str">
        <f t="shared" si="436"/>
        <v xml:space="preserve">41296 - Seine B - </v>
      </c>
      <c r="AQ84" s="67" t="str">
        <f>VLOOKUP(E84,'Répartition salles'!$C:$R,8,FALSE)</f>
        <v>Seine C</v>
      </c>
      <c r="AR84" s="66" t="str">
        <f t="shared" si="437"/>
        <v>41296 - Seine C - AM</v>
      </c>
      <c r="AS84" s="66" t="str">
        <f t="shared" si="438"/>
        <v>41296 - Seine C - PM</v>
      </c>
      <c r="AT84" s="66" t="str">
        <f t="shared" si="439"/>
        <v xml:space="preserve">41296 - Seine C - </v>
      </c>
      <c r="AU84" s="66" t="str">
        <f t="shared" si="440"/>
        <v xml:space="preserve">41296 - Seine C - </v>
      </c>
      <c r="AV84" s="67">
        <f>VLOOKUP(E84,'Répartition salles'!$C:$R,9,FALSE)</f>
        <v>0</v>
      </c>
      <c r="AW84" s="66" t="str">
        <f t="shared" si="441"/>
        <v>41296 - 0 - AM</v>
      </c>
      <c r="AX84" s="66" t="str">
        <f t="shared" si="442"/>
        <v>41296 - 0 - PM</v>
      </c>
      <c r="AY84" s="66" t="str">
        <f t="shared" si="443"/>
        <v xml:space="preserve">41296 - 0 - </v>
      </c>
      <c r="AZ84" s="66" t="str">
        <f t="shared" si="444"/>
        <v xml:space="preserve">41296 - 0 - </v>
      </c>
      <c r="BA84" s="67">
        <f>VLOOKUP(E84,'Répartition salles'!$C:$R,10,FALSE)</f>
        <v>0</v>
      </c>
      <c r="BB84" s="66" t="str">
        <f t="shared" si="445"/>
        <v>41296 - 0 - AM</v>
      </c>
      <c r="BC84" s="66" t="str">
        <f t="shared" si="446"/>
        <v>41296 - 0 - PM</v>
      </c>
      <c r="BD84" s="66" t="str">
        <f t="shared" si="447"/>
        <v xml:space="preserve">41296 - 0 - </v>
      </c>
      <c r="BE84" s="66" t="str">
        <f t="shared" si="448"/>
        <v xml:space="preserve">41296 - 0 - </v>
      </c>
      <c r="BF84" s="67">
        <f>VLOOKUP(E84,'Répartition salles'!$C:$R,11,FALSE)</f>
        <v>0</v>
      </c>
      <c r="BG84" s="66" t="str">
        <f t="shared" si="449"/>
        <v>41296 - 0 - AM</v>
      </c>
      <c r="BH84" s="66" t="str">
        <f t="shared" si="450"/>
        <v>41296 - 0 - PM</v>
      </c>
      <c r="BI84" s="66" t="str">
        <f t="shared" si="451"/>
        <v xml:space="preserve">41296 - 0 - </v>
      </c>
      <c r="BJ84" s="66" t="str">
        <f t="shared" si="452"/>
        <v xml:space="preserve">41296 - 0 - </v>
      </c>
      <c r="BK84" s="67">
        <f>VLOOKUP(E84,'Répartition salles'!$C:$R,12,FALSE)</f>
        <v>0</v>
      </c>
      <c r="BL84" s="66" t="str">
        <f t="shared" si="453"/>
        <v>41296 - 0 - AM</v>
      </c>
      <c r="BM84" s="66" t="str">
        <f t="shared" si="454"/>
        <v>41296 - 0 - PM</v>
      </c>
      <c r="BN84" s="66" t="str">
        <f t="shared" si="455"/>
        <v xml:space="preserve">41296 - 0 - </v>
      </c>
      <c r="BO84" s="66" t="str">
        <f t="shared" si="456"/>
        <v xml:space="preserve">41296 - 0 - </v>
      </c>
      <c r="BP84" s="67">
        <f>VLOOKUP(E84,'Répartition salles'!$C:$R,13,FALSE)</f>
        <v>0</v>
      </c>
      <c r="BQ84" s="66" t="str">
        <f t="shared" si="457"/>
        <v>41296 - 0 - AM</v>
      </c>
      <c r="BR84" s="66" t="str">
        <f t="shared" si="458"/>
        <v>41296 - 0 - PM</v>
      </c>
      <c r="BS84" s="66" t="str">
        <f t="shared" si="459"/>
        <v xml:space="preserve">41296 - 0 - </v>
      </c>
      <c r="BT84" s="66" t="str">
        <f t="shared" si="460"/>
        <v xml:space="preserve">41296 - 0 - </v>
      </c>
      <c r="BU84" s="67">
        <f>VLOOKUP(E84,'Répartition salles'!$C:$R,14,FALSE)</f>
        <v>0</v>
      </c>
      <c r="BV84" s="66" t="str">
        <f t="shared" si="461"/>
        <v>41296 - 0 - AM</v>
      </c>
      <c r="BW84" s="66" t="str">
        <f t="shared" si="462"/>
        <v>41296 - 0 - PM</v>
      </c>
      <c r="BX84" s="66" t="str">
        <f t="shared" si="463"/>
        <v xml:space="preserve">41296 - 0 - </v>
      </c>
      <c r="BY84" s="66" t="str">
        <f t="shared" si="464"/>
        <v xml:space="preserve">41296 - 0 - </v>
      </c>
      <c r="BZ84" s="67">
        <f>VLOOKUP(E84,'Répartition salles'!$C:$R,15,FALSE)</f>
        <v>0</v>
      </c>
      <c r="CA84" s="66" t="str">
        <f t="shared" si="465"/>
        <v>41296 - 0 - AM</v>
      </c>
      <c r="CB84" s="66" t="str">
        <f t="shared" si="466"/>
        <v>41296 - 0 - PM</v>
      </c>
      <c r="CC84" s="66" t="str">
        <f t="shared" si="467"/>
        <v xml:space="preserve">41296 - 0 - </v>
      </c>
      <c r="CD84" s="66" t="str">
        <f t="shared" si="468"/>
        <v xml:space="preserve">41296 - 0 - </v>
      </c>
      <c r="CE84" s="67">
        <f>VLOOKUP(E84,'Répartition salles'!$C:$R,16,FALSE)</f>
        <v>0</v>
      </c>
      <c r="CF84" s="66" t="str">
        <f t="shared" si="469"/>
        <v>41296 - 0 - AM</v>
      </c>
      <c r="CG84" s="66" t="str">
        <f t="shared" si="470"/>
        <v>41296 - 0 - PM</v>
      </c>
      <c r="CH84" s="66" t="str">
        <f t="shared" si="471"/>
        <v xml:space="preserve">41296 - 0 - </v>
      </c>
      <c r="CI84" s="66" t="str">
        <f t="shared" si="472"/>
        <v xml:space="preserve">41296 - 0 - </v>
      </c>
      <c r="CJ84" s="118" t="str">
        <f t="shared" si="473"/>
        <v>ACT</v>
      </c>
    </row>
  </sheetData>
  <autoFilter ref="A5:L84"/>
  <mergeCells count="1">
    <mergeCell ref="A1:L3"/>
  </mergeCells>
  <pageMargins left="0.7" right="0.7" top="0.75" bottom="0.75" header="0.51180555555555496" footer="0.51180555555555496"/>
  <pageSetup paperSize="9" firstPageNumber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9" tint="-0.249977111117893"/>
  </sheetPr>
  <dimension ref="A1:AL81"/>
  <sheetViews>
    <sheetView zoomScale="85" zoomScaleNormal="85" workbookViewId="0">
      <pane ySplit="7" topLeftCell="A8" activePane="bottomLeft" state="frozen"/>
      <selection activeCell="C1" sqref="C1"/>
      <selection pane="bottomLeft" activeCell="AA74" sqref="AA74:AA76"/>
    </sheetView>
  </sheetViews>
  <sheetFormatPr baseColWidth="10" defaultColWidth="9.140625" defaultRowHeight="12.75" x14ac:dyDescent="0.2"/>
  <cols>
    <col min="1" max="1" width="10" style="9" bestFit="1" customWidth="1"/>
    <col min="2" max="2" width="9.140625" style="49"/>
    <col min="3" max="3" width="53.5703125" style="43" bestFit="1" customWidth="1"/>
    <col min="4" max="4" width="12.7109375" style="43" customWidth="1"/>
    <col min="5" max="5" width="12.7109375" style="61" customWidth="1"/>
    <col min="6" max="6" width="15.140625" style="43" customWidth="1"/>
    <col min="7" max="10" width="8.7109375" style="49" customWidth="1"/>
    <col min="11" max="38" width="8.7109375" style="43" customWidth="1"/>
    <col min="39" max="16384" width="9.140625" style="9"/>
  </cols>
  <sheetData>
    <row r="1" spans="1:38" x14ac:dyDescent="0.2">
      <c r="A1" s="38" t="s">
        <v>249</v>
      </c>
      <c r="B1" s="16"/>
      <c r="C1" s="43" t="s">
        <v>647</v>
      </c>
      <c r="D1" s="15" t="s">
        <v>0</v>
      </c>
      <c r="E1" s="15" t="s">
        <v>1</v>
      </c>
      <c r="F1" s="15" t="s">
        <v>2</v>
      </c>
      <c r="G1" s="15" t="s">
        <v>3</v>
      </c>
      <c r="H1" s="43"/>
      <c r="K1" s="49"/>
      <c r="L1" s="49"/>
      <c r="M1" s="49"/>
    </row>
    <row r="2" spans="1:38" x14ac:dyDescent="0.2">
      <c r="A2" s="16">
        <v>22</v>
      </c>
      <c r="B2" s="16" t="s">
        <v>247</v>
      </c>
      <c r="D2" s="3">
        <v>0.249305555555556</v>
      </c>
      <c r="E2" s="5">
        <v>0.58402777777777803</v>
      </c>
      <c r="F2" s="5">
        <v>0.79236111111111096</v>
      </c>
      <c r="G2" s="5">
        <v>0.95902777777777803</v>
      </c>
      <c r="H2" s="43"/>
      <c r="I2" s="43"/>
      <c r="J2" s="43"/>
    </row>
    <row r="3" spans="1:38" x14ac:dyDescent="0.2">
      <c r="A3" s="38"/>
      <c r="B3" s="16">
        <v>1</v>
      </c>
      <c r="D3" s="5">
        <v>0.58333333333333304</v>
      </c>
      <c r="E3" s="5">
        <v>0.79166666666666696</v>
      </c>
      <c r="F3" s="5">
        <v>0.95833333333333304</v>
      </c>
      <c r="G3" s="6">
        <v>0.25</v>
      </c>
      <c r="H3" s="44"/>
      <c r="I3" s="44"/>
      <c r="J3" s="44"/>
    </row>
    <row r="4" spans="1:38" ht="12.75" customHeight="1" x14ac:dyDescent="0.2">
      <c r="A4" s="38" t="s">
        <v>248</v>
      </c>
      <c r="B4" s="16"/>
      <c r="G4" s="56">
        <v>41275</v>
      </c>
      <c r="H4" s="56">
        <v>41276</v>
      </c>
      <c r="I4" s="56">
        <v>41277</v>
      </c>
      <c r="J4" s="56">
        <v>41278</v>
      </c>
      <c r="K4" s="56">
        <v>41279</v>
      </c>
      <c r="L4" s="56">
        <v>41280</v>
      </c>
      <c r="M4" s="56">
        <v>41281</v>
      </c>
      <c r="N4" s="56">
        <v>41282</v>
      </c>
      <c r="O4" s="56">
        <v>41283</v>
      </c>
      <c r="P4" s="56">
        <v>41284</v>
      </c>
      <c r="Q4" s="56">
        <v>41285</v>
      </c>
      <c r="R4" s="56">
        <v>41286</v>
      </c>
      <c r="S4" s="56">
        <v>41287</v>
      </c>
      <c r="T4" s="56">
        <v>41288</v>
      </c>
      <c r="U4" s="56">
        <v>41289</v>
      </c>
      <c r="V4" s="56">
        <v>41290</v>
      </c>
      <c r="W4" s="56">
        <v>41291</v>
      </c>
      <c r="X4" s="56">
        <v>41292</v>
      </c>
      <c r="Y4" s="56">
        <v>41293</v>
      </c>
      <c r="Z4" s="56">
        <v>41294</v>
      </c>
      <c r="AA4" s="56">
        <v>41295</v>
      </c>
      <c r="AB4" s="56">
        <v>41296</v>
      </c>
      <c r="AC4" s="56">
        <v>41297</v>
      </c>
      <c r="AD4" s="56">
        <v>41298</v>
      </c>
      <c r="AE4" s="56">
        <v>41299</v>
      </c>
      <c r="AF4" s="56">
        <v>41300</v>
      </c>
      <c r="AG4" s="56">
        <v>41301</v>
      </c>
      <c r="AH4" s="56">
        <v>41302</v>
      </c>
      <c r="AI4" s="56">
        <v>41303</v>
      </c>
      <c r="AJ4" s="56">
        <v>41304</v>
      </c>
      <c r="AK4" s="56">
        <v>41305</v>
      </c>
      <c r="AL4" s="45"/>
    </row>
    <row r="5" spans="1:38" x14ac:dyDescent="0.2">
      <c r="A5" s="16">
        <v>9</v>
      </c>
      <c r="B5" s="16">
        <f>A2+A5</f>
        <v>31</v>
      </c>
      <c r="G5" s="57">
        <f>DAY(G4)</f>
        <v>1</v>
      </c>
      <c r="H5" s="57">
        <f t="shared" ref="H5:AK5" si="0">DAY(H4)</f>
        <v>2</v>
      </c>
      <c r="I5" s="57">
        <f t="shared" si="0"/>
        <v>3</v>
      </c>
      <c r="J5" s="57">
        <f t="shared" si="0"/>
        <v>4</v>
      </c>
      <c r="K5" s="57">
        <f t="shared" si="0"/>
        <v>5</v>
      </c>
      <c r="L5" s="57">
        <f t="shared" si="0"/>
        <v>6</v>
      </c>
      <c r="M5" s="57">
        <f t="shared" si="0"/>
        <v>7</v>
      </c>
      <c r="N5" s="57">
        <f t="shared" si="0"/>
        <v>8</v>
      </c>
      <c r="O5" s="57">
        <f t="shared" si="0"/>
        <v>9</v>
      </c>
      <c r="P5" s="57">
        <f t="shared" si="0"/>
        <v>10</v>
      </c>
      <c r="Q5" s="57">
        <f t="shared" si="0"/>
        <v>11</v>
      </c>
      <c r="R5" s="57">
        <f t="shared" si="0"/>
        <v>12</v>
      </c>
      <c r="S5" s="57">
        <f t="shared" si="0"/>
        <v>13</v>
      </c>
      <c r="T5" s="57">
        <f t="shared" si="0"/>
        <v>14</v>
      </c>
      <c r="U5" s="57">
        <f t="shared" si="0"/>
        <v>15</v>
      </c>
      <c r="V5" s="57">
        <f t="shared" si="0"/>
        <v>16</v>
      </c>
      <c r="W5" s="57">
        <f t="shared" si="0"/>
        <v>17</v>
      </c>
      <c r="X5" s="57">
        <f t="shared" si="0"/>
        <v>18</v>
      </c>
      <c r="Y5" s="57">
        <f t="shared" si="0"/>
        <v>19</v>
      </c>
      <c r="Z5" s="57">
        <f t="shared" si="0"/>
        <v>20</v>
      </c>
      <c r="AA5" s="57">
        <f t="shared" si="0"/>
        <v>21</v>
      </c>
      <c r="AB5" s="57">
        <f t="shared" si="0"/>
        <v>22</v>
      </c>
      <c r="AC5" s="57">
        <f t="shared" si="0"/>
        <v>23</v>
      </c>
      <c r="AD5" s="57">
        <f t="shared" si="0"/>
        <v>24</v>
      </c>
      <c r="AE5" s="57">
        <f t="shared" si="0"/>
        <v>25</v>
      </c>
      <c r="AF5" s="57">
        <f t="shared" si="0"/>
        <v>26</v>
      </c>
      <c r="AG5" s="57">
        <f t="shared" si="0"/>
        <v>27</v>
      </c>
      <c r="AH5" s="57">
        <f t="shared" si="0"/>
        <v>28</v>
      </c>
      <c r="AI5" s="57">
        <f t="shared" si="0"/>
        <v>29</v>
      </c>
      <c r="AJ5" s="57">
        <f t="shared" si="0"/>
        <v>30</v>
      </c>
      <c r="AK5" s="57">
        <f t="shared" si="0"/>
        <v>31</v>
      </c>
      <c r="AL5" s="46"/>
    </row>
    <row r="6" spans="1:38" x14ac:dyDescent="0.2">
      <c r="A6" s="16"/>
      <c r="B6" s="16"/>
      <c r="G6" s="57" t="str">
        <f>TEXT(G4,"jjj")</f>
        <v>mar</v>
      </c>
      <c r="H6" s="57" t="str">
        <f t="shared" ref="H6:AK6" si="1">TEXT(DAY(H4),"jjj")</f>
        <v>lun</v>
      </c>
      <c r="I6" s="57" t="str">
        <f t="shared" si="1"/>
        <v>mar</v>
      </c>
      <c r="J6" s="57" t="str">
        <f t="shared" si="1"/>
        <v>mer</v>
      </c>
      <c r="K6" s="57" t="str">
        <f t="shared" si="1"/>
        <v>jeu</v>
      </c>
      <c r="L6" s="57" t="str">
        <f t="shared" si="1"/>
        <v>ven</v>
      </c>
      <c r="M6" s="57" t="str">
        <f t="shared" si="1"/>
        <v>sam</v>
      </c>
      <c r="N6" s="57" t="str">
        <f t="shared" si="1"/>
        <v>dim</v>
      </c>
      <c r="O6" s="57" t="str">
        <f t="shared" si="1"/>
        <v>lun</v>
      </c>
      <c r="P6" s="57" t="str">
        <f t="shared" si="1"/>
        <v>mar</v>
      </c>
      <c r="Q6" s="57" t="str">
        <f t="shared" si="1"/>
        <v>mer</v>
      </c>
      <c r="R6" s="57" t="str">
        <f t="shared" si="1"/>
        <v>jeu</v>
      </c>
      <c r="S6" s="57" t="str">
        <f t="shared" si="1"/>
        <v>ven</v>
      </c>
      <c r="T6" s="57" t="str">
        <f t="shared" si="1"/>
        <v>sam</v>
      </c>
      <c r="U6" s="57" t="str">
        <f t="shared" si="1"/>
        <v>dim</v>
      </c>
      <c r="V6" s="57" t="str">
        <f t="shared" si="1"/>
        <v>lun</v>
      </c>
      <c r="W6" s="57" t="str">
        <f t="shared" si="1"/>
        <v>mar</v>
      </c>
      <c r="X6" s="57" t="str">
        <f t="shared" si="1"/>
        <v>mer</v>
      </c>
      <c r="Y6" s="57" t="str">
        <f t="shared" si="1"/>
        <v>jeu</v>
      </c>
      <c r="Z6" s="57" t="str">
        <f t="shared" si="1"/>
        <v>ven</v>
      </c>
      <c r="AA6" s="57" t="str">
        <f t="shared" si="1"/>
        <v>sam</v>
      </c>
      <c r="AB6" s="57" t="str">
        <f t="shared" si="1"/>
        <v>dim</v>
      </c>
      <c r="AC6" s="57" t="str">
        <f t="shared" si="1"/>
        <v>lun</v>
      </c>
      <c r="AD6" s="57" t="str">
        <f t="shared" si="1"/>
        <v>mar</v>
      </c>
      <c r="AE6" s="57" t="str">
        <f t="shared" si="1"/>
        <v>mer</v>
      </c>
      <c r="AF6" s="57" t="str">
        <f t="shared" si="1"/>
        <v>jeu</v>
      </c>
      <c r="AG6" s="57" t="str">
        <f t="shared" si="1"/>
        <v>ven</v>
      </c>
      <c r="AH6" s="57" t="str">
        <f t="shared" si="1"/>
        <v>sam</v>
      </c>
      <c r="AI6" s="57" t="str">
        <f t="shared" si="1"/>
        <v>dim</v>
      </c>
      <c r="AJ6" s="57" t="str">
        <f t="shared" si="1"/>
        <v>lun</v>
      </c>
      <c r="AK6" s="57" t="str">
        <f t="shared" si="1"/>
        <v>mar</v>
      </c>
      <c r="AL6" s="46"/>
    </row>
    <row r="7" spans="1:38" x14ac:dyDescent="0.2">
      <c r="A7" s="16"/>
      <c r="B7" s="16"/>
      <c r="G7" s="57" t="str">
        <f>IF(OR(G6="Sam",G6="Dim"),"WE","WD")</f>
        <v>WD</v>
      </c>
      <c r="H7" s="57" t="str">
        <f t="shared" ref="H7:AK7" si="2">IF(OR(H6="Sam",H6="Dim"),"WE","WD")</f>
        <v>WD</v>
      </c>
      <c r="I7" s="57" t="str">
        <f t="shared" si="2"/>
        <v>WD</v>
      </c>
      <c r="J7" s="57" t="str">
        <f t="shared" si="2"/>
        <v>WD</v>
      </c>
      <c r="K7" s="57" t="str">
        <f t="shared" si="2"/>
        <v>WD</v>
      </c>
      <c r="L7" s="57" t="str">
        <f t="shared" si="2"/>
        <v>WD</v>
      </c>
      <c r="M7" s="57" t="str">
        <f t="shared" si="2"/>
        <v>WE</v>
      </c>
      <c r="N7" s="57" t="str">
        <f t="shared" si="2"/>
        <v>WE</v>
      </c>
      <c r="O7" s="57" t="str">
        <f t="shared" si="2"/>
        <v>WD</v>
      </c>
      <c r="P7" s="57" t="str">
        <f t="shared" si="2"/>
        <v>WD</v>
      </c>
      <c r="Q7" s="57" t="str">
        <f t="shared" si="2"/>
        <v>WD</v>
      </c>
      <c r="R7" s="57" t="str">
        <f t="shared" si="2"/>
        <v>WD</v>
      </c>
      <c r="S7" s="57" t="str">
        <f t="shared" si="2"/>
        <v>WD</v>
      </c>
      <c r="T7" s="57" t="str">
        <f t="shared" si="2"/>
        <v>WE</v>
      </c>
      <c r="U7" s="57" t="str">
        <f t="shared" si="2"/>
        <v>WE</v>
      </c>
      <c r="V7" s="57" t="str">
        <f t="shared" si="2"/>
        <v>WD</v>
      </c>
      <c r="W7" s="57" t="str">
        <f t="shared" si="2"/>
        <v>WD</v>
      </c>
      <c r="X7" s="57" t="str">
        <f t="shared" si="2"/>
        <v>WD</v>
      </c>
      <c r="Y7" s="57" t="str">
        <f t="shared" si="2"/>
        <v>WD</v>
      </c>
      <c r="Z7" s="57" t="str">
        <f t="shared" si="2"/>
        <v>WD</v>
      </c>
      <c r="AA7" s="57" t="str">
        <f t="shared" si="2"/>
        <v>WE</v>
      </c>
      <c r="AB7" s="57" t="str">
        <f t="shared" si="2"/>
        <v>WE</v>
      </c>
      <c r="AC7" s="57" t="str">
        <f t="shared" si="2"/>
        <v>WD</v>
      </c>
      <c r="AD7" s="57" t="str">
        <f t="shared" si="2"/>
        <v>WD</v>
      </c>
      <c r="AE7" s="57" t="str">
        <f t="shared" si="2"/>
        <v>WD</v>
      </c>
      <c r="AF7" s="57" t="str">
        <f t="shared" si="2"/>
        <v>WD</v>
      </c>
      <c r="AG7" s="57" t="str">
        <f t="shared" si="2"/>
        <v>WD</v>
      </c>
      <c r="AH7" s="57" t="str">
        <f t="shared" si="2"/>
        <v>WE</v>
      </c>
      <c r="AI7" s="57" t="str">
        <f t="shared" si="2"/>
        <v>WE</v>
      </c>
      <c r="AJ7" s="57" t="str">
        <f t="shared" si="2"/>
        <v>WD</v>
      </c>
      <c r="AK7" s="57" t="str">
        <f t="shared" si="2"/>
        <v>WD</v>
      </c>
      <c r="AL7" s="46"/>
    </row>
    <row r="8" spans="1:38" s="13" customFormat="1" ht="13.5" thickBot="1" x14ac:dyDescent="0.25">
      <c r="B8" s="47"/>
      <c r="C8" s="48"/>
      <c r="D8" s="48"/>
      <c r="E8" s="62"/>
      <c r="F8" s="48"/>
      <c r="G8" s="47"/>
      <c r="H8" s="47"/>
      <c r="I8" s="47"/>
      <c r="J8" s="47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</row>
    <row r="9" spans="1:38" x14ac:dyDescent="0.2">
      <c r="B9" s="162" t="s">
        <v>240</v>
      </c>
      <c r="C9" s="151" t="s">
        <v>546</v>
      </c>
      <c r="D9" s="115"/>
      <c r="E9" s="159"/>
      <c r="F9" s="50" t="s">
        <v>243</v>
      </c>
      <c r="G9" s="120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2"/>
      <c r="AL9" s="54"/>
    </row>
    <row r="10" spans="1:38" x14ac:dyDescent="0.2">
      <c r="B10" s="163"/>
      <c r="C10" s="152"/>
      <c r="D10" s="116"/>
      <c r="E10" s="160"/>
      <c r="F10" s="51" t="s">
        <v>244</v>
      </c>
      <c r="G10" s="123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5"/>
      <c r="AL10" s="54"/>
    </row>
    <row r="11" spans="1:38" x14ac:dyDescent="0.2">
      <c r="B11" s="163"/>
      <c r="C11" s="152"/>
      <c r="D11" s="116"/>
      <c r="E11" s="160"/>
      <c r="F11" s="51" t="s">
        <v>245</v>
      </c>
      <c r="G11" s="123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5"/>
      <c r="AL11" s="54"/>
    </row>
    <row r="12" spans="1:38" ht="13.5" thickBot="1" x14ac:dyDescent="0.25">
      <c r="B12" s="163"/>
      <c r="C12" s="152"/>
      <c r="D12" s="116"/>
      <c r="E12" s="160"/>
      <c r="F12" s="51" t="s">
        <v>246</v>
      </c>
      <c r="G12" s="126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27"/>
      <c r="AD12" s="127"/>
      <c r="AE12" s="127"/>
      <c r="AF12" s="127"/>
      <c r="AG12" s="127"/>
      <c r="AH12" s="127"/>
      <c r="AI12" s="127"/>
      <c r="AJ12" s="127"/>
      <c r="AK12" s="128"/>
      <c r="AL12" s="54"/>
    </row>
    <row r="13" spans="1:38" ht="13.5" thickBot="1" x14ac:dyDescent="0.25">
      <c r="B13" s="164"/>
      <c r="C13" s="153"/>
      <c r="D13" s="117"/>
      <c r="E13" s="161"/>
      <c r="F13" s="53" t="s">
        <v>250</v>
      </c>
      <c r="G13" s="119">
        <f>SUM(COUNTIFS(G9:G12,"ACT"),COUNTIF(G9:G12,"DEF"),COUNTIF(G9:G12,"TE1"),COUNTIF(G9:G12,"TE2"))</f>
        <v>0</v>
      </c>
      <c r="H13" s="41">
        <f t="shared" ref="H13:AK13" si="3">SUM(COUNTIFS(H9:H12,"ACT"),COUNTIF(H9:H12,"DEF"),COUNTIF(H9:H12,"TE1"),COUNTIF(H9:H12,"TE2"))</f>
        <v>0</v>
      </c>
      <c r="I13" s="41">
        <f t="shared" si="3"/>
        <v>0</v>
      </c>
      <c r="J13" s="41">
        <f t="shared" si="3"/>
        <v>0</v>
      </c>
      <c r="K13" s="41">
        <f t="shared" si="3"/>
        <v>0</v>
      </c>
      <c r="L13" s="41">
        <f t="shared" si="3"/>
        <v>0</v>
      </c>
      <c r="M13" s="41">
        <f t="shared" si="3"/>
        <v>0</v>
      </c>
      <c r="N13" s="41">
        <f t="shared" si="3"/>
        <v>0</v>
      </c>
      <c r="O13" s="41">
        <f t="shared" si="3"/>
        <v>0</v>
      </c>
      <c r="P13" s="41">
        <f t="shared" si="3"/>
        <v>0</v>
      </c>
      <c r="Q13" s="41">
        <f t="shared" si="3"/>
        <v>0</v>
      </c>
      <c r="R13" s="41">
        <f t="shared" si="3"/>
        <v>0</v>
      </c>
      <c r="S13" s="41">
        <f t="shared" si="3"/>
        <v>0</v>
      </c>
      <c r="T13" s="41">
        <f t="shared" si="3"/>
        <v>0</v>
      </c>
      <c r="U13" s="41">
        <f t="shared" si="3"/>
        <v>0</v>
      </c>
      <c r="V13" s="41">
        <f t="shared" si="3"/>
        <v>0</v>
      </c>
      <c r="W13" s="41">
        <f t="shared" si="3"/>
        <v>0</v>
      </c>
      <c r="X13" s="41">
        <f t="shared" si="3"/>
        <v>0</v>
      </c>
      <c r="Y13" s="41">
        <f t="shared" si="3"/>
        <v>0</v>
      </c>
      <c r="Z13" s="41">
        <f t="shared" si="3"/>
        <v>0</v>
      </c>
      <c r="AA13" s="41">
        <f t="shared" si="3"/>
        <v>0</v>
      </c>
      <c r="AB13" s="41">
        <f t="shared" si="3"/>
        <v>0</v>
      </c>
      <c r="AC13" s="41">
        <f t="shared" si="3"/>
        <v>0</v>
      </c>
      <c r="AD13" s="41">
        <f t="shared" si="3"/>
        <v>0</v>
      </c>
      <c r="AE13" s="41">
        <f t="shared" si="3"/>
        <v>0</v>
      </c>
      <c r="AF13" s="41">
        <f t="shared" si="3"/>
        <v>0</v>
      </c>
      <c r="AG13" s="41">
        <f t="shared" si="3"/>
        <v>0</v>
      </c>
      <c r="AH13" s="41">
        <f t="shared" si="3"/>
        <v>0</v>
      </c>
      <c r="AI13" s="41">
        <f t="shared" si="3"/>
        <v>0</v>
      </c>
      <c r="AJ13" s="41">
        <f t="shared" si="3"/>
        <v>0</v>
      </c>
      <c r="AK13" s="42">
        <f t="shared" si="3"/>
        <v>0</v>
      </c>
      <c r="AL13" s="53">
        <f t="shared" ref="AL13" si="4">SUM(G13:AK13)</f>
        <v>0</v>
      </c>
    </row>
    <row r="14" spans="1:38" x14ac:dyDescent="0.2">
      <c r="B14" s="162" t="s">
        <v>240</v>
      </c>
      <c r="C14" s="151" t="s">
        <v>560</v>
      </c>
      <c r="D14" s="151"/>
      <c r="E14" s="159"/>
      <c r="F14" s="50" t="s">
        <v>243</v>
      </c>
      <c r="G14" s="120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/>
      <c r="AK14" s="122"/>
      <c r="AL14" s="54"/>
    </row>
    <row r="15" spans="1:38" x14ac:dyDescent="0.2">
      <c r="B15" s="163"/>
      <c r="C15" s="152"/>
      <c r="D15" s="152"/>
      <c r="E15" s="160"/>
      <c r="F15" s="51" t="s">
        <v>244</v>
      </c>
      <c r="G15" s="123"/>
      <c r="H15" s="124"/>
      <c r="I15" s="124"/>
      <c r="J15" s="124"/>
      <c r="K15" s="124"/>
      <c r="L15" s="124"/>
      <c r="M15" s="124"/>
      <c r="N15" s="124"/>
      <c r="O15" s="124"/>
      <c r="P15" s="124"/>
      <c r="Q15" s="124"/>
      <c r="R15" s="124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  <c r="AH15" s="124"/>
      <c r="AI15" s="124"/>
      <c r="AJ15" s="124"/>
      <c r="AK15" s="125"/>
      <c r="AL15" s="54"/>
    </row>
    <row r="16" spans="1:38" x14ac:dyDescent="0.2">
      <c r="B16" s="163"/>
      <c r="C16" s="152"/>
      <c r="D16" s="152"/>
      <c r="E16" s="160"/>
      <c r="F16" s="51" t="s">
        <v>245</v>
      </c>
      <c r="G16" s="123"/>
      <c r="H16" s="124"/>
      <c r="I16" s="124"/>
      <c r="J16" s="124"/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/>
      <c r="AK16" s="125"/>
      <c r="AL16" s="54"/>
    </row>
    <row r="17" spans="2:38" ht="13.5" thickBot="1" x14ac:dyDescent="0.25">
      <c r="B17" s="163"/>
      <c r="C17" s="152"/>
      <c r="D17" s="152"/>
      <c r="E17" s="160"/>
      <c r="F17" s="51" t="s">
        <v>246</v>
      </c>
      <c r="G17" s="126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27"/>
      <c r="AB17" s="127"/>
      <c r="AC17" s="127"/>
      <c r="AD17" s="127"/>
      <c r="AE17" s="127"/>
      <c r="AF17" s="127"/>
      <c r="AG17" s="127"/>
      <c r="AH17" s="127"/>
      <c r="AI17" s="127"/>
      <c r="AJ17" s="127"/>
      <c r="AK17" s="128"/>
      <c r="AL17" s="54"/>
    </row>
    <row r="18" spans="2:38" ht="13.5" thickBot="1" x14ac:dyDescent="0.25">
      <c r="B18" s="164"/>
      <c r="C18" s="153"/>
      <c r="D18" s="153"/>
      <c r="E18" s="161"/>
      <c r="F18" s="53" t="s">
        <v>250</v>
      </c>
      <c r="G18" s="119">
        <f>SUM(COUNTIFS(G14:G17,"ACT"),COUNTIF(G14:G17,"DEF"),COUNTIF(G14:G17,"TE1"),COUNTIF(G14:G17,"TE2"))</f>
        <v>0</v>
      </c>
      <c r="H18" s="41">
        <f t="shared" ref="H18:AK18" si="5">SUM(COUNTIFS(H14:H17,"ACT"),COUNTIF(H14:H17,"DEF"),COUNTIF(H14:H17,"TE1"),COUNTIF(H14:H17,"TE2"))</f>
        <v>0</v>
      </c>
      <c r="I18" s="41">
        <f t="shared" si="5"/>
        <v>0</v>
      </c>
      <c r="J18" s="41">
        <f t="shared" si="5"/>
        <v>0</v>
      </c>
      <c r="K18" s="41">
        <f t="shared" si="5"/>
        <v>0</v>
      </c>
      <c r="L18" s="41">
        <f t="shared" si="5"/>
        <v>0</v>
      </c>
      <c r="M18" s="41">
        <f t="shared" si="5"/>
        <v>0</v>
      </c>
      <c r="N18" s="41">
        <f t="shared" si="5"/>
        <v>0</v>
      </c>
      <c r="O18" s="41">
        <f t="shared" si="5"/>
        <v>0</v>
      </c>
      <c r="P18" s="41">
        <f t="shared" si="5"/>
        <v>0</v>
      </c>
      <c r="Q18" s="41">
        <f t="shared" si="5"/>
        <v>0</v>
      </c>
      <c r="R18" s="41">
        <f t="shared" si="5"/>
        <v>0</v>
      </c>
      <c r="S18" s="41">
        <f t="shared" si="5"/>
        <v>0</v>
      </c>
      <c r="T18" s="41">
        <f t="shared" si="5"/>
        <v>0</v>
      </c>
      <c r="U18" s="41">
        <f t="shared" si="5"/>
        <v>0</v>
      </c>
      <c r="V18" s="41">
        <f t="shared" si="5"/>
        <v>0</v>
      </c>
      <c r="W18" s="41">
        <f t="shared" si="5"/>
        <v>0</v>
      </c>
      <c r="X18" s="41">
        <f t="shared" si="5"/>
        <v>0</v>
      </c>
      <c r="Y18" s="41">
        <f t="shared" si="5"/>
        <v>0</v>
      </c>
      <c r="Z18" s="41">
        <f t="shared" si="5"/>
        <v>0</v>
      </c>
      <c r="AA18" s="41">
        <f t="shared" si="5"/>
        <v>0</v>
      </c>
      <c r="AB18" s="41">
        <f t="shared" si="5"/>
        <v>0</v>
      </c>
      <c r="AC18" s="41">
        <f t="shared" si="5"/>
        <v>0</v>
      </c>
      <c r="AD18" s="41">
        <f t="shared" si="5"/>
        <v>0</v>
      </c>
      <c r="AE18" s="41">
        <f t="shared" si="5"/>
        <v>0</v>
      </c>
      <c r="AF18" s="41">
        <f t="shared" si="5"/>
        <v>0</v>
      </c>
      <c r="AG18" s="41">
        <f t="shared" si="5"/>
        <v>0</v>
      </c>
      <c r="AH18" s="41">
        <f t="shared" si="5"/>
        <v>0</v>
      </c>
      <c r="AI18" s="41">
        <f t="shared" si="5"/>
        <v>0</v>
      </c>
      <c r="AJ18" s="41">
        <f t="shared" si="5"/>
        <v>0</v>
      </c>
      <c r="AK18" s="42">
        <f t="shared" si="5"/>
        <v>0</v>
      </c>
      <c r="AL18" s="53">
        <f t="shared" ref="AL18" si="6">SUM(G18:AK18)</f>
        <v>0</v>
      </c>
    </row>
    <row r="19" spans="2:38" x14ac:dyDescent="0.2">
      <c r="B19" s="162" t="s">
        <v>240</v>
      </c>
      <c r="C19" s="151" t="s">
        <v>603</v>
      </c>
      <c r="D19" s="151"/>
      <c r="E19" s="159"/>
      <c r="F19" s="50" t="s">
        <v>243</v>
      </c>
      <c r="G19" s="120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  <c r="AI19" s="121"/>
      <c r="AJ19" s="121"/>
      <c r="AK19" s="122"/>
      <c r="AL19" s="54"/>
    </row>
    <row r="20" spans="2:38" x14ac:dyDescent="0.2">
      <c r="B20" s="163"/>
      <c r="C20" s="152"/>
      <c r="D20" s="152"/>
      <c r="E20" s="160"/>
      <c r="F20" s="51" t="s">
        <v>244</v>
      </c>
      <c r="G20" s="123"/>
      <c r="H20" s="124"/>
      <c r="I20" s="124"/>
      <c r="J20" s="124"/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124"/>
      <c r="AH20" s="124"/>
      <c r="AI20" s="124"/>
      <c r="AJ20" s="124"/>
      <c r="AK20" s="125"/>
      <c r="AL20" s="54"/>
    </row>
    <row r="21" spans="2:38" x14ac:dyDescent="0.2">
      <c r="B21" s="163"/>
      <c r="C21" s="152"/>
      <c r="D21" s="152"/>
      <c r="E21" s="160"/>
      <c r="F21" s="51" t="s">
        <v>245</v>
      </c>
      <c r="G21" s="123"/>
      <c r="H21" s="124"/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  <c r="Y21" s="124"/>
      <c r="Z21" s="124"/>
      <c r="AA21" s="124"/>
      <c r="AB21" s="124"/>
      <c r="AC21" s="124"/>
      <c r="AD21" s="124"/>
      <c r="AE21" s="124"/>
      <c r="AF21" s="124"/>
      <c r="AG21" s="124"/>
      <c r="AH21" s="124"/>
      <c r="AI21" s="124"/>
      <c r="AJ21" s="124"/>
      <c r="AK21" s="125"/>
      <c r="AL21" s="54"/>
    </row>
    <row r="22" spans="2:38" ht="13.5" thickBot="1" x14ac:dyDescent="0.25">
      <c r="B22" s="163"/>
      <c r="C22" s="152"/>
      <c r="D22" s="152"/>
      <c r="E22" s="160"/>
      <c r="F22" s="51" t="s">
        <v>246</v>
      </c>
      <c r="G22" s="126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27"/>
      <c r="W22" s="127"/>
      <c r="X22" s="127"/>
      <c r="Y22" s="127"/>
      <c r="Z22" s="127"/>
      <c r="AA22" s="127"/>
      <c r="AB22" s="127"/>
      <c r="AC22" s="127"/>
      <c r="AD22" s="127"/>
      <c r="AE22" s="127"/>
      <c r="AF22" s="127"/>
      <c r="AG22" s="127"/>
      <c r="AH22" s="127"/>
      <c r="AI22" s="127"/>
      <c r="AJ22" s="127"/>
      <c r="AK22" s="128"/>
      <c r="AL22" s="54"/>
    </row>
    <row r="23" spans="2:38" ht="13.5" thickBot="1" x14ac:dyDescent="0.25">
      <c r="B23" s="164"/>
      <c r="C23" s="153"/>
      <c r="D23" s="153"/>
      <c r="E23" s="161"/>
      <c r="F23" s="53" t="s">
        <v>250</v>
      </c>
      <c r="G23" s="119">
        <f>SUM(COUNTIFS(G19:G22,"ACT"),COUNTIF(G19:G22,"DEF"),COUNTIF(G19:G22,"TE1"),COUNTIF(G19:G22,"TE2"))</f>
        <v>0</v>
      </c>
      <c r="H23" s="41">
        <f t="shared" ref="H23:AK23" si="7">SUM(COUNTIFS(H19:H22,"ACT"),COUNTIF(H19:H22,"DEF"),COUNTIF(H19:H22,"TE1"),COUNTIF(H19:H22,"TE2"))</f>
        <v>0</v>
      </c>
      <c r="I23" s="41">
        <f t="shared" si="7"/>
        <v>0</v>
      </c>
      <c r="J23" s="41">
        <f t="shared" si="7"/>
        <v>0</v>
      </c>
      <c r="K23" s="41">
        <f t="shared" si="7"/>
        <v>0</v>
      </c>
      <c r="L23" s="41">
        <f t="shared" si="7"/>
        <v>0</v>
      </c>
      <c r="M23" s="41">
        <f t="shared" si="7"/>
        <v>0</v>
      </c>
      <c r="N23" s="41">
        <f t="shared" si="7"/>
        <v>0</v>
      </c>
      <c r="O23" s="41">
        <f t="shared" si="7"/>
        <v>0</v>
      </c>
      <c r="P23" s="41">
        <f t="shared" si="7"/>
        <v>0</v>
      </c>
      <c r="Q23" s="41">
        <f t="shared" si="7"/>
        <v>0</v>
      </c>
      <c r="R23" s="41">
        <f t="shared" si="7"/>
        <v>0</v>
      </c>
      <c r="S23" s="41">
        <f t="shared" si="7"/>
        <v>0</v>
      </c>
      <c r="T23" s="41">
        <f t="shared" si="7"/>
        <v>0</v>
      </c>
      <c r="U23" s="41">
        <f t="shared" si="7"/>
        <v>0</v>
      </c>
      <c r="V23" s="41">
        <f t="shared" si="7"/>
        <v>0</v>
      </c>
      <c r="W23" s="41">
        <f t="shared" si="7"/>
        <v>0</v>
      </c>
      <c r="X23" s="41">
        <f t="shared" si="7"/>
        <v>0</v>
      </c>
      <c r="Y23" s="41">
        <f t="shared" si="7"/>
        <v>0</v>
      </c>
      <c r="Z23" s="41">
        <f t="shared" si="7"/>
        <v>0</v>
      </c>
      <c r="AA23" s="41">
        <f t="shared" si="7"/>
        <v>0</v>
      </c>
      <c r="AB23" s="41">
        <f t="shared" si="7"/>
        <v>0</v>
      </c>
      <c r="AC23" s="41">
        <f t="shared" si="7"/>
        <v>0</v>
      </c>
      <c r="AD23" s="41">
        <f t="shared" si="7"/>
        <v>0</v>
      </c>
      <c r="AE23" s="41">
        <f t="shared" si="7"/>
        <v>0</v>
      </c>
      <c r="AF23" s="41">
        <f t="shared" si="7"/>
        <v>0</v>
      </c>
      <c r="AG23" s="41">
        <f t="shared" si="7"/>
        <v>0</v>
      </c>
      <c r="AH23" s="41">
        <f t="shared" si="7"/>
        <v>0</v>
      </c>
      <c r="AI23" s="41">
        <f t="shared" si="7"/>
        <v>0</v>
      </c>
      <c r="AJ23" s="41">
        <f t="shared" si="7"/>
        <v>0</v>
      </c>
      <c r="AK23" s="42">
        <f t="shared" si="7"/>
        <v>0</v>
      </c>
      <c r="AL23" s="53">
        <f t="shared" ref="AL23" si="8">SUM(G23:AK23)</f>
        <v>0</v>
      </c>
    </row>
    <row r="24" spans="2:38" x14ac:dyDescent="0.2">
      <c r="B24" s="162" t="s">
        <v>240</v>
      </c>
      <c r="C24" s="151" t="s">
        <v>561</v>
      </c>
      <c r="D24" s="151"/>
      <c r="E24" s="159"/>
      <c r="F24" s="50" t="s">
        <v>243</v>
      </c>
      <c r="G24" s="120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1"/>
      <c r="AJ24" s="121"/>
      <c r="AK24" s="122"/>
      <c r="AL24" s="54"/>
    </row>
    <row r="25" spans="2:38" x14ac:dyDescent="0.2">
      <c r="B25" s="163"/>
      <c r="C25" s="152"/>
      <c r="D25" s="152"/>
      <c r="E25" s="160"/>
      <c r="F25" s="51" t="s">
        <v>244</v>
      </c>
      <c r="G25" s="123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124"/>
      <c r="AH25" s="124"/>
      <c r="AI25" s="124"/>
      <c r="AJ25" s="124"/>
      <c r="AK25" s="125"/>
      <c r="AL25" s="54"/>
    </row>
    <row r="26" spans="2:38" x14ac:dyDescent="0.2">
      <c r="B26" s="163"/>
      <c r="C26" s="152"/>
      <c r="D26" s="152"/>
      <c r="E26" s="160"/>
      <c r="F26" s="51" t="s">
        <v>245</v>
      </c>
      <c r="G26" s="123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4"/>
      <c r="AI26" s="124"/>
      <c r="AJ26" s="124"/>
      <c r="AK26" s="125"/>
      <c r="AL26" s="54"/>
    </row>
    <row r="27" spans="2:38" ht="13.5" thickBot="1" x14ac:dyDescent="0.25">
      <c r="B27" s="163"/>
      <c r="C27" s="152"/>
      <c r="D27" s="152"/>
      <c r="E27" s="160"/>
      <c r="F27" s="51" t="s">
        <v>246</v>
      </c>
      <c r="G27" s="126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  <c r="AB27" s="127"/>
      <c r="AC27" s="127"/>
      <c r="AD27" s="127"/>
      <c r="AE27" s="127"/>
      <c r="AF27" s="127"/>
      <c r="AG27" s="127"/>
      <c r="AH27" s="127"/>
      <c r="AI27" s="127"/>
      <c r="AJ27" s="127"/>
      <c r="AK27" s="128"/>
      <c r="AL27" s="54"/>
    </row>
    <row r="28" spans="2:38" ht="13.5" thickBot="1" x14ac:dyDescent="0.25">
      <c r="B28" s="164"/>
      <c r="C28" s="153"/>
      <c r="D28" s="153"/>
      <c r="E28" s="161"/>
      <c r="F28" s="53" t="s">
        <v>250</v>
      </c>
      <c r="G28" s="119">
        <f>SUM(COUNTIFS(G24:G27,"ACT"),COUNTIF(G24:G27,"DEF"),COUNTIF(G24:G27,"TE1"),COUNTIF(G24:G27,"TE2"))</f>
        <v>0</v>
      </c>
      <c r="H28" s="41">
        <f t="shared" ref="H28:AK28" si="9">SUM(COUNTIFS(H24:H27,"ACT"),COUNTIF(H24:H27,"DEF"),COUNTIF(H24:H27,"TE1"),COUNTIF(H24:H27,"TE2"))</f>
        <v>0</v>
      </c>
      <c r="I28" s="41">
        <f t="shared" si="9"/>
        <v>0</v>
      </c>
      <c r="J28" s="41">
        <f t="shared" si="9"/>
        <v>0</v>
      </c>
      <c r="K28" s="41">
        <f t="shared" si="9"/>
        <v>0</v>
      </c>
      <c r="L28" s="41">
        <f t="shared" si="9"/>
        <v>0</v>
      </c>
      <c r="M28" s="41">
        <f t="shared" si="9"/>
        <v>0</v>
      </c>
      <c r="N28" s="41">
        <f t="shared" si="9"/>
        <v>0</v>
      </c>
      <c r="O28" s="41">
        <f t="shared" si="9"/>
        <v>0</v>
      </c>
      <c r="P28" s="41">
        <f t="shared" si="9"/>
        <v>0</v>
      </c>
      <c r="Q28" s="41">
        <f t="shared" si="9"/>
        <v>0</v>
      </c>
      <c r="R28" s="41">
        <f t="shared" si="9"/>
        <v>0</v>
      </c>
      <c r="S28" s="41">
        <f t="shared" si="9"/>
        <v>0</v>
      </c>
      <c r="T28" s="41">
        <f t="shared" si="9"/>
        <v>0</v>
      </c>
      <c r="U28" s="41">
        <f t="shared" si="9"/>
        <v>0</v>
      </c>
      <c r="V28" s="41">
        <f t="shared" si="9"/>
        <v>0</v>
      </c>
      <c r="W28" s="41">
        <f t="shared" si="9"/>
        <v>0</v>
      </c>
      <c r="X28" s="41">
        <f t="shared" si="9"/>
        <v>0</v>
      </c>
      <c r="Y28" s="41">
        <f t="shared" si="9"/>
        <v>0</v>
      </c>
      <c r="Z28" s="41">
        <f t="shared" si="9"/>
        <v>0</v>
      </c>
      <c r="AA28" s="41">
        <f t="shared" si="9"/>
        <v>0</v>
      </c>
      <c r="AB28" s="41">
        <f t="shared" si="9"/>
        <v>0</v>
      </c>
      <c r="AC28" s="41">
        <f t="shared" si="9"/>
        <v>0</v>
      </c>
      <c r="AD28" s="41">
        <f t="shared" si="9"/>
        <v>0</v>
      </c>
      <c r="AE28" s="41">
        <f t="shared" si="9"/>
        <v>0</v>
      </c>
      <c r="AF28" s="41">
        <f t="shared" si="9"/>
        <v>0</v>
      </c>
      <c r="AG28" s="41">
        <f t="shared" si="9"/>
        <v>0</v>
      </c>
      <c r="AH28" s="41">
        <f t="shared" si="9"/>
        <v>0</v>
      </c>
      <c r="AI28" s="41">
        <f t="shared" si="9"/>
        <v>0</v>
      </c>
      <c r="AJ28" s="41">
        <f t="shared" si="9"/>
        <v>0</v>
      </c>
      <c r="AK28" s="42">
        <f t="shared" si="9"/>
        <v>0</v>
      </c>
      <c r="AL28" s="53">
        <f t="shared" ref="AL28" si="10">SUM(G28:AK28)</f>
        <v>0</v>
      </c>
    </row>
    <row r="29" spans="2:38" x14ac:dyDescent="0.2">
      <c r="B29" s="162" t="s">
        <v>240</v>
      </c>
      <c r="C29" s="151" t="s">
        <v>604</v>
      </c>
      <c r="D29" s="151"/>
      <c r="E29" s="159"/>
      <c r="F29" s="50" t="s">
        <v>243</v>
      </c>
      <c r="G29" s="120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  <c r="Y29" s="121"/>
      <c r="Z29" s="121"/>
      <c r="AA29" s="121"/>
      <c r="AB29" s="121"/>
      <c r="AC29" s="121"/>
      <c r="AD29" s="121"/>
      <c r="AE29" s="121"/>
      <c r="AF29" s="121"/>
      <c r="AG29" s="121"/>
      <c r="AH29" s="121"/>
      <c r="AI29" s="121"/>
      <c r="AJ29" s="121"/>
      <c r="AK29" s="122"/>
      <c r="AL29" s="54"/>
    </row>
    <row r="30" spans="2:38" x14ac:dyDescent="0.2">
      <c r="B30" s="163"/>
      <c r="C30" s="152"/>
      <c r="D30" s="152"/>
      <c r="E30" s="160"/>
      <c r="F30" s="51" t="s">
        <v>244</v>
      </c>
      <c r="G30" s="123"/>
      <c r="H30" s="124"/>
      <c r="I30" s="124"/>
      <c r="J30" s="124"/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5"/>
      <c r="AL30" s="54"/>
    </row>
    <row r="31" spans="2:38" x14ac:dyDescent="0.2">
      <c r="B31" s="163"/>
      <c r="C31" s="152"/>
      <c r="D31" s="152"/>
      <c r="E31" s="160"/>
      <c r="F31" s="51" t="s">
        <v>245</v>
      </c>
      <c r="G31" s="123"/>
      <c r="H31" s="124"/>
      <c r="I31" s="124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124"/>
      <c r="AH31" s="124"/>
      <c r="AI31" s="124"/>
      <c r="AJ31" s="124"/>
      <c r="AK31" s="125"/>
      <c r="AL31" s="54"/>
    </row>
    <row r="32" spans="2:38" ht="13.5" thickBot="1" x14ac:dyDescent="0.25">
      <c r="B32" s="163"/>
      <c r="C32" s="152"/>
      <c r="D32" s="152"/>
      <c r="E32" s="160"/>
      <c r="F32" s="51" t="s">
        <v>246</v>
      </c>
      <c r="G32" s="126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  <c r="AB32" s="127"/>
      <c r="AC32" s="127"/>
      <c r="AD32" s="127"/>
      <c r="AE32" s="127"/>
      <c r="AF32" s="127"/>
      <c r="AG32" s="127"/>
      <c r="AH32" s="127"/>
      <c r="AI32" s="127"/>
      <c r="AJ32" s="127"/>
      <c r="AK32" s="128"/>
      <c r="AL32" s="54"/>
    </row>
    <row r="33" spans="2:38" ht="13.5" thickBot="1" x14ac:dyDescent="0.25">
      <c r="B33" s="164"/>
      <c r="C33" s="153"/>
      <c r="D33" s="153"/>
      <c r="E33" s="161"/>
      <c r="F33" s="53" t="s">
        <v>250</v>
      </c>
      <c r="G33" s="119">
        <f>SUM(COUNTIFS(G29:G32,"ACT"),COUNTIF(G29:G32,"DEF"),COUNTIF(G29:G32,"TE1"),COUNTIF(G29:G32,"TE2"))</f>
        <v>0</v>
      </c>
      <c r="H33" s="41">
        <f t="shared" ref="H33:AK33" si="11">SUM(COUNTIFS(H29:H32,"ACT"),COUNTIF(H29:H32,"DEF"),COUNTIF(H29:H32,"TE1"),COUNTIF(H29:H32,"TE2"))</f>
        <v>0</v>
      </c>
      <c r="I33" s="41">
        <f t="shared" si="11"/>
        <v>0</v>
      </c>
      <c r="J33" s="41">
        <f t="shared" si="11"/>
        <v>0</v>
      </c>
      <c r="K33" s="41">
        <f t="shared" si="11"/>
        <v>0</v>
      </c>
      <c r="L33" s="41">
        <f t="shared" si="11"/>
        <v>0</v>
      </c>
      <c r="M33" s="41">
        <f t="shared" si="11"/>
        <v>0</v>
      </c>
      <c r="N33" s="41">
        <f t="shared" si="11"/>
        <v>0</v>
      </c>
      <c r="O33" s="41">
        <f t="shared" si="11"/>
        <v>0</v>
      </c>
      <c r="P33" s="41">
        <f t="shared" si="11"/>
        <v>0</v>
      </c>
      <c r="Q33" s="41">
        <f t="shared" si="11"/>
        <v>0</v>
      </c>
      <c r="R33" s="41">
        <f t="shared" si="11"/>
        <v>0</v>
      </c>
      <c r="S33" s="41">
        <f t="shared" si="11"/>
        <v>0</v>
      </c>
      <c r="T33" s="41">
        <f t="shared" si="11"/>
        <v>0</v>
      </c>
      <c r="U33" s="41">
        <f t="shared" si="11"/>
        <v>0</v>
      </c>
      <c r="V33" s="41">
        <f t="shared" si="11"/>
        <v>0</v>
      </c>
      <c r="W33" s="41">
        <f t="shared" si="11"/>
        <v>0</v>
      </c>
      <c r="X33" s="41">
        <f t="shared" si="11"/>
        <v>0</v>
      </c>
      <c r="Y33" s="41">
        <f t="shared" si="11"/>
        <v>0</v>
      </c>
      <c r="Z33" s="41">
        <f t="shared" si="11"/>
        <v>0</v>
      </c>
      <c r="AA33" s="41">
        <f t="shared" si="11"/>
        <v>0</v>
      </c>
      <c r="AB33" s="41">
        <f t="shared" si="11"/>
        <v>0</v>
      </c>
      <c r="AC33" s="41">
        <f t="shared" si="11"/>
        <v>0</v>
      </c>
      <c r="AD33" s="41">
        <f t="shared" si="11"/>
        <v>0</v>
      </c>
      <c r="AE33" s="41">
        <f t="shared" si="11"/>
        <v>0</v>
      </c>
      <c r="AF33" s="41">
        <f t="shared" si="11"/>
        <v>0</v>
      </c>
      <c r="AG33" s="41">
        <f t="shared" si="11"/>
        <v>0</v>
      </c>
      <c r="AH33" s="41">
        <f t="shared" si="11"/>
        <v>0</v>
      </c>
      <c r="AI33" s="41">
        <f t="shared" si="11"/>
        <v>0</v>
      </c>
      <c r="AJ33" s="41">
        <f t="shared" si="11"/>
        <v>0</v>
      </c>
      <c r="AK33" s="42">
        <f t="shared" si="11"/>
        <v>0</v>
      </c>
      <c r="AL33" s="53">
        <f t="shared" ref="AL33" si="12">SUM(G33:AK33)</f>
        <v>0</v>
      </c>
    </row>
    <row r="34" spans="2:38" ht="12.75" customHeight="1" x14ac:dyDescent="0.2">
      <c r="B34" s="162" t="s">
        <v>240</v>
      </c>
      <c r="C34" s="151" t="s">
        <v>605</v>
      </c>
      <c r="D34" s="151"/>
      <c r="E34" s="159"/>
      <c r="F34" s="50" t="s">
        <v>243</v>
      </c>
      <c r="G34" s="120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  <c r="AI34" s="121"/>
      <c r="AJ34" s="121"/>
      <c r="AK34" s="122"/>
      <c r="AL34" s="54"/>
    </row>
    <row r="35" spans="2:38" x14ac:dyDescent="0.2">
      <c r="B35" s="163"/>
      <c r="C35" s="152"/>
      <c r="D35" s="152"/>
      <c r="E35" s="160"/>
      <c r="F35" s="51" t="s">
        <v>244</v>
      </c>
      <c r="G35" s="123"/>
      <c r="H35" s="124"/>
      <c r="I35" s="124"/>
      <c r="J35" s="124"/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5"/>
      <c r="AL35" s="54"/>
    </row>
    <row r="36" spans="2:38" x14ac:dyDescent="0.2">
      <c r="B36" s="163"/>
      <c r="C36" s="152"/>
      <c r="D36" s="152"/>
      <c r="E36" s="160"/>
      <c r="F36" s="51" t="s">
        <v>245</v>
      </c>
      <c r="G36" s="123"/>
      <c r="H36" s="124"/>
      <c r="I36" s="124"/>
      <c r="J36" s="124"/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4"/>
      <c r="AH36" s="124"/>
      <c r="AI36" s="124"/>
      <c r="AJ36" s="124"/>
      <c r="AK36" s="125"/>
      <c r="AL36" s="54"/>
    </row>
    <row r="37" spans="2:38" ht="13.5" thickBot="1" x14ac:dyDescent="0.25">
      <c r="B37" s="163"/>
      <c r="C37" s="152"/>
      <c r="D37" s="152"/>
      <c r="E37" s="160"/>
      <c r="F37" s="51" t="s">
        <v>246</v>
      </c>
      <c r="G37" s="126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  <c r="AB37" s="127"/>
      <c r="AC37" s="127"/>
      <c r="AD37" s="127"/>
      <c r="AE37" s="127"/>
      <c r="AF37" s="127"/>
      <c r="AG37" s="127"/>
      <c r="AH37" s="127"/>
      <c r="AI37" s="127"/>
      <c r="AJ37" s="127"/>
      <c r="AK37" s="128"/>
      <c r="AL37" s="54"/>
    </row>
    <row r="38" spans="2:38" ht="13.5" thickBot="1" x14ac:dyDescent="0.25">
      <c r="B38" s="164"/>
      <c r="C38" s="153"/>
      <c r="D38" s="153"/>
      <c r="E38" s="161"/>
      <c r="F38" s="53" t="s">
        <v>250</v>
      </c>
      <c r="G38" s="119">
        <f>SUM(COUNTIFS(G34:G37,"ACT"),COUNTIF(G34:G37,"DEF"),COUNTIF(G34:G37,"TE1"),COUNTIF(G34:G37,"TE2"))</f>
        <v>0</v>
      </c>
      <c r="H38" s="41">
        <f t="shared" ref="H38:AK38" si="13">SUM(COUNTIFS(H34:H37,"ACT"),COUNTIF(H34:H37,"DEF"),COUNTIF(H34:H37,"TE1"),COUNTIF(H34:H37,"TE2"))</f>
        <v>0</v>
      </c>
      <c r="I38" s="41">
        <f t="shared" si="13"/>
        <v>0</v>
      </c>
      <c r="J38" s="41">
        <f t="shared" si="13"/>
        <v>0</v>
      </c>
      <c r="K38" s="41">
        <f t="shared" si="13"/>
        <v>0</v>
      </c>
      <c r="L38" s="41">
        <f t="shared" si="13"/>
        <v>0</v>
      </c>
      <c r="M38" s="41">
        <f t="shared" si="13"/>
        <v>0</v>
      </c>
      <c r="N38" s="41">
        <f t="shared" si="13"/>
        <v>0</v>
      </c>
      <c r="O38" s="41">
        <f t="shared" si="13"/>
        <v>0</v>
      </c>
      <c r="P38" s="41">
        <f t="shared" si="13"/>
        <v>0</v>
      </c>
      <c r="Q38" s="41">
        <f t="shared" si="13"/>
        <v>0</v>
      </c>
      <c r="R38" s="41">
        <f t="shared" si="13"/>
        <v>0</v>
      </c>
      <c r="S38" s="41">
        <f t="shared" si="13"/>
        <v>0</v>
      </c>
      <c r="T38" s="41">
        <f t="shared" si="13"/>
        <v>0</v>
      </c>
      <c r="U38" s="41">
        <f t="shared" si="13"/>
        <v>0</v>
      </c>
      <c r="V38" s="41">
        <f t="shared" si="13"/>
        <v>0</v>
      </c>
      <c r="W38" s="41">
        <f t="shared" si="13"/>
        <v>0</v>
      </c>
      <c r="X38" s="41">
        <f t="shared" si="13"/>
        <v>0</v>
      </c>
      <c r="Y38" s="41">
        <f t="shared" si="13"/>
        <v>0</v>
      </c>
      <c r="Z38" s="41">
        <f t="shared" si="13"/>
        <v>0</v>
      </c>
      <c r="AA38" s="41">
        <f t="shared" si="13"/>
        <v>0</v>
      </c>
      <c r="AB38" s="41">
        <f t="shared" si="13"/>
        <v>0</v>
      </c>
      <c r="AC38" s="41">
        <f t="shared" si="13"/>
        <v>0</v>
      </c>
      <c r="AD38" s="41">
        <f t="shared" si="13"/>
        <v>0</v>
      </c>
      <c r="AE38" s="41">
        <f t="shared" si="13"/>
        <v>0</v>
      </c>
      <c r="AF38" s="41">
        <f t="shared" si="13"/>
        <v>0</v>
      </c>
      <c r="AG38" s="41">
        <f t="shared" si="13"/>
        <v>0</v>
      </c>
      <c r="AH38" s="41">
        <f t="shared" si="13"/>
        <v>0</v>
      </c>
      <c r="AI38" s="41">
        <f t="shared" si="13"/>
        <v>0</v>
      </c>
      <c r="AJ38" s="41">
        <f t="shared" si="13"/>
        <v>0</v>
      </c>
      <c r="AK38" s="42">
        <f t="shared" si="13"/>
        <v>0</v>
      </c>
      <c r="AL38" s="53">
        <f t="shared" ref="AL38" si="14">SUM(G38:AK38)</f>
        <v>0</v>
      </c>
    </row>
    <row r="39" spans="2:38" ht="12.75" customHeight="1" x14ac:dyDescent="0.2">
      <c r="B39" s="162" t="s">
        <v>240</v>
      </c>
      <c r="C39" s="151" t="s">
        <v>543</v>
      </c>
      <c r="D39" s="151"/>
      <c r="E39" s="159"/>
      <c r="F39" s="50" t="s">
        <v>243</v>
      </c>
      <c r="G39" s="120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2"/>
      <c r="AL39" s="54"/>
    </row>
    <row r="40" spans="2:38" x14ac:dyDescent="0.2">
      <c r="B40" s="163"/>
      <c r="C40" s="152"/>
      <c r="D40" s="152"/>
      <c r="E40" s="160"/>
      <c r="F40" s="51" t="s">
        <v>244</v>
      </c>
      <c r="G40" s="123"/>
      <c r="H40" s="124"/>
      <c r="I40" s="124"/>
      <c r="J40" s="124"/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5"/>
      <c r="AL40" s="54"/>
    </row>
    <row r="41" spans="2:38" x14ac:dyDescent="0.2">
      <c r="B41" s="163"/>
      <c r="C41" s="152"/>
      <c r="D41" s="152"/>
      <c r="E41" s="160"/>
      <c r="F41" s="51" t="s">
        <v>245</v>
      </c>
      <c r="G41" s="123"/>
      <c r="H41" s="124"/>
      <c r="I41" s="124"/>
      <c r="J41" s="124"/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/>
      <c r="AA41" s="124"/>
      <c r="AB41" s="124"/>
      <c r="AC41" s="124"/>
      <c r="AD41" s="124"/>
      <c r="AE41" s="124"/>
      <c r="AF41" s="124"/>
      <c r="AG41" s="124"/>
      <c r="AH41" s="124"/>
      <c r="AI41" s="124"/>
      <c r="AJ41" s="124"/>
      <c r="AK41" s="125"/>
      <c r="AL41" s="54"/>
    </row>
    <row r="42" spans="2:38" ht="13.5" thickBot="1" x14ac:dyDescent="0.25">
      <c r="B42" s="163"/>
      <c r="C42" s="152"/>
      <c r="D42" s="152"/>
      <c r="E42" s="160"/>
      <c r="F42" s="51" t="s">
        <v>246</v>
      </c>
      <c r="G42" s="126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27"/>
      <c r="AD42" s="127"/>
      <c r="AE42" s="127"/>
      <c r="AF42" s="127"/>
      <c r="AG42" s="127"/>
      <c r="AH42" s="127"/>
      <c r="AI42" s="127"/>
      <c r="AJ42" s="127"/>
      <c r="AK42" s="128"/>
      <c r="AL42" s="54"/>
    </row>
    <row r="43" spans="2:38" ht="13.5" thickBot="1" x14ac:dyDescent="0.25">
      <c r="B43" s="164"/>
      <c r="C43" s="153"/>
      <c r="D43" s="153"/>
      <c r="E43" s="161"/>
      <c r="F43" s="53" t="s">
        <v>250</v>
      </c>
      <c r="G43" s="119">
        <f>SUM(COUNTIFS(G39:G42,"ACT"),COUNTIF(G39:G42,"DEF"),COUNTIF(G39:G42,"TE1"),COUNTIF(G39:G42,"TE2"))</f>
        <v>0</v>
      </c>
      <c r="H43" s="41">
        <f t="shared" ref="H43:AK43" si="15">SUM(COUNTIFS(H39:H42,"ACT"),COUNTIF(H39:H42,"DEF"),COUNTIF(H39:H42,"TE1"),COUNTIF(H39:H42,"TE2"))</f>
        <v>0</v>
      </c>
      <c r="I43" s="41">
        <f t="shared" si="15"/>
        <v>0</v>
      </c>
      <c r="J43" s="41">
        <f t="shared" si="15"/>
        <v>0</v>
      </c>
      <c r="K43" s="41">
        <f t="shared" si="15"/>
        <v>0</v>
      </c>
      <c r="L43" s="41">
        <f t="shared" si="15"/>
        <v>0</v>
      </c>
      <c r="M43" s="41">
        <f t="shared" si="15"/>
        <v>0</v>
      </c>
      <c r="N43" s="41">
        <f t="shared" si="15"/>
        <v>0</v>
      </c>
      <c r="O43" s="41">
        <f t="shared" si="15"/>
        <v>0</v>
      </c>
      <c r="P43" s="41">
        <f t="shared" si="15"/>
        <v>0</v>
      </c>
      <c r="Q43" s="41">
        <f t="shared" si="15"/>
        <v>0</v>
      </c>
      <c r="R43" s="41">
        <f t="shared" si="15"/>
        <v>0</v>
      </c>
      <c r="S43" s="41">
        <f t="shared" si="15"/>
        <v>0</v>
      </c>
      <c r="T43" s="41">
        <f t="shared" si="15"/>
        <v>0</v>
      </c>
      <c r="U43" s="41">
        <f t="shared" si="15"/>
        <v>0</v>
      </c>
      <c r="V43" s="41">
        <f t="shared" si="15"/>
        <v>0</v>
      </c>
      <c r="W43" s="41">
        <f t="shared" si="15"/>
        <v>0</v>
      </c>
      <c r="X43" s="41">
        <f t="shared" si="15"/>
        <v>0</v>
      </c>
      <c r="Y43" s="41">
        <f t="shared" si="15"/>
        <v>0</v>
      </c>
      <c r="Z43" s="41">
        <f t="shared" si="15"/>
        <v>0</v>
      </c>
      <c r="AA43" s="41">
        <f t="shared" si="15"/>
        <v>0</v>
      </c>
      <c r="AB43" s="41">
        <f t="shared" si="15"/>
        <v>0</v>
      </c>
      <c r="AC43" s="41">
        <f t="shared" si="15"/>
        <v>0</v>
      </c>
      <c r="AD43" s="41">
        <f t="shared" si="15"/>
        <v>0</v>
      </c>
      <c r="AE43" s="41">
        <f t="shared" si="15"/>
        <v>0</v>
      </c>
      <c r="AF43" s="41">
        <f t="shared" si="15"/>
        <v>0</v>
      </c>
      <c r="AG43" s="41">
        <f t="shared" si="15"/>
        <v>0</v>
      </c>
      <c r="AH43" s="41">
        <f t="shared" si="15"/>
        <v>0</v>
      </c>
      <c r="AI43" s="41">
        <f t="shared" si="15"/>
        <v>0</v>
      </c>
      <c r="AJ43" s="41">
        <f t="shared" si="15"/>
        <v>0</v>
      </c>
      <c r="AK43" s="42">
        <f t="shared" si="15"/>
        <v>0</v>
      </c>
      <c r="AL43" s="53">
        <f t="shared" ref="AL43" si="16">SUM(G43:AK43)</f>
        <v>0</v>
      </c>
    </row>
    <row r="44" spans="2:38" x14ac:dyDescent="0.2">
      <c r="B44" s="162" t="s">
        <v>240</v>
      </c>
      <c r="C44" s="151" t="s">
        <v>546</v>
      </c>
      <c r="D44" s="151"/>
      <c r="E44" s="159"/>
      <c r="F44" s="50" t="s">
        <v>243</v>
      </c>
      <c r="G44" s="120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1"/>
      <c r="AH44" s="121"/>
      <c r="AI44" s="121"/>
      <c r="AJ44" s="121"/>
      <c r="AK44" s="122"/>
      <c r="AL44" s="54"/>
    </row>
    <row r="45" spans="2:38" x14ac:dyDescent="0.2">
      <c r="B45" s="163"/>
      <c r="C45" s="152"/>
      <c r="D45" s="152"/>
      <c r="E45" s="160"/>
      <c r="F45" s="51" t="s">
        <v>244</v>
      </c>
      <c r="G45" s="123"/>
      <c r="H45" s="124"/>
      <c r="I45" s="124"/>
      <c r="J45" s="124"/>
      <c r="K45" s="124"/>
      <c r="L45" s="124"/>
      <c r="M45" s="124"/>
      <c r="N45" s="124"/>
      <c r="O45" s="124"/>
      <c r="P45" s="124"/>
      <c r="Q45" s="124"/>
      <c r="R45" s="124"/>
      <c r="S45" s="124"/>
      <c r="T45" s="124"/>
      <c r="U45" s="124"/>
      <c r="V45" s="124"/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5"/>
      <c r="AL45" s="54"/>
    </row>
    <row r="46" spans="2:38" x14ac:dyDescent="0.2">
      <c r="B46" s="163"/>
      <c r="C46" s="152"/>
      <c r="D46" s="152"/>
      <c r="E46" s="160"/>
      <c r="F46" s="51" t="s">
        <v>245</v>
      </c>
      <c r="G46" s="123"/>
      <c r="H46" s="124"/>
      <c r="I46" s="124"/>
      <c r="J46" s="124"/>
      <c r="K46" s="124"/>
      <c r="L46" s="124"/>
      <c r="M46" s="124"/>
      <c r="N46" s="124"/>
      <c r="O46" s="124"/>
      <c r="P46" s="124"/>
      <c r="Q46" s="124"/>
      <c r="R46" s="124"/>
      <c r="S46" s="124"/>
      <c r="T46" s="124"/>
      <c r="U46" s="124"/>
      <c r="V46" s="124"/>
      <c r="W46" s="124"/>
      <c r="X46" s="124"/>
      <c r="Y46" s="124"/>
      <c r="Z46" s="124"/>
      <c r="AA46" s="124"/>
      <c r="AB46" s="124"/>
      <c r="AC46" s="124"/>
      <c r="AD46" s="124"/>
      <c r="AE46" s="124"/>
      <c r="AF46" s="124"/>
      <c r="AG46" s="124"/>
      <c r="AH46" s="124"/>
      <c r="AI46" s="124"/>
      <c r="AJ46" s="124"/>
      <c r="AK46" s="125"/>
      <c r="AL46" s="54"/>
    </row>
    <row r="47" spans="2:38" ht="13.5" thickBot="1" x14ac:dyDescent="0.25">
      <c r="B47" s="163"/>
      <c r="C47" s="152"/>
      <c r="D47" s="152"/>
      <c r="E47" s="160"/>
      <c r="F47" s="51" t="s">
        <v>246</v>
      </c>
      <c r="G47" s="126"/>
      <c r="H47" s="127"/>
      <c r="I47" s="127"/>
      <c r="J47" s="127"/>
      <c r="K47" s="127"/>
      <c r="L47" s="127"/>
      <c r="M47" s="127"/>
      <c r="N47" s="127"/>
      <c r="O47" s="127"/>
      <c r="P47" s="127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  <c r="AB47" s="127"/>
      <c r="AC47" s="127"/>
      <c r="AD47" s="127"/>
      <c r="AE47" s="127"/>
      <c r="AF47" s="127"/>
      <c r="AG47" s="127"/>
      <c r="AH47" s="127"/>
      <c r="AI47" s="127"/>
      <c r="AJ47" s="127"/>
      <c r="AK47" s="128"/>
      <c r="AL47" s="54"/>
    </row>
    <row r="48" spans="2:38" ht="13.5" thickBot="1" x14ac:dyDescent="0.25">
      <c r="B48" s="164"/>
      <c r="C48" s="153"/>
      <c r="D48" s="153"/>
      <c r="E48" s="161"/>
      <c r="F48" s="53" t="s">
        <v>250</v>
      </c>
      <c r="G48" s="119">
        <f>SUM(COUNTIFS(G44:G47,"ACT"),COUNTIF(G44:G47,"DEF"),COUNTIF(G44:G47,"TE1"),COUNTIF(G44:G47,"TE2"))</f>
        <v>0</v>
      </c>
      <c r="H48" s="41">
        <f t="shared" ref="H48:AK48" si="17">SUM(COUNTIFS(H44:H47,"ACT"),COUNTIF(H44:H47,"DEF"),COUNTIF(H44:H47,"TE1"),COUNTIF(H44:H47,"TE2"))</f>
        <v>0</v>
      </c>
      <c r="I48" s="41">
        <f t="shared" si="17"/>
        <v>0</v>
      </c>
      <c r="J48" s="41">
        <f t="shared" si="17"/>
        <v>0</v>
      </c>
      <c r="K48" s="41">
        <f t="shared" si="17"/>
        <v>0</v>
      </c>
      <c r="L48" s="41">
        <f t="shared" si="17"/>
        <v>0</v>
      </c>
      <c r="M48" s="41">
        <f t="shared" si="17"/>
        <v>0</v>
      </c>
      <c r="N48" s="41">
        <f t="shared" si="17"/>
        <v>0</v>
      </c>
      <c r="O48" s="41">
        <f t="shared" si="17"/>
        <v>0</v>
      </c>
      <c r="P48" s="41">
        <f t="shared" si="17"/>
        <v>0</v>
      </c>
      <c r="Q48" s="41">
        <f t="shared" si="17"/>
        <v>0</v>
      </c>
      <c r="R48" s="41">
        <f t="shared" si="17"/>
        <v>0</v>
      </c>
      <c r="S48" s="41">
        <f t="shared" si="17"/>
        <v>0</v>
      </c>
      <c r="T48" s="41">
        <f t="shared" si="17"/>
        <v>0</v>
      </c>
      <c r="U48" s="41">
        <f t="shared" si="17"/>
        <v>0</v>
      </c>
      <c r="V48" s="41">
        <f t="shared" si="17"/>
        <v>0</v>
      </c>
      <c r="W48" s="41">
        <f t="shared" si="17"/>
        <v>0</v>
      </c>
      <c r="X48" s="41">
        <f t="shared" si="17"/>
        <v>0</v>
      </c>
      <c r="Y48" s="41">
        <f t="shared" si="17"/>
        <v>0</v>
      </c>
      <c r="Z48" s="41">
        <f t="shared" si="17"/>
        <v>0</v>
      </c>
      <c r="AA48" s="41">
        <f t="shared" si="17"/>
        <v>0</v>
      </c>
      <c r="AB48" s="41">
        <f t="shared" si="17"/>
        <v>0</v>
      </c>
      <c r="AC48" s="41">
        <f t="shared" si="17"/>
        <v>0</v>
      </c>
      <c r="AD48" s="41">
        <f t="shared" si="17"/>
        <v>0</v>
      </c>
      <c r="AE48" s="41">
        <f t="shared" si="17"/>
        <v>0</v>
      </c>
      <c r="AF48" s="41">
        <f t="shared" si="17"/>
        <v>0</v>
      </c>
      <c r="AG48" s="41">
        <f t="shared" si="17"/>
        <v>0</v>
      </c>
      <c r="AH48" s="41">
        <f t="shared" si="17"/>
        <v>0</v>
      </c>
      <c r="AI48" s="41">
        <f t="shared" si="17"/>
        <v>0</v>
      </c>
      <c r="AJ48" s="41">
        <f t="shared" si="17"/>
        <v>0</v>
      </c>
      <c r="AK48" s="42">
        <f t="shared" si="17"/>
        <v>0</v>
      </c>
      <c r="AL48" s="53">
        <f t="shared" ref="AL48" si="18">SUM(G48:AK48)</f>
        <v>0</v>
      </c>
    </row>
    <row r="49" spans="2:38" ht="12.75" customHeight="1" x14ac:dyDescent="0.2">
      <c r="B49" s="162" t="s">
        <v>240</v>
      </c>
      <c r="C49" s="151" t="s">
        <v>547</v>
      </c>
      <c r="D49" s="151"/>
      <c r="E49" s="159"/>
      <c r="F49" s="50" t="s">
        <v>243</v>
      </c>
      <c r="G49" s="120"/>
      <c r="H49" s="121"/>
      <c r="I49" s="121"/>
      <c r="J49" s="121"/>
      <c r="K49" s="121"/>
      <c r="L49" s="121"/>
      <c r="M49" s="121"/>
      <c r="N49" s="121"/>
      <c r="O49" s="121"/>
      <c r="P49" s="121"/>
      <c r="Q49" s="121"/>
      <c r="R49" s="121"/>
      <c r="S49" s="121"/>
      <c r="T49" s="121"/>
      <c r="U49" s="121"/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  <c r="AG49" s="121"/>
      <c r="AH49" s="121"/>
      <c r="AI49" s="121"/>
      <c r="AJ49" s="121"/>
      <c r="AK49" s="122"/>
      <c r="AL49" s="54"/>
    </row>
    <row r="50" spans="2:38" x14ac:dyDescent="0.2">
      <c r="B50" s="163"/>
      <c r="C50" s="152"/>
      <c r="D50" s="152"/>
      <c r="E50" s="160"/>
      <c r="F50" s="51" t="s">
        <v>244</v>
      </c>
      <c r="G50" s="123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5"/>
      <c r="AL50" s="54"/>
    </row>
    <row r="51" spans="2:38" x14ac:dyDescent="0.2">
      <c r="B51" s="163"/>
      <c r="C51" s="152"/>
      <c r="D51" s="152"/>
      <c r="E51" s="160"/>
      <c r="F51" s="51" t="s">
        <v>245</v>
      </c>
      <c r="G51" s="123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5"/>
      <c r="AL51" s="54"/>
    </row>
    <row r="52" spans="2:38" ht="13.5" thickBot="1" x14ac:dyDescent="0.25">
      <c r="B52" s="163"/>
      <c r="C52" s="152"/>
      <c r="D52" s="152"/>
      <c r="E52" s="160"/>
      <c r="F52" s="51" t="s">
        <v>246</v>
      </c>
      <c r="G52" s="126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  <c r="AB52" s="127"/>
      <c r="AC52" s="127"/>
      <c r="AD52" s="127"/>
      <c r="AE52" s="127"/>
      <c r="AF52" s="127"/>
      <c r="AG52" s="127"/>
      <c r="AH52" s="127"/>
      <c r="AI52" s="127"/>
      <c r="AJ52" s="127"/>
      <c r="AK52" s="128"/>
      <c r="AL52" s="54"/>
    </row>
    <row r="53" spans="2:38" ht="13.5" thickBot="1" x14ac:dyDescent="0.25">
      <c r="B53" s="164"/>
      <c r="C53" s="153"/>
      <c r="D53" s="153"/>
      <c r="E53" s="161"/>
      <c r="F53" s="53" t="s">
        <v>250</v>
      </c>
      <c r="G53" s="119">
        <f>SUM(COUNTIFS(G49:G52,"ACT"),COUNTIF(G49:G52,"DEF"),COUNTIF(G49:G52,"TE1"),COUNTIF(G49:G52,"TE2"))</f>
        <v>0</v>
      </c>
      <c r="H53" s="41">
        <f t="shared" ref="H53:AK53" si="19">SUM(COUNTIFS(H49:H52,"ACT"),COUNTIF(H49:H52,"DEF"),COUNTIF(H49:H52,"TE1"),COUNTIF(H49:H52,"TE2"))</f>
        <v>0</v>
      </c>
      <c r="I53" s="41">
        <f t="shared" si="19"/>
        <v>0</v>
      </c>
      <c r="J53" s="41">
        <f t="shared" si="19"/>
        <v>0</v>
      </c>
      <c r="K53" s="41">
        <f t="shared" si="19"/>
        <v>0</v>
      </c>
      <c r="L53" s="41">
        <f t="shared" si="19"/>
        <v>0</v>
      </c>
      <c r="M53" s="41">
        <f t="shared" si="19"/>
        <v>0</v>
      </c>
      <c r="N53" s="41">
        <f t="shared" si="19"/>
        <v>0</v>
      </c>
      <c r="O53" s="41">
        <f t="shared" si="19"/>
        <v>0</v>
      </c>
      <c r="P53" s="41">
        <f t="shared" si="19"/>
        <v>0</v>
      </c>
      <c r="Q53" s="41">
        <f t="shared" si="19"/>
        <v>0</v>
      </c>
      <c r="R53" s="41">
        <f t="shared" si="19"/>
        <v>0</v>
      </c>
      <c r="S53" s="41">
        <f t="shared" si="19"/>
        <v>0</v>
      </c>
      <c r="T53" s="41">
        <f t="shared" si="19"/>
        <v>0</v>
      </c>
      <c r="U53" s="41">
        <f t="shared" si="19"/>
        <v>0</v>
      </c>
      <c r="V53" s="41">
        <f t="shared" si="19"/>
        <v>0</v>
      </c>
      <c r="W53" s="41">
        <f t="shared" si="19"/>
        <v>0</v>
      </c>
      <c r="X53" s="41">
        <f t="shared" si="19"/>
        <v>0</v>
      </c>
      <c r="Y53" s="41">
        <f t="shared" si="19"/>
        <v>0</v>
      </c>
      <c r="Z53" s="41">
        <f t="shared" si="19"/>
        <v>0</v>
      </c>
      <c r="AA53" s="41">
        <f t="shared" si="19"/>
        <v>0</v>
      </c>
      <c r="AB53" s="41">
        <f t="shared" si="19"/>
        <v>0</v>
      </c>
      <c r="AC53" s="41">
        <f t="shared" si="19"/>
        <v>0</v>
      </c>
      <c r="AD53" s="41">
        <f t="shared" si="19"/>
        <v>0</v>
      </c>
      <c r="AE53" s="41">
        <f t="shared" si="19"/>
        <v>0</v>
      </c>
      <c r="AF53" s="41">
        <f t="shared" si="19"/>
        <v>0</v>
      </c>
      <c r="AG53" s="41">
        <f t="shared" si="19"/>
        <v>0</v>
      </c>
      <c r="AH53" s="41">
        <f t="shared" si="19"/>
        <v>0</v>
      </c>
      <c r="AI53" s="41">
        <f t="shared" si="19"/>
        <v>0</v>
      </c>
      <c r="AJ53" s="41">
        <f t="shared" si="19"/>
        <v>0</v>
      </c>
      <c r="AK53" s="42">
        <f t="shared" si="19"/>
        <v>0</v>
      </c>
      <c r="AL53" s="53">
        <f t="shared" ref="AL53" si="20">SUM(G53:AK53)</f>
        <v>0</v>
      </c>
    </row>
    <row r="54" spans="2:38" x14ac:dyDescent="0.2">
      <c r="B54" s="162" t="s">
        <v>240</v>
      </c>
      <c r="C54" s="151" t="s">
        <v>606</v>
      </c>
      <c r="D54" s="151"/>
      <c r="E54" s="159"/>
      <c r="F54" s="50" t="s">
        <v>243</v>
      </c>
      <c r="G54" s="120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  <c r="AI54" s="121"/>
      <c r="AJ54" s="121"/>
      <c r="AK54" s="122"/>
      <c r="AL54" s="54"/>
    </row>
    <row r="55" spans="2:38" x14ac:dyDescent="0.2">
      <c r="B55" s="163"/>
      <c r="C55" s="152"/>
      <c r="D55" s="152"/>
      <c r="E55" s="160"/>
      <c r="F55" s="51" t="s">
        <v>244</v>
      </c>
      <c r="G55" s="123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5"/>
      <c r="AL55" s="54"/>
    </row>
    <row r="56" spans="2:38" x14ac:dyDescent="0.2">
      <c r="B56" s="163"/>
      <c r="C56" s="152"/>
      <c r="D56" s="152"/>
      <c r="E56" s="160"/>
      <c r="F56" s="51" t="s">
        <v>245</v>
      </c>
      <c r="G56" s="123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5"/>
      <c r="AL56" s="54"/>
    </row>
    <row r="57" spans="2:38" ht="13.5" thickBot="1" x14ac:dyDescent="0.25">
      <c r="B57" s="163"/>
      <c r="C57" s="152"/>
      <c r="D57" s="152"/>
      <c r="E57" s="160"/>
      <c r="F57" s="51" t="s">
        <v>246</v>
      </c>
      <c r="G57" s="126"/>
      <c r="H57" s="127"/>
      <c r="I57" s="127"/>
      <c r="J57" s="127"/>
      <c r="K57" s="127"/>
      <c r="L57" s="127"/>
      <c r="M57" s="127"/>
      <c r="N57" s="127"/>
      <c r="O57" s="127"/>
      <c r="P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  <c r="AB57" s="127"/>
      <c r="AC57" s="127"/>
      <c r="AD57" s="127"/>
      <c r="AE57" s="127"/>
      <c r="AF57" s="127"/>
      <c r="AG57" s="127"/>
      <c r="AH57" s="127"/>
      <c r="AI57" s="127"/>
      <c r="AJ57" s="127"/>
      <c r="AK57" s="128"/>
      <c r="AL57" s="54"/>
    </row>
    <row r="58" spans="2:38" ht="13.5" thickBot="1" x14ac:dyDescent="0.25">
      <c r="B58" s="164"/>
      <c r="C58" s="153"/>
      <c r="D58" s="153"/>
      <c r="E58" s="161"/>
      <c r="F58" s="53" t="s">
        <v>250</v>
      </c>
      <c r="G58" s="119">
        <f>SUM(COUNTIFS(G54:G57,"ACT"),COUNTIF(G54:G57,"DEF"),COUNTIF(G54:G57,"TE1"),COUNTIF(G54:G57,"TE2"))</f>
        <v>0</v>
      </c>
      <c r="H58" s="41">
        <f t="shared" ref="H58:AK58" si="21">SUM(COUNTIFS(H54:H57,"ACT"),COUNTIF(H54:H57,"DEF"),COUNTIF(H54:H57,"TE1"),COUNTIF(H54:H57,"TE2"))</f>
        <v>0</v>
      </c>
      <c r="I58" s="41">
        <f t="shared" si="21"/>
        <v>0</v>
      </c>
      <c r="J58" s="41">
        <f t="shared" si="21"/>
        <v>0</v>
      </c>
      <c r="K58" s="41">
        <f t="shared" si="21"/>
        <v>0</v>
      </c>
      <c r="L58" s="41">
        <f t="shared" si="21"/>
        <v>0</v>
      </c>
      <c r="M58" s="41">
        <f t="shared" si="21"/>
        <v>0</v>
      </c>
      <c r="N58" s="41">
        <f t="shared" si="21"/>
        <v>0</v>
      </c>
      <c r="O58" s="41">
        <f t="shared" si="21"/>
        <v>0</v>
      </c>
      <c r="P58" s="41">
        <f t="shared" si="21"/>
        <v>0</v>
      </c>
      <c r="Q58" s="41">
        <f t="shared" si="21"/>
        <v>0</v>
      </c>
      <c r="R58" s="41">
        <f t="shared" si="21"/>
        <v>0</v>
      </c>
      <c r="S58" s="41">
        <f t="shared" si="21"/>
        <v>0</v>
      </c>
      <c r="T58" s="41">
        <f t="shared" si="21"/>
        <v>0</v>
      </c>
      <c r="U58" s="41">
        <f t="shared" si="21"/>
        <v>0</v>
      </c>
      <c r="V58" s="41">
        <f t="shared" si="21"/>
        <v>0</v>
      </c>
      <c r="W58" s="41">
        <f t="shared" si="21"/>
        <v>0</v>
      </c>
      <c r="X58" s="41">
        <f t="shared" si="21"/>
        <v>0</v>
      </c>
      <c r="Y58" s="41">
        <f t="shared" si="21"/>
        <v>0</v>
      </c>
      <c r="Z58" s="41">
        <f t="shared" si="21"/>
        <v>0</v>
      </c>
      <c r="AA58" s="41">
        <f t="shared" si="21"/>
        <v>0</v>
      </c>
      <c r="AB58" s="41">
        <f t="shared" si="21"/>
        <v>0</v>
      </c>
      <c r="AC58" s="41">
        <f t="shared" si="21"/>
        <v>0</v>
      </c>
      <c r="AD58" s="41">
        <f t="shared" si="21"/>
        <v>0</v>
      </c>
      <c r="AE58" s="41">
        <f t="shared" si="21"/>
        <v>0</v>
      </c>
      <c r="AF58" s="41">
        <f t="shared" si="21"/>
        <v>0</v>
      </c>
      <c r="AG58" s="41">
        <f t="shared" si="21"/>
        <v>0</v>
      </c>
      <c r="AH58" s="41">
        <f t="shared" si="21"/>
        <v>0</v>
      </c>
      <c r="AI58" s="41">
        <f t="shared" si="21"/>
        <v>0</v>
      </c>
      <c r="AJ58" s="41">
        <f t="shared" si="21"/>
        <v>0</v>
      </c>
      <c r="AK58" s="42">
        <f t="shared" si="21"/>
        <v>0</v>
      </c>
      <c r="AL58" s="53">
        <f t="shared" ref="AL58" si="22">SUM(G58:AK58)</f>
        <v>0</v>
      </c>
    </row>
    <row r="59" spans="2:38" ht="12.75" customHeight="1" x14ac:dyDescent="0.2">
      <c r="B59" s="162" t="s">
        <v>240</v>
      </c>
      <c r="C59" s="151" t="s">
        <v>607</v>
      </c>
      <c r="D59" s="151"/>
      <c r="E59" s="159"/>
      <c r="F59" s="50" t="s">
        <v>243</v>
      </c>
      <c r="G59" s="120"/>
      <c r="H59" s="121"/>
      <c r="I59" s="121"/>
      <c r="J59" s="121"/>
      <c r="K59" s="121"/>
      <c r="L59" s="121"/>
      <c r="M59" s="121"/>
      <c r="N59" s="121"/>
      <c r="O59" s="121"/>
      <c r="P59" s="121"/>
      <c r="Q59" s="121"/>
      <c r="R59" s="121"/>
      <c r="S59" s="121"/>
      <c r="T59" s="121"/>
      <c r="U59" s="121"/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  <c r="AG59" s="121"/>
      <c r="AH59" s="121"/>
      <c r="AI59" s="121"/>
      <c r="AJ59" s="121"/>
      <c r="AK59" s="122"/>
      <c r="AL59" s="54"/>
    </row>
    <row r="60" spans="2:38" x14ac:dyDescent="0.2">
      <c r="B60" s="163"/>
      <c r="C60" s="152"/>
      <c r="D60" s="152"/>
      <c r="E60" s="160"/>
      <c r="F60" s="51" t="s">
        <v>244</v>
      </c>
      <c r="G60" s="123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5"/>
      <c r="AL60" s="54"/>
    </row>
    <row r="61" spans="2:38" x14ac:dyDescent="0.2">
      <c r="B61" s="163"/>
      <c r="C61" s="152"/>
      <c r="D61" s="152"/>
      <c r="E61" s="160"/>
      <c r="F61" s="51" t="s">
        <v>245</v>
      </c>
      <c r="G61" s="123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5"/>
      <c r="AL61" s="54"/>
    </row>
    <row r="62" spans="2:38" ht="13.5" thickBot="1" x14ac:dyDescent="0.25">
      <c r="B62" s="163"/>
      <c r="C62" s="152"/>
      <c r="D62" s="152"/>
      <c r="E62" s="160"/>
      <c r="F62" s="51" t="s">
        <v>246</v>
      </c>
      <c r="G62" s="126"/>
      <c r="H62" s="127"/>
      <c r="I62" s="127"/>
      <c r="J62" s="127"/>
      <c r="K62" s="127"/>
      <c r="L62" s="127"/>
      <c r="M62" s="127"/>
      <c r="N62" s="127"/>
      <c r="O62" s="127"/>
      <c r="P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  <c r="AB62" s="127"/>
      <c r="AC62" s="127"/>
      <c r="AD62" s="127"/>
      <c r="AE62" s="127"/>
      <c r="AF62" s="127"/>
      <c r="AG62" s="127"/>
      <c r="AH62" s="127"/>
      <c r="AI62" s="127"/>
      <c r="AJ62" s="127"/>
      <c r="AK62" s="128"/>
      <c r="AL62" s="54"/>
    </row>
    <row r="63" spans="2:38" ht="13.5" thickBot="1" x14ac:dyDescent="0.25">
      <c r="B63" s="164"/>
      <c r="C63" s="153"/>
      <c r="D63" s="153"/>
      <c r="E63" s="161"/>
      <c r="F63" s="53" t="s">
        <v>250</v>
      </c>
      <c r="G63" s="119">
        <f>SUM(COUNTIFS(G59:G62,"ACT"),COUNTIF(G59:G62,"DEF"),COUNTIF(G59:G62,"TE1"),COUNTIF(G59:G62,"TE2"))</f>
        <v>0</v>
      </c>
      <c r="H63" s="41">
        <f t="shared" ref="H63:AK63" si="23">SUM(COUNTIFS(H59:H62,"ACT"),COUNTIF(H59:H62,"DEF"),COUNTIF(H59:H62,"TE1"),COUNTIF(H59:H62,"TE2"))</f>
        <v>0</v>
      </c>
      <c r="I63" s="41">
        <f t="shared" si="23"/>
        <v>0</v>
      </c>
      <c r="J63" s="41">
        <f t="shared" si="23"/>
        <v>0</v>
      </c>
      <c r="K63" s="41">
        <f t="shared" si="23"/>
        <v>0</v>
      </c>
      <c r="L63" s="41">
        <f t="shared" si="23"/>
        <v>0</v>
      </c>
      <c r="M63" s="41">
        <f t="shared" si="23"/>
        <v>0</v>
      </c>
      <c r="N63" s="41">
        <f t="shared" si="23"/>
        <v>0</v>
      </c>
      <c r="O63" s="41">
        <f t="shared" si="23"/>
        <v>0</v>
      </c>
      <c r="P63" s="41">
        <f t="shared" si="23"/>
        <v>0</v>
      </c>
      <c r="Q63" s="41">
        <f t="shared" si="23"/>
        <v>0</v>
      </c>
      <c r="R63" s="41">
        <f t="shared" si="23"/>
        <v>0</v>
      </c>
      <c r="S63" s="41">
        <f t="shared" si="23"/>
        <v>0</v>
      </c>
      <c r="T63" s="41">
        <f t="shared" si="23"/>
        <v>0</v>
      </c>
      <c r="U63" s="41">
        <f t="shared" si="23"/>
        <v>0</v>
      </c>
      <c r="V63" s="41">
        <f t="shared" si="23"/>
        <v>0</v>
      </c>
      <c r="W63" s="41">
        <f t="shared" si="23"/>
        <v>0</v>
      </c>
      <c r="X63" s="41">
        <f t="shared" si="23"/>
        <v>0</v>
      </c>
      <c r="Y63" s="41">
        <f t="shared" si="23"/>
        <v>0</v>
      </c>
      <c r="Z63" s="41">
        <f t="shared" si="23"/>
        <v>0</v>
      </c>
      <c r="AA63" s="41">
        <f t="shared" si="23"/>
        <v>0</v>
      </c>
      <c r="AB63" s="41">
        <f t="shared" si="23"/>
        <v>0</v>
      </c>
      <c r="AC63" s="41">
        <f t="shared" si="23"/>
        <v>0</v>
      </c>
      <c r="AD63" s="41">
        <f t="shared" si="23"/>
        <v>0</v>
      </c>
      <c r="AE63" s="41">
        <f t="shared" si="23"/>
        <v>0</v>
      </c>
      <c r="AF63" s="41">
        <f t="shared" si="23"/>
        <v>0</v>
      </c>
      <c r="AG63" s="41">
        <f t="shared" si="23"/>
        <v>0</v>
      </c>
      <c r="AH63" s="41">
        <f t="shared" si="23"/>
        <v>0</v>
      </c>
      <c r="AI63" s="41">
        <f t="shared" si="23"/>
        <v>0</v>
      </c>
      <c r="AJ63" s="41">
        <f t="shared" si="23"/>
        <v>0</v>
      </c>
      <c r="AK63" s="42">
        <f t="shared" si="23"/>
        <v>0</v>
      </c>
      <c r="AL63" s="53">
        <f t="shared" ref="AL63" si="24">SUM(G63:AK63)</f>
        <v>0</v>
      </c>
    </row>
    <row r="64" spans="2:38" x14ac:dyDescent="0.2">
      <c r="B64" s="162" t="s">
        <v>240</v>
      </c>
      <c r="C64" s="151" t="s">
        <v>548</v>
      </c>
      <c r="D64" s="151"/>
      <c r="E64" s="159"/>
      <c r="F64" s="50" t="s">
        <v>243</v>
      </c>
      <c r="G64" s="120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121"/>
      <c r="AK64" s="122"/>
      <c r="AL64" s="54"/>
    </row>
    <row r="65" spans="2:38" x14ac:dyDescent="0.2">
      <c r="B65" s="163"/>
      <c r="C65" s="152"/>
      <c r="D65" s="152"/>
      <c r="E65" s="160"/>
      <c r="F65" s="51" t="s">
        <v>244</v>
      </c>
      <c r="G65" s="123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5"/>
      <c r="AL65" s="54"/>
    </row>
    <row r="66" spans="2:38" x14ac:dyDescent="0.2">
      <c r="B66" s="163"/>
      <c r="C66" s="152"/>
      <c r="D66" s="152"/>
      <c r="E66" s="160"/>
      <c r="F66" s="51" t="s">
        <v>245</v>
      </c>
      <c r="G66" s="123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5"/>
      <c r="AL66" s="54"/>
    </row>
    <row r="67" spans="2:38" ht="13.5" thickBot="1" x14ac:dyDescent="0.25">
      <c r="B67" s="163"/>
      <c r="C67" s="152"/>
      <c r="D67" s="152"/>
      <c r="E67" s="160"/>
      <c r="F67" s="51" t="s">
        <v>246</v>
      </c>
      <c r="G67" s="126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  <c r="AB67" s="127"/>
      <c r="AC67" s="127"/>
      <c r="AD67" s="127"/>
      <c r="AE67" s="127"/>
      <c r="AF67" s="127"/>
      <c r="AG67" s="127"/>
      <c r="AH67" s="127"/>
      <c r="AI67" s="127"/>
      <c r="AJ67" s="127"/>
      <c r="AK67" s="128"/>
      <c r="AL67" s="54"/>
    </row>
    <row r="68" spans="2:38" ht="13.5" thickBot="1" x14ac:dyDescent="0.25">
      <c r="B68" s="164"/>
      <c r="C68" s="153"/>
      <c r="D68" s="153"/>
      <c r="E68" s="161"/>
      <c r="F68" s="53" t="s">
        <v>250</v>
      </c>
      <c r="G68" s="119">
        <f>SUM(COUNTIFS(G64:G67,"ACT"),COUNTIF(G64:G67,"DEF"),COUNTIF(G64:G67,"TE1"),COUNTIF(G64:G67,"TE2"))</f>
        <v>0</v>
      </c>
      <c r="H68" s="41">
        <f t="shared" ref="H68:AK68" si="25">SUM(COUNTIFS(H64:H67,"ACT"),COUNTIF(H64:H67,"DEF"),COUNTIF(H64:H67,"TE1"),COUNTIF(H64:H67,"TE2"))</f>
        <v>0</v>
      </c>
      <c r="I68" s="41">
        <f t="shared" si="25"/>
        <v>0</v>
      </c>
      <c r="J68" s="41">
        <f t="shared" si="25"/>
        <v>0</v>
      </c>
      <c r="K68" s="41">
        <f t="shared" si="25"/>
        <v>0</v>
      </c>
      <c r="L68" s="41">
        <f t="shared" si="25"/>
        <v>0</v>
      </c>
      <c r="M68" s="41">
        <f t="shared" si="25"/>
        <v>0</v>
      </c>
      <c r="N68" s="41">
        <f t="shared" si="25"/>
        <v>0</v>
      </c>
      <c r="O68" s="41">
        <f t="shared" si="25"/>
        <v>0</v>
      </c>
      <c r="P68" s="41">
        <f t="shared" si="25"/>
        <v>0</v>
      </c>
      <c r="Q68" s="41">
        <f t="shared" si="25"/>
        <v>0</v>
      </c>
      <c r="R68" s="41">
        <f t="shared" si="25"/>
        <v>0</v>
      </c>
      <c r="S68" s="41">
        <f t="shared" si="25"/>
        <v>0</v>
      </c>
      <c r="T68" s="41">
        <f t="shared" si="25"/>
        <v>0</v>
      </c>
      <c r="U68" s="41">
        <f t="shared" si="25"/>
        <v>0</v>
      </c>
      <c r="V68" s="41">
        <f t="shared" si="25"/>
        <v>0</v>
      </c>
      <c r="W68" s="41">
        <f t="shared" si="25"/>
        <v>0</v>
      </c>
      <c r="X68" s="41">
        <f t="shared" si="25"/>
        <v>0</v>
      </c>
      <c r="Y68" s="41">
        <f t="shared" si="25"/>
        <v>0</v>
      </c>
      <c r="Z68" s="41">
        <f t="shared" si="25"/>
        <v>0</v>
      </c>
      <c r="AA68" s="41">
        <f t="shared" si="25"/>
        <v>0</v>
      </c>
      <c r="AB68" s="41">
        <f t="shared" si="25"/>
        <v>0</v>
      </c>
      <c r="AC68" s="41">
        <f t="shared" si="25"/>
        <v>0</v>
      </c>
      <c r="AD68" s="41">
        <f t="shared" si="25"/>
        <v>0</v>
      </c>
      <c r="AE68" s="41">
        <f t="shared" si="25"/>
        <v>0</v>
      </c>
      <c r="AF68" s="41">
        <f t="shared" si="25"/>
        <v>0</v>
      </c>
      <c r="AG68" s="41">
        <f t="shared" si="25"/>
        <v>0</v>
      </c>
      <c r="AH68" s="41">
        <f t="shared" si="25"/>
        <v>0</v>
      </c>
      <c r="AI68" s="41">
        <f t="shared" si="25"/>
        <v>0</v>
      </c>
      <c r="AJ68" s="41">
        <f t="shared" si="25"/>
        <v>0</v>
      </c>
      <c r="AK68" s="42">
        <f t="shared" si="25"/>
        <v>0</v>
      </c>
      <c r="AL68" s="53">
        <f t="shared" ref="AL68" si="26">SUM(G68:AK68)</f>
        <v>0</v>
      </c>
    </row>
    <row r="69" spans="2:38" x14ac:dyDescent="0.2">
      <c r="B69" s="162" t="s">
        <v>240</v>
      </c>
      <c r="C69" s="151" t="s">
        <v>549</v>
      </c>
      <c r="D69" s="151"/>
      <c r="E69" s="159"/>
      <c r="F69" s="50" t="s">
        <v>243</v>
      </c>
      <c r="G69" s="120"/>
      <c r="H69" s="121"/>
      <c r="I69" s="121"/>
      <c r="J69" s="121"/>
      <c r="K69" s="121"/>
      <c r="L69" s="121"/>
      <c r="M69" s="121"/>
      <c r="N69" s="121"/>
      <c r="O69" s="121"/>
      <c r="P69" s="121"/>
      <c r="Q69" s="121"/>
      <c r="R69" s="121"/>
      <c r="S69" s="121"/>
      <c r="T69" s="121"/>
      <c r="U69" s="121"/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  <c r="AG69" s="121"/>
      <c r="AH69" s="121"/>
      <c r="AI69" s="121"/>
      <c r="AJ69" s="121"/>
      <c r="AK69" s="122"/>
      <c r="AL69" s="54"/>
    </row>
    <row r="70" spans="2:38" x14ac:dyDescent="0.2">
      <c r="B70" s="163"/>
      <c r="C70" s="152"/>
      <c r="D70" s="152"/>
      <c r="E70" s="160"/>
      <c r="F70" s="51" t="s">
        <v>244</v>
      </c>
      <c r="G70" s="123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5"/>
      <c r="AL70" s="54"/>
    </row>
    <row r="71" spans="2:38" x14ac:dyDescent="0.2">
      <c r="B71" s="163"/>
      <c r="C71" s="152"/>
      <c r="D71" s="152"/>
      <c r="E71" s="160"/>
      <c r="F71" s="51" t="s">
        <v>245</v>
      </c>
      <c r="G71" s="123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5"/>
      <c r="AL71" s="54"/>
    </row>
    <row r="72" spans="2:38" ht="13.5" thickBot="1" x14ac:dyDescent="0.25">
      <c r="B72" s="163"/>
      <c r="C72" s="152"/>
      <c r="D72" s="152"/>
      <c r="E72" s="160"/>
      <c r="F72" s="51" t="s">
        <v>246</v>
      </c>
      <c r="G72" s="126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7"/>
      <c r="AI72" s="127"/>
      <c r="AJ72" s="127"/>
      <c r="AK72" s="128"/>
      <c r="AL72" s="54"/>
    </row>
    <row r="73" spans="2:38" ht="13.5" thickBot="1" x14ac:dyDescent="0.25">
      <c r="B73" s="164"/>
      <c r="C73" s="153"/>
      <c r="D73" s="153"/>
      <c r="E73" s="161"/>
      <c r="F73" s="53" t="s">
        <v>250</v>
      </c>
      <c r="G73" s="119">
        <f>SUM(COUNTIFS(G69:G72,"ACT"),COUNTIF(G69:G72,"DEF"),COUNTIF(G69:G72,"TE1"),COUNTIF(G69:G72,"TE2"))</f>
        <v>0</v>
      </c>
      <c r="H73" s="41">
        <f t="shared" ref="H73:AK73" si="27">SUM(COUNTIFS(H69:H72,"ACT"),COUNTIF(H69:H72,"DEF"),COUNTIF(H69:H72,"TE1"),COUNTIF(H69:H72,"TE2"))</f>
        <v>0</v>
      </c>
      <c r="I73" s="41">
        <f t="shared" si="27"/>
        <v>0</v>
      </c>
      <c r="J73" s="41">
        <f t="shared" si="27"/>
        <v>0</v>
      </c>
      <c r="K73" s="41">
        <f t="shared" si="27"/>
        <v>0</v>
      </c>
      <c r="L73" s="41">
        <f t="shared" si="27"/>
        <v>0</v>
      </c>
      <c r="M73" s="41">
        <f t="shared" si="27"/>
        <v>0</v>
      </c>
      <c r="N73" s="41">
        <f t="shared" si="27"/>
        <v>0</v>
      </c>
      <c r="O73" s="41">
        <f t="shared" si="27"/>
        <v>0</v>
      </c>
      <c r="P73" s="41">
        <f t="shared" si="27"/>
        <v>0</v>
      </c>
      <c r="Q73" s="41">
        <f t="shared" si="27"/>
        <v>0</v>
      </c>
      <c r="R73" s="41">
        <f t="shared" si="27"/>
        <v>0</v>
      </c>
      <c r="S73" s="41">
        <f t="shared" si="27"/>
        <v>0</v>
      </c>
      <c r="T73" s="41">
        <f t="shared" si="27"/>
        <v>0</v>
      </c>
      <c r="U73" s="41">
        <f t="shared" si="27"/>
        <v>0</v>
      </c>
      <c r="V73" s="41">
        <f t="shared" si="27"/>
        <v>0</v>
      </c>
      <c r="W73" s="41">
        <f t="shared" si="27"/>
        <v>0</v>
      </c>
      <c r="X73" s="41">
        <f t="shared" si="27"/>
        <v>0</v>
      </c>
      <c r="Y73" s="41">
        <f t="shared" si="27"/>
        <v>0</v>
      </c>
      <c r="Z73" s="41">
        <f t="shared" si="27"/>
        <v>0</v>
      </c>
      <c r="AA73" s="41">
        <f t="shared" si="27"/>
        <v>0</v>
      </c>
      <c r="AB73" s="41">
        <f t="shared" si="27"/>
        <v>0</v>
      </c>
      <c r="AC73" s="41">
        <f t="shared" si="27"/>
        <v>0</v>
      </c>
      <c r="AD73" s="41">
        <f t="shared" si="27"/>
        <v>0</v>
      </c>
      <c r="AE73" s="41">
        <f t="shared" si="27"/>
        <v>0</v>
      </c>
      <c r="AF73" s="41">
        <f t="shared" si="27"/>
        <v>0</v>
      </c>
      <c r="AG73" s="41">
        <f t="shared" si="27"/>
        <v>0</v>
      </c>
      <c r="AH73" s="41">
        <f t="shared" si="27"/>
        <v>0</v>
      </c>
      <c r="AI73" s="41">
        <f t="shared" si="27"/>
        <v>0</v>
      </c>
      <c r="AJ73" s="41">
        <f t="shared" si="27"/>
        <v>0</v>
      </c>
      <c r="AK73" s="42">
        <f t="shared" si="27"/>
        <v>0</v>
      </c>
      <c r="AL73" s="53">
        <f t="shared" ref="AL73" si="28">SUM(G73:AK73)</f>
        <v>0</v>
      </c>
    </row>
    <row r="74" spans="2:38" x14ac:dyDescent="0.2">
      <c r="B74" s="162" t="s">
        <v>240</v>
      </c>
      <c r="C74" s="151" t="s">
        <v>550</v>
      </c>
      <c r="D74" s="151"/>
      <c r="E74" s="159"/>
      <c r="F74" s="50" t="s">
        <v>243</v>
      </c>
      <c r="G74" s="120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  <c r="AG74" s="121"/>
      <c r="AH74" s="121"/>
      <c r="AI74" s="121"/>
      <c r="AJ74" s="121"/>
      <c r="AK74" s="122"/>
      <c r="AL74" s="54"/>
    </row>
    <row r="75" spans="2:38" x14ac:dyDescent="0.2">
      <c r="B75" s="163"/>
      <c r="C75" s="152"/>
      <c r="D75" s="152"/>
      <c r="E75" s="160"/>
      <c r="F75" s="51" t="s">
        <v>244</v>
      </c>
      <c r="G75" s="123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5"/>
      <c r="AL75" s="54"/>
    </row>
    <row r="76" spans="2:38" x14ac:dyDescent="0.2">
      <c r="B76" s="163"/>
      <c r="C76" s="152"/>
      <c r="D76" s="152"/>
      <c r="E76" s="160"/>
      <c r="F76" s="51" t="s">
        <v>245</v>
      </c>
      <c r="G76" s="123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5"/>
      <c r="AL76" s="54"/>
    </row>
    <row r="77" spans="2:38" ht="13.5" thickBot="1" x14ac:dyDescent="0.25">
      <c r="B77" s="163"/>
      <c r="C77" s="152"/>
      <c r="D77" s="152"/>
      <c r="E77" s="160"/>
      <c r="F77" s="51" t="s">
        <v>246</v>
      </c>
      <c r="G77" s="126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  <c r="AB77" s="127"/>
      <c r="AC77" s="127"/>
      <c r="AD77" s="127"/>
      <c r="AE77" s="127"/>
      <c r="AF77" s="127"/>
      <c r="AG77" s="127"/>
      <c r="AH77" s="127"/>
      <c r="AI77" s="127"/>
      <c r="AJ77" s="127"/>
      <c r="AK77" s="128"/>
      <c r="AL77" s="54"/>
    </row>
    <row r="78" spans="2:38" ht="13.5" thickBot="1" x14ac:dyDescent="0.25">
      <c r="B78" s="164"/>
      <c r="C78" s="153"/>
      <c r="D78" s="153"/>
      <c r="E78" s="161"/>
      <c r="F78" s="53" t="s">
        <v>250</v>
      </c>
      <c r="G78" s="119">
        <f>SUM(COUNTIFS(G74:G77,"ACT"),COUNTIF(G74:G77,"DEF"),COUNTIF(G74:G77,"TE1"),COUNTIF(G74:G77,"TE2"))</f>
        <v>0</v>
      </c>
      <c r="H78" s="41">
        <f t="shared" ref="H78:AK78" si="29">SUM(COUNTIFS(H74:H77,"ACT"),COUNTIF(H74:H77,"DEF"),COUNTIF(H74:H77,"TE1"),COUNTIF(H74:H77,"TE2"))</f>
        <v>0</v>
      </c>
      <c r="I78" s="41">
        <f t="shared" si="29"/>
        <v>0</v>
      </c>
      <c r="J78" s="41">
        <f t="shared" si="29"/>
        <v>0</v>
      </c>
      <c r="K78" s="41">
        <f t="shared" si="29"/>
        <v>0</v>
      </c>
      <c r="L78" s="41">
        <f t="shared" si="29"/>
        <v>0</v>
      </c>
      <c r="M78" s="41">
        <f t="shared" si="29"/>
        <v>0</v>
      </c>
      <c r="N78" s="41">
        <f t="shared" si="29"/>
        <v>0</v>
      </c>
      <c r="O78" s="41">
        <f t="shared" si="29"/>
        <v>0</v>
      </c>
      <c r="P78" s="41">
        <f t="shared" si="29"/>
        <v>0</v>
      </c>
      <c r="Q78" s="41">
        <f t="shared" si="29"/>
        <v>0</v>
      </c>
      <c r="R78" s="41">
        <f t="shared" si="29"/>
        <v>0</v>
      </c>
      <c r="S78" s="41">
        <f t="shared" si="29"/>
        <v>0</v>
      </c>
      <c r="T78" s="41">
        <f t="shared" si="29"/>
        <v>0</v>
      </c>
      <c r="U78" s="41">
        <f t="shared" si="29"/>
        <v>0</v>
      </c>
      <c r="V78" s="41">
        <f t="shared" si="29"/>
        <v>0</v>
      </c>
      <c r="W78" s="41">
        <f t="shared" si="29"/>
        <v>0</v>
      </c>
      <c r="X78" s="41">
        <f t="shared" si="29"/>
        <v>0</v>
      </c>
      <c r="Y78" s="41">
        <f t="shared" si="29"/>
        <v>0</v>
      </c>
      <c r="Z78" s="41">
        <f t="shared" si="29"/>
        <v>0</v>
      </c>
      <c r="AA78" s="41">
        <f t="shared" si="29"/>
        <v>0</v>
      </c>
      <c r="AB78" s="41">
        <f t="shared" si="29"/>
        <v>0</v>
      </c>
      <c r="AC78" s="41">
        <f t="shared" si="29"/>
        <v>0</v>
      </c>
      <c r="AD78" s="41">
        <f t="shared" si="29"/>
        <v>0</v>
      </c>
      <c r="AE78" s="41">
        <f t="shared" si="29"/>
        <v>0</v>
      </c>
      <c r="AF78" s="41">
        <f t="shared" si="29"/>
        <v>0</v>
      </c>
      <c r="AG78" s="41">
        <f t="shared" si="29"/>
        <v>0</v>
      </c>
      <c r="AH78" s="41">
        <f t="shared" si="29"/>
        <v>0</v>
      </c>
      <c r="AI78" s="41">
        <f t="shared" si="29"/>
        <v>0</v>
      </c>
      <c r="AJ78" s="41">
        <f t="shared" si="29"/>
        <v>0</v>
      </c>
      <c r="AK78" s="42">
        <f t="shared" si="29"/>
        <v>0</v>
      </c>
      <c r="AL78" s="53">
        <f t="shared" ref="AL78" si="30">SUM(G78:AK78)</f>
        <v>0</v>
      </c>
    </row>
    <row r="79" spans="2:38" s="13" customFormat="1" x14ac:dyDescent="0.2">
      <c r="B79" s="47"/>
      <c r="C79" s="52"/>
      <c r="D79" s="52"/>
      <c r="E79" s="63"/>
      <c r="F79" s="52"/>
      <c r="G79" s="47"/>
      <c r="H79" s="47"/>
      <c r="I79" s="47"/>
      <c r="J79" s="47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</row>
    <row r="80" spans="2:38" ht="13.5" thickBot="1" x14ac:dyDescent="0.25"/>
    <row r="81" spans="38:38" ht="13.5" thickBot="1" x14ac:dyDescent="0.25">
      <c r="AL81" s="55">
        <f>SUM(AL9:AL78)</f>
        <v>0</v>
      </c>
    </row>
  </sheetData>
  <mergeCells count="55">
    <mergeCell ref="E74:E78"/>
    <mergeCell ref="B64:B68"/>
    <mergeCell ref="B69:B73"/>
    <mergeCell ref="B74:B78"/>
    <mergeCell ref="B9:B13"/>
    <mergeCell ref="B14:B18"/>
    <mergeCell ref="B19:B23"/>
    <mergeCell ref="B24:B28"/>
    <mergeCell ref="B29:B33"/>
    <mergeCell ref="B34:B38"/>
    <mergeCell ref="B49:B53"/>
    <mergeCell ref="B54:B58"/>
    <mergeCell ref="B59:B63"/>
    <mergeCell ref="B39:B43"/>
    <mergeCell ref="C34:C38"/>
    <mergeCell ref="C39:C43"/>
    <mergeCell ref="C44:C48"/>
    <mergeCell ref="B44:B48"/>
    <mergeCell ref="C9:C13"/>
    <mergeCell ref="C14:C18"/>
    <mergeCell ref="C19:C23"/>
    <mergeCell ref="C24:C28"/>
    <mergeCell ref="C29:C33"/>
    <mergeCell ref="E44:E48"/>
    <mergeCell ref="C64:C68"/>
    <mergeCell ref="C69:C73"/>
    <mergeCell ref="C74:C78"/>
    <mergeCell ref="D54:D58"/>
    <mergeCell ref="E54:E58"/>
    <mergeCell ref="D59:D63"/>
    <mergeCell ref="E59:E63"/>
    <mergeCell ref="D64:D68"/>
    <mergeCell ref="C49:C53"/>
    <mergeCell ref="C54:C58"/>
    <mergeCell ref="C59:C63"/>
    <mergeCell ref="E64:E68"/>
    <mergeCell ref="D69:D73"/>
    <mergeCell ref="E69:E73"/>
    <mergeCell ref="D74:D78"/>
    <mergeCell ref="E9:E13"/>
    <mergeCell ref="D34:D38"/>
    <mergeCell ref="E34:E38"/>
    <mergeCell ref="D49:D53"/>
    <mergeCell ref="E49:E53"/>
    <mergeCell ref="D14:D18"/>
    <mergeCell ref="E14:E18"/>
    <mergeCell ref="D19:D23"/>
    <mergeCell ref="E19:E23"/>
    <mergeCell ref="D24:D28"/>
    <mergeCell ref="E24:E28"/>
    <mergeCell ref="D29:D33"/>
    <mergeCell ref="E29:E33"/>
    <mergeCell ref="D39:D43"/>
    <mergeCell ref="E39:E43"/>
    <mergeCell ref="D44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Répartition salles</vt:lpstr>
      <vt:lpstr>Formulas</vt:lpstr>
      <vt:lpstr>Listes</vt:lpstr>
      <vt:lpstr>occupancy 2012</vt:lpstr>
      <vt:lpstr>Janvier</vt:lpstr>
      <vt:lpstr>HPeriodes</vt:lpstr>
      <vt:lpstr>Salle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Eric</cp:lastModifiedBy>
  <cp:revision>0</cp:revision>
  <cp:lastPrinted>2013-01-17T16:28:43Z</cp:lastPrinted>
  <dcterms:created xsi:type="dcterms:W3CDTF">2012-11-22T15:59:47Z</dcterms:created>
  <dcterms:modified xsi:type="dcterms:W3CDTF">2013-01-31T08:56:55Z</dcterms:modified>
</cp:coreProperties>
</file>