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20" windowWidth="18825" windowHeight="7515" activeTab="1"/>
  </bookViews>
  <sheets>
    <sheet name="Feuil2" sheetId="1" r:id="rId1"/>
    <sheet name="Feuil1" sheetId="2" r:id="rId2"/>
  </sheets>
  <definedNames>
    <definedName name="_xlnm.Print_Area" localSheetId="0">Feuil2!$A$1:$G$96</definedName>
  </definedNames>
  <calcPr calcId="145621"/>
  <pivotCaches>
    <pivotCache cacheId="3" r:id="rId3"/>
  </pivotCaches>
</workbook>
</file>

<file path=xl/calcChain.xml><?xml version="1.0" encoding="utf-8"?>
<calcChain xmlns="http://schemas.openxmlformats.org/spreadsheetml/2006/main">
  <c r="H4" i="1" l="1"/>
  <c r="A2" i="1"/>
  <c r="G47" i="1"/>
  <c r="G7" i="1"/>
  <c r="E13" i="1"/>
  <c r="E9" i="1"/>
  <c r="E5" i="1"/>
  <c r="B2" i="1"/>
  <c r="G54" i="1"/>
  <c r="G29" i="1"/>
  <c r="G55" i="1"/>
  <c r="G18" i="1"/>
  <c r="G26" i="1"/>
  <c r="G25" i="1"/>
  <c r="G62" i="1"/>
  <c r="G61" i="1"/>
  <c r="G60" i="1"/>
  <c r="G59" i="1"/>
  <c r="G58" i="1"/>
  <c r="G57" i="1"/>
  <c r="G56" i="1"/>
  <c r="G53" i="1"/>
  <c r="G52" i="1"/>
  <c r="G51" i="1"/>
  <c r="G50" i="1"/>
  <c r="G49" i="1"/>
  <c r="G48" i="1"/>
  <c r="G46" i="1"/>
  <c r="G45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8" i="1"/>
  <c r="G27" i="1"/>
  <c r="G24" i="1"/>
  <c r="G23" i="1"/>
  <c r="G22" i="1"/>
  <c r="G21" i="1"/>
  <c r="G20" i="1"/>
  <c r="G19" i="1"/>
  <c r="G17" i="1"/>
  <c r="G16" i="1"/>
  <c r="G15" i="1"/>
  <c r="G14" i="1"/>
  <c r="G13" i="1"/>
  <c r="G12" i="1"/>
  <c r="G11" i="1"/>
  <c r="G10" i="1"/>
  <c r="G9" i="1"/>
  <c r="G8" i="1"/>
  <c r="G6" i="1"/>
  <c r="G5" i="1"/>
  <c r="G4" i="1"/>
  <c r="G44" i="1"/>
  <c r="G2" i="1" l="1"/>
  <c r="F2" i="1"/>
  <c r="E2" i="1" l="1"/>
  <c r="E6" i="1" l="1"/>
  <c r="E14" i="1"/>
  <c r="E10" i="1"/>
</calcChain>
</file>

<file path=xl/sharedStrings.xml><?xml version="1.0" encoding="utf-8"?>
<sst xmlns="http://schemas.openxmlformats.org/spreadsheetml/2006/main" count="633" uniqueCount="79">
  <si>
    <t>N°PAL ORIGINE</t>
  </si>
  <si>
    <t>NATURE</t>
  </si>
  <si>
    <t>DATE RECEP</t>
  </si>
  <si>
    <t>DPM</t>
  </si>
  <si>
    <t>%</t>
  </si>
  <si>
    <t>NBR X</t>
  </si>
  <si>
    <t>ST BRIEUC</t>
  </si>
  <si>
    <t>PRE</t>
  </si>
  <si>
    <t>FRA</t>
  </si>
  <si>
    <t>AGEN</t>
  </si>
  <si>
    <t>AMIENS</t>
  </si>
  <si>
    <t>MUL</t>
  </si>
  <si>
    <t>SAINTES</t>
  </si>
  <si>
    <t>ANGOULEME</t>
  </si>
  <si>
    <t>BERGERAC</t>
  </si>
  <si>
    <t>AUXERRE</t>
  </si>
  <si>
    <t>CONDOM</t>
  </si>
  <si>
    <t>MULHOUSE</t>
  </si>
  <si>
    <t>BERNAY</t>
  </si>
  <si>
    <t>VERSAILLES</t>
  </si>
  <si>
    <t>BIARRITZ</t>
  </si>
  <si>
    <t>BORDEAUX</t>
  </si>
  <si>
    <t>BOURGES</t>
  </si>
  <si>
    <t>BRIVE</t>
  </si>
  <si>
    <t>CHALLANS</t>
  </si>
  <si>
    <t>LONGJUMEAU</t>
  </si>
  <si>
    <t>CHARLEVILLE</t>
  </si>
  <si>
    <t>CHAUMONT</t>
  </si>
  <si>
    <t>RENNES</t>
  </si>
  <si>
    <t>CHERBOURG</t>
  </si>
  <si>
    <t>LAVAL</t>
  </si>
  <si>
    <t>CHOLET</t>
  </si>
  <si>
    <t>PERIGUEUX</t>
  </si>
  <si>
    <t>COSNE/LOIRE</t>
  </si>
  <si>
    <t>CRETEIL</t>
  </si>
  <si>
    <t>LACANAU</t>
  </si>
  <si>
    <t>CROISSY</t>
  </si>
  <si>
    <t>DOUAI</t>
  </si>
  <si>
    <t>NANTES</t>
  </si>
  <si>
    <t>DUNKERQUE</t>
  </si>
  <si>
    <t>LA ROCHELLE</t>
  </si>
  <si>
    <t>VILLEMOMBLE</t>
  </si>
  <si>
    <t>LE MANS</t>
  </si>
  <si>
    <t>LILLE</t>
  </si>
  <si>
    <t>ORLEANS</t>
  </si>
  <si>
    <t>LIMOGES</t>
  </si>
  <si>
    <t>LRY</t>
  </si>
  <si>
    <t>METZ</t>
  </si>
  <si>
    <t>STRASBOURG</t>
  </si>
  <si>
    <t>MILLAU</t>
  </si>
  <si>
    <t>TOURS</t>
  </si>
  <si>
    <t>NANCY</t>
  </si>
  <si>
    <t>PAU</t>
  </si>
  <si>
    <t>QUIMPER</t>
  </si>
  <si>
    <t>ROISSY</t>
  </si>
  <si>
    <t>ROUEN</t>
  </si>
  <si>
    <t>TARBES</t>
  </si>
  <si>
    <t>TROYES</t>
  </si>
  <si>
    <t>VANNES</t>
  </si>
  <si>
    <t>PV</t>
  </si>
  <si>
    <t>DL</t>
  </si>
  <si>
    <t>PS</t>
  </si>
  <si>
    <t>L'APPLICATION CRL</t>
  </si>
  <si>
    <t>AVRANCHES</t>
  </si>
  <si>
    <t>ARGENTEUIL</t>
  </si>
  <si>
    <t>BAYONNE</t>
  </si>
  <si>
    <t>POITIERS</t>
  </si>
  <si>
    <t>BEZIERS</t>
  </si>
  <si>
    <t>CREPY</t>
  </si>
  <si>
    <t>CAHORS</t>
  </si>
  <si>
    <t>ST QUENTIN</t>
  </si>
  <si>
    <t>ST DIZIER</t>
  </si>
  <si>
    <t>PRESENT SUR LA LISTE DES ANOMALIES</t>
  </si>
  <si>
    <t xml:space="preserve"> ET DES NON VALIDES DE </t>
  </si>
  <si>
    <t>ETAT DES RECEPTIONS CRL SORIGNY DU 14/12/15 AU 24/02/16</t>
  </si>
  <si>
    <t>(vide)</t>
  </si>
  <si>
    <t>Total général</t>
  </si>
  <si>
    <t>Nombre de NATURE</t>
  </si>
  <si>
    <t>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</si>
</sst>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;@"/>
    <numFmt numFmtId="165" formatCode="dd/mm/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165" fontId="1" fillId="0" borderId="0" xfId="0" applyNumberFormat="1" applyFont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4" borderId="0" xfId="0" applyFill="1" applyAlignment="1">
      <alignment horizontal="center"/>
    </xf>
    <xf numFmtId="10" fontId="1" fillId="5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6" borderId="0" xfId="0" applyFill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 vertical="center"/>
    </xf>
    <xf numFmtId="165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0" fillId="7" borderId="0" xfId="0" applyFont="1" applyFill="1" applyAlignment="1">
      <alignment horizontal="center"/>
    </xf>
    <xf numFmtId="0" fontId="0" fillId="0" borderId="0" xfId="0" applyBorder="1" applyAlignment="1">
      <alignment horizontal="center"/>
    </xf>
    <xf numFmtId="165" fontId="1" fillId="0" borderId="3" xfId="0" applyNumberFormat="1" applyFont="1" applyBorder="1" applyAlignment="1">
      <alignment horizontal="center"/>
    </xf>
    <xf numFmtId="165" fontId="0" fillId="0" borderId="0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8" borderId="0" xfId="0" applyFill="1" applyBorder="1" applyAlignment="1">
      <alignment horizontal="center" vertical="center"/>
    </xf>
    <xf numFmtId="0" fontId="0" fillId="8" borderId="0" xfId="0" applyFont="1" applyFill="1" applyAlignment="1">
      <alignment horizontal="center"/>
    </xf>
    <xf numFmtId="0" fontId="0" fillId="9" borderId="0" xfId="0" applyFill="1" applyBorder="1" applyAlignment="1">
      <alignment horizontal="center" vertical="center"/>
    </xf>
    <xf numFmtId="0" fontId="0" fillId="9" borderId="0" xfId="0" applyFont="1" applyFill="1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Border="1" applyAlignment="1">
      <alignment horizontal="center" vertical="center"/>
    </xf>
    <xf numFmtId="0" fontId="0" fillId="10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0" fillId="7" borderId="0" xfId="0" applyFont="1" applyFill="1"/>
    <xf numFmtId="0" fontId="1" fillId="0" borderId="4" xfId="0" applyFont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0" borderId="0" xfId="0" applyNumberFormat="1" applyFont="1" applyAlignme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15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448.527851388892" createdVersion="4" refreshedVersion="4" minRefreshableVersion="3" recordCount="125">
  <cacheSource type="worksheet">
    <worksheetSource ref="A1:D1048576" sheet="Feuil1"/>
  </cacheSource>
  <cacheFields count="7">
    <cacheField name="DATE RECEP" numFmtId="165">
      <sharedItems containsNonDate="0" containsDate="1" containsString="0" containsBlank="1" minDate="2015-12-11T00:00:00" maxDate="2016-02-25T00:00:00"/>
    </cacheField>
    <cacheField name="DPM" numFmtId="0">
      <sharedItems containsBlank="1" count="52">
        <s v="AGEN"/>
        <s v="AMIENS"/>
        <s v="ANGOULEME"/>
        <s v="ARGENTEUIL"/>
        <s v="AUXERRE"/>
        <s v="AVRANCHES"/>
        <s v="BAYONNE"/>
        <s v="BERGERAC"/>
        <s v="BERNAY"/>
        <s v="BEZIERS"/>
        <s v="BIARRITZ"/>
        <s v="BORDEAUX"/>
        <s v="BOURGES"/>
        <s v="BRIVE"/>
        <s v="CAHORS"/>
        <s v="CHALLANS"/>
        <s v="CHARLEVILLE"/>
        <s v="CHAUMONT"/>
        <s v="CHERBOURG"/>
        <s v="CHOLET"/>
        <s v="CONDOM"/>
        <s v="COSNE/LOIRE"/>
        <s v="CREPY"/>
        <s v="CRETEIL"/>
        <s v="DOUAI"/>
        <s v="DUNKERQUE"/>
        <s v="LA ROCHELLE"/>
        <s v="LACANAU"/>
        <s v="LAVAL"/>
        <s v="LE MANS"/>
        <s v="LILLE"/>
        <s v="LIMOGES"/>
        <s v="LONGJUMEAU"/>
        <s v="LRY"/>
        <s v="METZ"/>
        <s v="MULHOUSE"/>
        <s v="NANCY"/>
        <s v="NANTES"/>
        <s v="ORLEANS"/>
        <s v="PERIGUEUX"/>
        <s v="POITIERS"/>
        <s v="RENNES"/>
        <s v="ROUEN"/>
        <s v="SAINTES"/>
        <s v="ST BRIEUC"/>
        <s v="ST DIZIER"/>
        <s v="ST QUENTIN"/>
        <s v="STRASBOURG"/>
        <s v="TOURS"/>
        <s v="VERSAILLES"/>
        <s v="VILLEMOMBLE"/>
        <m/>
      </sharedItems>
    </cacheField>
    <cacheField name="N°PAL ORIGINE" numFmtId="0">
      <sharedItems containsString="0" containsBlank="1" containsNumber="1" containsInteger="1" minValue="1" maxValue="9652"/>
    </cacheField>
    <cacheField name="NATURE" numFmtId="0">
      <sharedItems containsBlank="1" count="4">
        <s v="FRA"/>
        <s v="MUL"/>
        <s v="PRE"/>
        <m/>
      </sharedItems>
    </cacheField>
    <cacheField name="%" numFmtId="0">
      <sharedItems containsBlank="1" containsMixedTypes="1" containsNumber="1" containsInteger="1" minValue="17" maxValue="69"/>
    </cacheField>
    <cacheField name="DPM2" numFmtId="0">
      <sharedItems containsBlank="1"/>
    </cacheField>
    <cacheField name="NBR X" numFmtId="0">
      <sharedItems containsString="0" containsBlank="1" containsNumber="1" containsInteger="1" minValue="0" maxValue="1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5">
  <r>
    <d v="2016-01-12T00:00:00"/>
    <x v="0"/>
    <n v="5346"/>
    <x v="0"/>
    <s v="FRA"/>
    <s v="AGEN"/>
    <n v="2"/>
  </r>
  <r>
    <d v="2015-12-22T00:00:00"/>
    <x v="0"/>
    <n v="5329"/>
    <x v="0"/>
    <n v="69"/>
    <s v="AMIENS"/>
    <n v="2"/>
  </r>
  <r>
    <d v="2016-01-28T00:00:00"/>
    <x v="1"/>
    <n v="6410"/>
    <x v="1"/>
    <e v="#REF!"/>
    <s v="ANGOULEME"/>
    <n v="2"/>
  </r>
  <r>
    <d v="2015-12-11T00:00:00"/>
    <x v="1"/>
    <n v="6329"/>
    <x v="0"/>
    <m/>
    <s v="ARGENTEUIL"/>
    <n v="1"/>
  </r>
  <r>
    <d v="2016-02-12T00:00:00"/>
    <x v="2"/>
    <n v="4666"/>
    <x v="0"/>
    <s v="MUL"/>
    <s v="AUXERRE"/>
    <n v="1"/>
  </r>
  <r>
    <d v="2016-01-05T00:00:00"/>
    <x v="2"/>
    <n v="4628"/>
    <x v="2"/>
    <n v="17"/>
    <s v="AVRANCHES"/>
    <n v="1"/>
  </r>
  <r>
    <d v="2015-12-30T00:00:00"/>
    <x v="3"/>
    <n v="7864"/>
    <x v="0"/>
    <e v="#REF!"/>
    <s v="BAYONNE"/>
    <n v="1"/>
  </r>
  <r>
    <d v="2016-01-08T00:00:00"/>
    <x v="4"/>
    <n v="5583"/>
    <x v="2"/>
    <m/>
    <s v="BERGERAC"/>
    <n v="1"/>
  </r>
  <r>
    <d v="2015-12-31T00:00:00"/>
    <x v="5"/>
    <n v="4225"/>
    <x v="1"/>
    <s v="PRE"/>
    <s v="BERNAY"/>
    <n v="3"/>
  </r>
  <r>
    <d v="2015-12-29T00:00:00"/>
    <x v="6"/>
    <n v="2753"/>
    <x v="1"/>
    <n v="36"/>
    <s v="BEZIERS"/>
    <n v="2"/>
  </r>
  <r>
    <d v="2016-01-26T00:00:00"/>
    <x v="7"/>
    <n v="2015"/>
    <x v="2"/>
    <e v="#REF!"/>
    <s v="BIARRITZ"/>
    <n v="3"/>
  </r>
  <r>
    <d v="2016-02-16T00:00:00"/>
    <x v="8"/>
    <n v="2631"/>
    <x v="0"/>
    <m/>
    <s v="BORDEAUX"/>
    <n v="6"/>
  </r>
  <r>
    <d v="2016-02-16T00:00:00"/>
    <x v="8"/>
    <n v="2628"/>
    <x v="0"/>
    <s v="PV"/>
    <s v="BOURGES"/>
    <n v="1"/>
  </r>
  <r>
    <d v="2016-01-18T00:00:00"/>
    <x v="8"/>
    <n v="2564"/>
    <x v="1"/>
    <s v="DL"/>
    <s v="BRIVE"/>
    <n v="1"/>
  </r>
  <r>
    <d v="2016-02-09T00:00:00"/>
    <x v="9"/>
    <n v="6058"/>
    <x v="2"/>
    <s v="PS"/>
    <s v="CAHORS"/>
    <n v="1"/>
  </r>
  <r>
    <d v="2015-12-14T00:00:00"/>
    <x v="9"/>
    <n v="5934"/>
    <x v="0"/>
    <m/>
    <s v="CHALLANS"/>
    <n v="3"/>
  </r>
  <r>
    <d v="2016-01-19T00:00:00"/>
    <x v="10"/>
    <n v="2752"/>
    <x v="2"/>
    <m/>
    <s v="CHARLEVILLE"/>
    <n v="1"/>
  </r>
  <r>
    <d v="2016-01-12T00:00:00"/>
    <x v="10"/>
    <n v="2749"/>
    <x v="2"/>
    <m/>
    <s v="CHAUMONT"/>
    <n v="1"/>
  </r>
  <r>
    <d v="2015-12-17T00:00:00"/>
    <x v="10"/>
    <n v="2738"/>
    <x v="2"/>
    <m/>
    <s v="CHERBOURG"/>
    <n v="2"/>
  </r>
  <r>
    <d v="2016-02-18T00:00:00"/>
    <x v="11"/>
    <n v="7756"/>
    <x v="1"/>
    <m/>
    <s v="CHOLET"/>
    <n v="1"/>
  </r>
  <r>
    <d v="2016-02-11T00:00:00"/>
    <x v="11"/>
    <n v="7737"/>
    <x v="1"/>
    <m/>
    <s v="CONDOM"/>
    <n v="3"/>
  </r>
  <r>
    <d v="2016-01-20T00:00:00"/>
    <x v="11"/>
    <n v="7654"/>
    <x v="1"/>
    <m/>
    <s v="COSNE/LOIRE"/>
    <n v="1"/>
  </r>
  <r>
    <d v="2016-01-20T00:00:00"/>
    <x v="11"/>
    <n v="7641"/>
    <x v="0"/>
    <m/>
    <s v="CREPY"/>
    <n v="1"/>
  </r>
  <r>
    <d v="2016-01-13T00:00:00"/>
    <x v="11"/>
    <n v="7617"/>
    <x v="0"/>
    <m/>
    <s v="CRETEIL"/>
    <n v="2"/>
  </r>
  <r>
    <d v="2015-12-18T00:00:00"/>
    <x v="11"/>
    <n v="7559"/>
    <x v="2"/>
    <m/>
    <s v="CROISSY"/>
    <n v="0"/>
  </r>
  <r>
    <d v="2016-01-07T00:00:00"/>
    <x v="12"/>
    <n v="5248"/>
    <x v="0"/>
    <m/>
    <s v="DOUAI"/>
    <n v="1"/>
  </r>
  <r>
    <d v="2015-12-29T00:00:00"/>
    <x v="13"/>
    <n v="2974"/>
    <x v="2"/>
    <m/>
    <s v="DUNKERQUE"/>
    <n v="2"/>
  </r>
  <r>
    <d v="2016-02-23T00:00:00"/>
    <x v="14"/>
    <n v="1473"/>
    <x v="0"/>
    <m/>
    <s v="LA ROCHELLE"/>
    <n v="1"/>
  </r>
  <r>
    <d v="2016-01-20T00:00:00"/>
    <x v="15"/>
    <n v="2655"/>
    <x v="0"/>
    <m/>
    <s v="LACANAU"/>
    <n v="3"/>
  </r>
  <r>
    <d v="2015-12-29T00:00:00"/>
    <x v="15"/>
    <n v="1"/>
    <x v="1"/>
    <m/>
    <s v="LAVAL"/>
    <n v="2"/>
  </r>
  <r>
    <d v="2015-12-11T00:00:00"/>
    <x v="15"/>
    <n v="2628"/>
    <x v="2"/>
    <m/>
    <s v="LE MANS"/>
    <n v="3"/>
  </r>
  <r>
    <d v="2015-12-23T00:00:00"/>
    <x v="16"/>
    <n v="4366"/>
    <x v="0"/>
    <m/>
    <s v="LILLE"/>
    <n v="2"/>
  </r>
  <r>
    <d v="2016-01-13T00:00:00"/>
    <x v="17"/>
    <n v="1980"/>
    <x v="2"/>
    <m/>
    <s v="LIMOGES"/>
    <n v="3"/>
  </r>
  <r>
    <d v="2016-02-22T00:00:00"/>
    <x v="18"/>
    <n v="1"/>
    <x v="0"/>
    <m/>
    <s v="LONGJUMEAU"/>
    <n v="7"/>
  </r>
  <r>
    <d v="2016-01-15T00:00:00"/>
    <x v="18"/>
    <n v="3435"/>
    <x v="2"/>
    <m/>
    <s v="LRY"/>
    <n v="1"/>
  </r>
  <r>
    <d v="2015-12-11T00:00:00"/>
    <x v="19"/>
    <n v="4236"/>
    <x v="0"/>
    <m/>
    <s v="METZ"/>
    <n v="1"/>
  </r>
  <r>
    <d v="2016-01-26T00:00:00"/>
    <x v="20"/>
    <n v="2382"/>
    <x v="2"/>
    <m/>
    <s v="MILLAU"/>
    <n v="0"/>
  </r>
  <r>
    <d v="2015-12-29T00:00:00"/>
    <x v="20"/>
    <n v="2365"/>
    <x v="0"/>
    <m/>
    <s v="MULHOUSE"/>
    <n v="1"/>
  </r>
  <r>
    <d v="2015-12-14T00:00:00"/>
    <x v="20"/>
    <n v="2356"/>
    <x v="0"/>
    <m/>
    <s v="NANCY"/>
    <n v="2"/>
  </r>
  <r>
    <d v="2016-01-13T00:00:00"/>
    <x v="21"/>
    <n v="3514"/>
    <x v="2"/>
    <m/>
    <s v="NANTES"/>
    <n v="3"/>
  </r>
  <r>
    <d v="2016-02-24T00:00:00"/>
    <x v="22"/>
    <n v="4759"/>
    <x v="1"/>
    <m/>
    <s v="ORLEANS"/>
    <n v="4"/>
  </r>
  <r>
    <d v="2016-02-10T00:00:00"/>
    <x v="23"/>
    <n v="6727"/>
    <x v="0"/>
    <m/>
    <s v="PAU"/>
    <n v="0"/>
  </r>
  <r>
    <d v="2016-02-10T00:00:00"/>
    <x v="23"/>
    <n v="6714"/>
    <x v="0"/>
    <m/>
    <s v="PERIGUEUX"/>
    <n v="1"/>
  </r>
  <r>
    <d v="2016-02-17T00:00:00"/>
    <x v="24"/>
    <n v="4627"/>
    <x v="2"/>
    <m/>
    <s v="POITIERS"/>
    <n v="2"/>
  </r>
  <r>
    <d v="2016-02-10T00:00:00"/>
    <x v="25"/>
    <n v="5918"/>
    <x v="0"/>
    <m/>
    <s v="QUIMPER"/>
    <n v="0"/>
  </r>
  <r>
    <d v="2016-01-13T00:00:00"/>
    <x v="25"/>
    <n v="5864"/>
    <x v="0"/>
    <m/>
    <s v="RENNES"/>
    <n v="2"/>
  </r>
  <r>
    <d v="2015-12-31T00:00:00"/>
    <x v="26"/>
    <n v="4832"/>
    <x v="0"/>
    <m/>
    <s v="ROISSY"/>
    <n v="0"/>
  </r>
  <r>
    <d v="2016-01-20T00:00:00"/>
    <x v="27"/>
    <n v="2311"/>
    <x v="2"/>
    <m/>
    <s v="ROUEN"/>
    <n v="4"/>
  </r>
  <r>
    <d v="2016-01-20T00:00:00"/>
    <x v="27"/>
    <n v="2315"/>
    <x v="1"/>
    <m/>
    <s v="SAINTES"/>
    <n v="1"/>
  </r>
  <r>
    <d v="2015-12-31T00:00:00"/>
    <x v="27"/>
    <n v="2292"/>
    <x v="2"/>
    <m/>
    <s v="ST BRIEUC"/>
    <n v="8"/>
  </r>
  <r>
    <d v="2016-01-21T00:00:00"/>
    <x v="28"/>
    <n v="3443"/>
    <x v="0"/>
    <m/>
    <s v="ST DIZIER"/>
    <n v="1"/>
  </r>
  <r>
    <d v="2015-12-29T00:00:00"/>
    <x v="28"/>
    <n v="3435"/>
    <x v="2"/>
    <m/>
    <s v="ST QUENTIN"/>
    <n v="1"/>
  </r>
  <r>
    <d v="2016-02-18T00:00:00"/>
    <x v="29"/>
    <n v="323"/>
    <x v="0"/>
    <m/>
    <s v="STRASBOURG"/>
    <n v="1"/>
  </r>
  <r>
    <d v="2016-01-07T00:00:00"/>
    <x v="29"/>
    <n v="230"/>
    <x v="0"/>
    <m/>
    <s v="TARBES"/>
    <n v="0"/>
  </r>
  <r>
    <d v="2015-12-17T00:00:00"/>
    <x v="29"/>
    <n v="158"/>
    <x v="2"/>
    <m/>
    <s v="TOURS"/>
    <n v="5"/>
  </r>
  <r>
    <d v="2016-01-14T00:00:00"/>
    <x v="30"/>
    <n v="7266"/>
    <x v="1"/>
    <m/>
    <s v="TROYES"/>
    <n v="0"/>
  </r>
  <r>
    <d v="2015-12-31T00:00:00"/>
    <x v="30"/>
    <n v="7227"/>
    <x v="0"/>
    <m/>
    <s v="VANNES"/>
    <n v="0"/>
  </r>
  <r>
    <d v="2016-02-04T00:00:00"/>
    <x v="31"/>
    <n v="5059"/>
    <x v="0"/>
    <m/>
    <s v="VERSAILLES"/>
    <n v="14"/>
  </r>
  <r>
    <d v="2016-01-11T00:00:00"/>
    <x v="31"/>
    <n v="4984"/>
    <x v="0"/>
    <m/>
    <s v="VILLEMOMBLE"/>
    <n v="3"/>
  </r>
  <r>
    <d v="2015-12-14T00:00:00"/>
    <x v="31"/>
    <n v="4936"/>
    <x v="0"/>
    <m/>
    <m/>
    <m/>
  </r>
  <r>
    <d v="2016-02-10T00:00:00"/>
    <x v="32"/>
    <n v="8517"/>
    <x v="0"/>
    <m/>
    <m/>
    <m/>
  </r>
  <r>
    <d v="2016-02-02T00:00:00"/>
    <x v="32"/>
    <n v="8492"/>
    <x v="0"/>
    <m/>
    <m/>
    <m/>
  </r>
  <r>
    <d v="2016-01-26T00:00:00"/>
    <x v="32"/>
    <n v="8464"/>
    <x v="0"/>
    <m/>
    <m/>
    <m/>
  </r>
  <r>
    <d v="2016-01-26T00:00:00"/>
    <x v="32"/>
    <n v="8459"/>
    <x v="0"/>
    <s v="PRESENT SUR LA LISTE DES ANOMALIES"/>
    <m/>
    <m/>
  </r>
  <r>
    <d v="2016-01-08T00:00:00"/>
    <x v="32"/>
    <n v="8397"/>
    <x v="2"/>
    <s v=" ET DES NON VALIDES DE "/>
    <m/>
    <m/>
  </r>
  <r>
    <d v="2016-01-08T00:00:00"/>
    <x v="32"/>
    <n v="8393"/>
    <x v="2"/>
    <s v="L'APPLICATION CRL"/>
    <m/>
    <m/>
  </r>
  <r>
    <d v="2015-12-22T00:00:00"/>
    <x v="32"/>
    <n v="8381"/>
    <x v="0"/>
    <m/>
    <m/>
    <m/>
  </r>
  <r>
    <d v="2015-12-11T00:00:00"/>
    <x v="33"/>
    <n v="3789"/>
    <x v="0"/>
    <m/>
    <m/>
    <m/>
  </r>
  <r>
    <d v="2016-01-07T00:00:00"/>
    <x v="34"/>
    <n v="4601"/>
    <x v="0"/>
    <m/>
    <m/>
    <m/>
  </r>
  <r>
    <d v="2016-01-26T00:00:00"/>
    <x v="35"/>
    <n v="6490"/>
    <x v="2"/>
    <m/>
    <m/>
    <m/>
  </r>
  <r>
    <d v="2016-02-16T00:00:00"/>
    <x v="36"/>
    <n v="7608"/>
    <x v="0"/>
    <m/>
    <m/>
    <m/>
  </r>
  <r>
    <d v="2015-12-28T00:00:00"/>
    <x v="36"/>
    <n v="7446"/>
    <x v="2"/>
    <m/>
    <m/>
    <m/>
  </r>
  <r>
    <d v="2016-02-17T00:00:00"/>
    <x v="37"/>
    <n v="7844"/>
    <x v="1"/>
    <m/>
    <m/>
    <m/>
  </r>
  <r>
    <d v="2016-02-10T00:00:00"/>
    <x v="37"/>
    <n v="7801"/>
    <x v="2"/>
    <m/>
    <m/>
    <m/>
  </r>
  <r>
    <d v="2016-01-20T00:00:00"/>
    <x v="37"/>
    <n v="7692"/>
    <x v="2"/>
    <m/>
    <m/>
    <m/>
  </r>
  <r>
    <d v="2016-02-24T00:00:00"/>
    <x v="38"/>
    <n v="7126"/>
    <x v="1"/>
    <m/>
    <m/>
    <m/>
  </r>
  <r>
    <d v="2016-01-15T00:00:00"/>
    <x v="38"/>
    <n v="7004"/>
    <x v="0"/>
    <m/>
    <m/>
    <m/>
  </r>
  <r>
    <d v="2016-01-04T00:00:00"/>
    <x v="38"/>
    <n v="6982"/>
    <x v="2"/>
    <m/>
    <m/>
    <m/>
  </r>
  <r>
    <d v="2015-12-18T00:00:00"/>
    <x v="38"/>
    <n v="6948"/>
    <x v="1"/>
    <m/>
    <m/>
    <m/>
  </r>
  <r>
    <d v="2016-01-20T00:00:00"/>
    <x v="39"/>
    <n v="3787"/>
    <x v="0"/>
    <m/>
    <m/>
    <m/>
  </r>
  <r>
    <d v="2016-02-12T00:00:00"/>
    <x v="40"/>
    <n v="6032"/>
    <x v="0"/>
    <m/>
    <m/>
    <m/>
  </r>
  <r>
    <d v="2015-12-15T00:00:00"/>
    <x v="40"/>
    <n v="5960"/>
    <x v="0"/>
    <m/>
    <m/>
    <m/>
  </r>
  <r>
    <d v="2016-01-21T00:00:00"/>
    <x v="41"/>
    <n v="2003"/>
    <x v="0"/>
    <m/>
    <m/>
    <m/>
  </r>
  <r>
    <d v="2015-12-15T00:00:00"/>
    <x v="41"/>
    <n v="1876"/>
    <x v="0"/>
    <m/>
    <m/>
    <m/>
  </r>
  <r>
    <d v="2016-02-11T00:00:00"/>
    <x v="42"/>
    <n v="9617"/>
    <x v="2"/>
    <m/>
    <m/>
    <m/>
  </r>
  <r>
    <d v="2016-02-04T00:00:00"/>
    <x v="42"/>
    <n v="9568"/>
    <x v="0"/>
    <m/>
    <m/>
    <m/>
  </r>
  <r>
    <d v="2016-01-07T00:00:00"/>
    <x v="42"/>
    <n v="9452"/>
    <x v="0"/>
    <m/>
    <m/>
    <m/>
  </r>
  <r>
    <d v="2015-12-31T00:00:00"/>
    <x v="42"/>
    <n v="9425"/>
    <x v="2"/>
    <m/>
    <m/>
    <m/>
  </r>
  <r>
    <d v="2016-01-26T00:00:00"/>
    <x v="43"/>
    <n v="5068"/>
    <x v="0"/>
    <m/>
    <m/>
    <m/>
  </r>
  <r>
    <d v="2016-02-19T00:00:00"/>
    <x v="44"/>
    <n v="6565"/>
    <x v="1"/>
    <m/>
    <m/>
    <m/>
  </r>
  <r>
    <d v="2016-02-12T00:00:00"/>
    <x v="44"/>
    <n v="6519"/>
    <x v="0"/>
    <m/>
    <m/>
    <m/>
  </r>
  <r>
    <d v="2016-02-05T00:00:00"/>
    <x v="44"/>
    <n v="6503"/>
    <x v="0"/>
    <m/>
    <m/>
    <m/>
  </r>
  <r>
    <d v="2016-01-29T00:00:00"/>
    <x v="44"/>
    <n v="6471"/>
    <x v="2"/>
    <m/>
    <m/>
    <m/>
  </r>
  <r>
    <d v="2016-01-12T00:00:00"/>
    <x v="44"/>
    <n v="6419"/>
    <x v="2"/>
    <m/>
    <m/>
    <m/>
  </r>
  <r>
    <d v="2016-01-12T00:00:00"/>
    <x v="44"/>
    <n v="6418"/>
    <x v="0"/>
    <m/>
    <m/>
    <m/>
  </r>
  <r>
    <d v="2016-01-05T00:00:00"/>
    <x v="44"/>
    <n v="6415"/>
    <x v="0"/>
    <m/>
    <m/>
    <m/>
  </r>
  <r>
    <d v="2015-12-17T00:00:00"/>
    <x v="44"/>
    <n v="6349"/>
    <x v="0"/>
    <m/>
    <m/>
    <m/>
  </r>
  <r>
    <d v="2016-02-03T00:00:00"/>
    <x v="45"/>
    <n v="3739"/>
    <x v="2"/>
    <m/>
    <m/>
    <m/>
  </r>
  <r>
    <d v="2016-02-17T00:00:00"/>
    <x v="46"/>
    <n v="5640"/>
    <x v="0"/>
    <m/>
    <m/>
    <m/>
  </r>
  <r>
    <d v="2016-01-14T00:00:00"/>
    <x v="47"/>
    <n v="337"/>
    <x v="1"/>
    <m/>
    <m/>
    <m/>
  </r>
  <r>
    <d v="2016-02-10T00:00:00"/>
    <x v="48"/>
    <n v="8612"/>
    <x v="0"/>
    <m/>
    <m/>
    <m/>
  </r>
  <r>
    <d v="2016-01-13T00:00:00"/>
    <x v="48"/>
    <n v="8529"/>
    <x v="0"/>
    <m/>
    <m/>
    <m/>
  </r>
  <r>
    <d v="2015-12-30T00:00:00"/>
    <x v="48"/>
    <n v="8506"/>
    <x v="0"/>
    <m/>
    <m/>
    <m/>
  </r>
  <r>
    <d v="2015-12-24T00:00:00"/>
    <x v="48"/>
    <n v="8485"/>
    <x v="2"/>
    <m/>
    <m/>
    <m/>
  </r>
  <r>
    <d v="2015-12-17T00:00:00"/>
    <x v="48"/>
    <n v="8482"/>
    <x v="0"/>
    <m/>
    <m/>
    <m/>
  </r>
  <r>
    <d v="2016-02-12T00:00:00"/>
    <x v="49"/>
    <n v="1038"/>
    <x v="0"/>
    <m/>
    <m/>
    <m/>
  </r>
  <r>
    <d v="2016-02-12T00:00:00"/>
    <x v="49"/>
    <n v="1034"/>
    <x v="0"/>
    <m/>
    <m/>
    <m/>
  </r>
  <r>
    <d v="2016-02-12T00:00:00"/>
    <x v="49"/>
    <n v="1036"/>
    <x v="0"/>
    <m/>
    <m/>
    <m/>
  </r>
  <r>
    <d v="2016-02-12T00:00:00"/>
    <x v="49"/>
    <n v="1035"/>
    <x v="0"/>
    <m/>
    <m/>
    <m/>
  </r>
  <r>
    <d v="2016-01-26T00:00:00"/>
    <x v="49"/>
    <n v="912"/>
    <x v="0"/>
    <m/>
    <m/>
    <m/>
  </r>
  <r>
    <d v="2016-01-26T00:00:00"/>
    <x v="49"/>
    <n v="933"/>
    <x v="0"/>
    <m/>
    <m/>
    <m/>
  </r>
  <r>
    <d v="2016-01-26T00:00:00"/>
    <x v="49"/>
    <n v="919"/>
    <x v="0"/>
    <m/>
    <m/>
    <m/>
  </r>
  <r>
    <d v="2016-01-26T00:00:00"/>
    <x v="49"/>
    <n v="911"/>
    <x v="0"/>
    <m/>
    <m/>
    <m/>
  </r>
  <r>
    <d v="2016-01-26T00:00:00"/>
    <x v="49"/>
    <n v="917"/>
    <x v="0"/>
    <m/>
    <m/>
    <m/>
  </r>
  <r>
    <d v="2016-01-18T00:00:00"/>
    <x v="49"/>
    <n v="892"/>
    <x v="2"/>
    <m/>
    <m/>
    <m/>
  </r>
  <r>
    <d v="2016-01-12T00:00:00"/>
    <x v="49"/>
    <n v="854"/>
    <x v="2"/>
    <m/>
    <m/>
    <m/>
  </r>
  <r>
    <d v="2016-01-12T00:00:00"/>
    <x v="49"/>
    <n v="842"/>
    <x v="0"/>
    <m/>
    <m/>
    <m/>
  </r>
  <r>
    <d v="2016-01-05T00:00:00"/>
    <x v="49"/>
    <n v="831"/>
    <x v="2"/>
    <m/>
    <m/>
    <m/>
  </r>
  <r>
    <d v="2015-12-15T00:00:00"/>
    <x v="49"/>
    <n v="719"/>
    <x v="0"/>
    <m/>
    <m/>
    <m/>
  </r>
  <r>
    <d v="2016-02-24T00:00:00"/>
    <x v="50"/>
    <n v="9652"/>
    <x v="2"/>
    <m/>
    <m/>
    <m/>
  </r>
  <r>
    <d v="2016-01-19T00:00:00"/>
    <x v="50"/>
    <n v="9462"/>
    <x v="1"/>
    <m/>
    <m/>
    <m/>
  </r>
  <r>
    <d v="2016-01-15T00:00:00"/>
    <x v="50"/>
    <n v="9423"/>
    <x v="0"/>
    <m/>
    <m/>
    <m/>
  </r>
  <r>
    <m/>
    <x v="51"/>
    <m/>
    <x v="3"/>
    <m/>
    <m/>
    <m/>
  </r>
  <r>
    <m/>
    <x v="51"/>
    <m/>
    <x v="3"/>
    <m/>
    <m/>
    <m/>
  </r>
  <r>
    <m/>
    <x v="51"/>
    <m/>
    <x v="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rowHeaderCaption="DPM" colHeaderCaption="Nature">
  <location ref="F2:K56" firstHeaderRow="1" firstDataRow="2" firstDataCol="1"/>
  <pivotFields count="7">
    <pivotField showAll="0"/>
    <pivotField axis="axisRow" showAll="0">
      <items count="5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t="default"/>
      </items>
    </pivotField>
    <pivotField showAll="0"/>
    <pivotField axis="axisCol" dataField="1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</pivotFields>
  <rowFields count="1">
    <field x="1"/>
  </rowFields>
  <rowItems count="5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 t="grand">
      <x/>
    </i>
  </rowItems>
  <colFields count="1">
    <field x="3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NATURE" fld="3" subtotal="count" baseField="0" baseItem="0"/>
  </dataFields>
  <formats count="5">
    <format dxfId="14">
      <pivotArea outline="0" collapsedLevelsAreSubtotals="1" fieldPosition="0"/>
    </format>
    <format dxfId="13">
      <pivotArea field="3" type="button" dataOnly="0" labelOnly="1" outline="0" axis="axisCol" fieldPosition="0"/>
    </format>
    <format dxfId="12">
      <pivotArea type="topRight" dataOnly="0" labelOnly="1" outline="0" fieldPosition="0"/>
    </format>
    <format dxfId="11">
      <pivotArea dataOnly="0" labelOnly="1" fieldPosition="0">
        <references count="1">
          <reference field="3" count="0"/>
        </references>
      </pivotArea>
    </format>
    <format dxfId="1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125"/>
  <sheetViews>
    <sheetView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B16" sqref="B16"/>
    </sheetView>
  </sheetViews>
  <sheetFormatPr baseColWidth="10" defaultRowHeight="15" x14ac:dyDescent="0.25"/>
  <cols>
    <col min="1" max="1" width="11.42578125" style="5"/>
    <col min="2" max="2" width="16.28515625" style="6" customWidth="1"/>
    <col min="3" max="3" width="16.140625" style="6" customWidth="1"/>
    <col min="4" max="4" width="11.42578125" style="6"/>
    <col min="6" max="6" width="16.85546875" customWidth="1"/>
    <col min="7" max="10" width="11.42578125" style="6"/>
  </cols>
  <sheetData>
    <row r="1" spans="1:10" ht="15.75" x14ac:dyDescent="0.25">
      <c r="A1" s="34" t="s">
        <v>74</v>
      </c>
      <c r="B1" s="34"/>
      <c r="C1" s="34"/>
      <c r="D1" s="34"/>
      <c r="E1" s="34"/>
      <c r="F1" s="34"/>
      <c r="G1" s="34"/>
    </row>
    <row r="2" spans="1:10" x14ac:dyDescent="0.25">
      <c r="A2" s="1">
        <f ca="1">TODAY()</f>
        <v>42448</v>
      </c>
      <c r="B2" s="2">
        <f>COUNTA(B4:B284)</f>
        <v>122</v>
      </c>
      <c r="E2" s="2">
        <f>SUM(E5+E9+E13)</f>
        <v>122</v>
      </c>
      <c r="F2" s="4">
        <f>COUNTA(F4:F284)</f>
        <v>59</v>
      </c>
      <c r="G2" s="2">
        <f>SUM(G4:G62)</f>
        <v>122</v>
      </c>
    </row>
    <row r="3" spans="1:10" x14ac:dyDescent="0.25">
      <c r="A3" s="20" t="s">
        <v>2</v>
      </c>
      <c r="B3" s="22" t="s">
        <v>3</v>
      </c>
      <c r="C3" s="3" t="s">
        <v>0</v>
      </c>
      <c r="D3" s="3" t="s">
        <v>1</v>
      </c>
      <c r="E3" s="22" t="s">
        <v>4</v>
      </c>
      <c r="F3" s="32" t="s">
        <v>3</v>
      </c>
      <c r="G3" s="22" t="s">
        <v>5</v>
      </c>
      <c r="H3" s="33" t="s">
        <v>8</v>
      </c>
      <c r="I3" s="33" t="s">
        <v>11</v>
      </c>
      <c r="J3" s="33" t="s">
        <v>7</v>
      </c>
    </row>
    <row r="4" spans="1:10" x14ac:dyDescent="0.25">
      <c r="A4" s="16">
        <v>42381</v>
      </c>
      <c r="B4" s="17" t="s">
        <v>9</v>
      </c>
      <c r="C4" s="17">
        <v>5346</v>
      </c>
      <c r="D4" s="26" t="s">
        <v>8</v>
      </c>
      <c r="E4" s="7" t="s">
        <v>8</v>
      </c>
      <c r="F4" s="8" t="s">
        <v>9</v>
      </c>
      <c r="G4" s="6">
        <f>COUNTIF($B$4:$B$289,"AGEN")</f>
        <v>2</v>
      </c>
      <c r="H4" s="6">
        <f>COUNTIF($B$4:$B$289,"AGEN")</f>
        <v>2</v>
      </c>
    </row>
    <row r="5" spans="1:10" x14ac:dyDescent="0.25">
      <c r="A5" s="16">
        <v>42360</v>
      </c>
      <c r="B5" s="17" t="s">
        <v>9</v>
      </c>
      <c r="C5" s="17">
        <v>5329</v>
      </c>
      <c r="D5" s="26" t="s">
        <v>8</v>
      </c>
      <c r="E5" s="9">
        <f>COUNTIF(D4:D245,"FRA")</f>
        <v>69</v>
      </c>
      <c r="F5" s="10" t="s">
        <v>10</v>
      </c>
      <c r="G5" s="6">
        <f>COUNTIF($B$4:$B$289,"AMIENS")</f>
        <v>2</v>
      </c>
      <c r="H5" s="6">
        <v>1</v>
      </c>
      <c r="I5" s="6">
        <v>1</v>
      </c>
    </row>
    <row r="6" spans="1:10" x14ac:dyDescent="0.25">
      <c r="A6" s="16">
        <v>42397</v>
      </c>
      <c r="B6" s="17" t="s">
        <v>10</v>
      </c>
      <c r="C6" s="17">
        <v>6410</v>
      </c>
      <c r="D6" s="24" t="s">
        <v>11</v>
      </c>
      <c r="E6" s="11">
        <f>SUM(E5)/E2</f>
        <v>0.56557377049180324</v>
      </c>
      <c r="F6" s="8" t="s">
        <v>13</v>
      </c>
      <c r="G6" s="6">
        <f>COUNTIF($B$4:$B$289,"ANGOULEME")</f>
        <v>2</v>
      </c>
      <c r="H6" s="6">
        <v>1</v>
      </c>
      <c r="J6" s="6">
        <v>1</v>
      </c>
    </row>
    <row r="7" spans="1:10" x14ac:dyDescent="0.25">
      <c r="A7" s="16">
        <v>42349</v>
      </c>
      <c r="B7" s="17" t="s">
        <v>10</v>
      </c>
      <c r="C7" s="17">
        <v>6329</v>
      </c>
      <c r="D7" s="26" t="s">
        <v>8</v>
      </c>
      <c r="E7" s="12"/>
      <c r="F7" s="13" t="s">
        <v>64</v>
      </c>
      <c r="G7" s="6">
        <f>COUNTIF($B$4:$B$289,"ARGENTEUIL")</f>
        <v>1</v>
      </c>
    </row>
    <row r="8" spans="1:10" x14ac:dyDescent="0.25">
      <c r="A8" s="21">
        <v>42412</v>
      </c>
      <c r="B8" s="19" t="s">
        <v>13</v>
      </c>
      <c r="C8" s="15">
        <v>4666</v>
      </c>
      <c r="D8" s="25" t="s">
        <v>8</v>
      </c>
      <c r="E8" s="7" t="s">
        <v>11</v>
      </c>
      <c r="F8" s="13" t="s">
        <v>15</v>
      </c>
      <c r="G8" s="6">
        <f>COUNTIF($B$4:$B$289,"AUXERRE")</f>
        <v>1</v>
      </c>
    </row>
    <row r="9" spans="1:10" x14ac:dyDescent="0.25">
      <c r="A9" s="16">
        <v>42374</v>
      </c>
      <c r="B9" s="17" t="s">
        <v>13</v>
      </c>
      <c r="C9" s="17">
        <v>4628</v>
      </c>
      <c r="D9" s="29" t="s">
        <v>7</v>
      </c>
      <c r="E9" s="9">
        <f>COUNTIF(D4:D245,"MUL")</f>
        <v>17</v>
      </c>
      <c r="F9" s="10" t="s">
        <v>63</v>
      </c>
      <c r="G9" s="6">
        <f>COUNTIF($B$4:$B$289,"AVRANCHES")</f>
        <v>1</v>
      </c>
    </row>
    <row r="10" spans="1:10" x14ac:dyDescent="0.25">
      <c r="A10" s="16">
        <v>42368</v>
      </c>
      <c r="B10" s="17" t="s">
        <v>64</v>
      </c>
      <c r="C10" s="17">
        <v>7864</v>
      </c>
      <c r="D10" s="26" t="s">
        <v>8</v>
      </c>
      <c r="E10" s="11">
        <f>E9/E2</f>
        <v>0.13934426229508196</v>
      </c>
      <c r="F10" s="8" t="s">
        <v>65</v>
      </c>
      <c r="G10" s="6">
        <f>COUNTIF($B$4:$B$289,"BAYONNE")</f>
        <v>1</v>
      </c>
    </row>
    <row r="11" spans="1:10" x14ac:dyDescent="0.25">
      <c r="A11" s="16">
        <v>42377</v>
      </c>
      <c r="B11" s="17" t="s">
        <v>15</v>
      </c>
      <c r="C11" s="17">
        <v>5583</v>
      </c>
      <c r="D11" s="29" t="s">
        <v>7</v>
      </c>
      <c r="E11" s="12"/>
      <c r="F11" s="8" t="s">
        <v>14</v>
      </c>
      <c r="G11" s="6">
        <f>COUNTIF($B$4:$B$289,"BERGERAC")</f>
        <v>1</v>
      </c>
    </row>
    <row r="12" spans="1:10" x14ac:dyDescent="0.25">
      <c r="A12" s="16">
        <v>42369</v>
      </c>
      <c r="B12" s="17" t="s">
        <v>63</v>
      </c>
      <c r="C12" s="17">
        <v>4225</v>
      </c>
      <c r="D12" s="24" t="s">
        <v>11</v>
      </c>
      <c r="E12" s="7" t="s">
        <v>7</v>
      </c>
      <c r="F12" s="10" t="s">
        <v>18</v>
      </c>
      <c r="G12" s="6">
        <f>COUNTIF($B$4:$B$289,"BERNAY")</f>
        <v>3</v>
      </c>
    </row>
    <row r="13" spans="1:10" x14ac:dyDescent="0.25">
      <c r="A13" s="16">
        <v>42367</v>
      </c>
      <c r="B13" s="17" t="s">
        <v>65</v>
      </c>
      <c r="C13" s="17">
        <v>2753</v>
      </c>
      <c r="D13" s="24" t="s">
        <v>11</v>
      </c>
      <c r="E13" s="9">
        <f>COUNTIF(D4:D245,"PRE")</f>
        <v>36</v>
      </c>
      <c r="F13" s="8" t="s">
        <v>67</v>
      </c>
      <c r="G13" s="6">
        <f>COUNTIF($B$4:$B$289,"BEZIERS")</f>
        <v>2</v>
      </c>
    </row>
    <row r="14" spans="1:10" x14ac:dyDescent="0.25">
      <c r="A14" s="16">
        <v>42395</v>
      </c>
      <c r="B14" s="17" t="s">
        <v>14</v>
      </c>
      <c r="C14" s="17">
        <v>2015</v>
      </c>
      <c r="D14" s="29" t="s">
        <v>7</v>
      </c>
      <c r="E14" s="11">
        <f>E13/E2</f>
        <v>0.29508196721311475</v>
      </c>
      <c r="F14" s="8" t="s">
        <v>20</v>
      </c>
      <c r="G14" s="6">
        <f>COUNTIF($B$4:$B$289,"BIARRITZ")</f>
        <v>3</v>
      </c>
    </row>
    <row r="15" spans="1:10" x14ac:dyDescent="0.25">
      <c r="A15" s="21">
        <v>42416</v>
      </c>
      <c r="B15" s="19" t="s">
        <v>18</v>
      </c>
      <c r="C15" s="15">
        <v>2631</v>
      </c>
      <c r="D15" s="25" t="s">
        <v>8</v>
      </c>
      <c r="F15" s="8" t="s">
        <v>21</v>
      </c>
      <c r="G15" s="6">
        <f>COUNTIF($B$4:$B$289,"BORDEAUX")</f>
        <v>6</v>
      </c>
    </row>
    <row r="16" spans="1:10" x14ac:dyDescent="0.25">
      <c r="A16" s="21">
        <v>42416</v>
      </c>
      <c r="B16" s="19" t="s">
        <v>18</v>
      </c>
      <c r="C16" s="15">
        <v>2628</v>
      </c>
      <c r="D16" s="25" t="s">
        <v>8</v>
      </c>
      <c r="E16" s="10" t="s">
        <v>59</v>
      </c>
      <c r="F16" s="10" t="s">
        <v>22</v>
      </c>
      <c r="G16" s="6">
        <f>COUNTIF($B$4:$B$289,"BOURGES")</f>
        <v>1</v>
      </c>
    </row>
    <row r="17" spans="1:7" x14ac:dyDescent="0.25">
      <c r="A17" s="16">
        <v>42387</v>
      </c>
      <c r="B17" s="17" t="s">
        <v>18</v>
      </c>
      <c r="C17" s="17">
        <v>2564</v>
      </c>
      <c r="D17" s="24" t="s">
        <v>11</v>
      </c>
      <c r="E17" s="13" t="s">
        <v>60</v>
      </c>
      <c r="F17" s="8" t="s">
        <v>23</v>
      </c>
      <c r="G17" s="6">
        <f>COUNTIF($B$4:$B$289,"BRIVE")</f>
        <v>1</v>
      </c>
    </row>
    <row r="18" spans="1:7" x14ac:dyDescent="0.25">
      <c r="A18" s="21">
        <v>42409</v>
      </c>
      <c r="B18" s="19" t="s">
        <v>67</v>
      </c>
      <c r="C18" s="15">
        <v>6058</v>
      </c>
      <c r="D18" s="28" t="s">
        <v>7</v>
      </c>
      <c r="E18" s="8" t="s">
        <v>61</v>
      </c>
      <c r="F18" s="8" t="s">
        <v>69</v>
      </c>
      <c r="G18" s="6">
        <f>COUNTIF($B$4:$B$289,"CAHORS")</f>
        <v>1</v>
      </c>
    </row>
    <row r="19" spans="1:7" x14ac:dyDescent="0.25">
      <c r="A19" s="16">
        <v>42352</v>
      </c>
      <c r="B19" s="17" t="s">
        <v>67</v>
      </c>
      <c r="C19" s="17">
        <v>5934</v>
      </c>
      <c r="D19" s="26" t="s">
        <v>8</v>
      </c>
      <c r="F19" s="10" t="s">
        <v>24</v>
      </c>
      <c r="G19" s="6">
        <f>COUNTIF($B$4:$B$289,"CHALLANS")</f>
        <v>3</v>
      </c>
    </row>
    <row r="20" spans="1:7" x14ac:dyDescent="0.25">
      <c r="A20" s="16">
        <v>42388</v>
      </c>
      <c r="B20" s="17" t="s">
        <v>20</v>
      </c>
      <c r="C20" s="17">
        <v>2752</v>
      </c>
      <c r="D20" s="29" t="s">
        <v>7</v>
      </c>
      <c r="F20" s="13" t="s">
        <v>26</v>
      </c>
      <c r="G20" s="6">
        <f>COUNTIF($B$4:$B$289,"CHARLEVILLE")</f>
        <v>1</v>
      </c>
    </row>
    <row r="21" spans="1:7" x14ac:dyDescent="0.25">
      <c r="A21" s="16">
        <v>42381</v>
      </c>
      <c r="B21" s="17" t="s">
        <v>20</v>
      </c>
      <c r="C21" s="17">
        <v>2749</v>
      </c>
      <c r="D21" s="29" t="s">
        <v>7</v>
      </c>
      <c r="F21" s="13" t="s">
        <v>27</v>
      </c>
      <c r="G21" s="6">
        <f>COUNTIF($B$4:$B$289,"CHAUMONT")</f>
        <v>1</v>
      </c>
    </row>
    <row r="22" spans="1:7" x14ac:dyDescent="0.25">
      <c r="A22" s="16">
        <v>42355</v>
      </c>
      <c r="B22" s="17" t="s">
        <v>20</v>
      </c>
      <c r="C22" s="17">
        <v>2738</v>
      </c>
      <c r="D22" s="29" t="s">
        <v>7</v>
      </c>
      <c r="F22" s="10" t="s">
        <v>29</v>
      </c>
      <c r="G22" s="6">
        <f>COUNTIF($B$4:$B$289,"CHERBOURG")</f>
        <v>2</v>
      </c>
    </row>
    <row r="23" spans="1:7" x14ac:dyDescent="0.25">
      <c r="A23" s="21">
        <v>42418</v>
      </c>
      <c r="B23" s="19" t="s">
        <v>21</v>
      </c>
      <c r="C23" s="15">
        <v>7756</v>
      </c>
      <c r="D23" s="23" t="s">
        <v>11</v>
      </c>
      <c r="F23" s="10" t="s">
        <v>31</v>
      </c>
      <c r="G23" s="6">
        <f>COUNTIF($B$4:$B$289,"CHOLET")</f>
        <v>1</v>
      </c>
    </row>
    <row r="24" spans="1:7" x14ac:dyDescent="0.25">
      <c r="A24" s="21">
        <v>42411</v>
      </c>
      <c r="B24" s="19" t="s">
        <v>21</v>
      </c>
      <c r="C24" s="15">
        <v>7737</v>
      </c>
      <c r="D24" s="23" t="s">
        <v>11</v>
      </c>
      <c r="F24" s="8" t="s">
        <v>16</v>
      </c>
      <c r="G24" s="6">
        <f>COUNTIF($B$4:$B$289,"CONDOM")</f>
        <v>3</v>
      </c>
    </row>
    <row r="25" spans="1:7" x14ac:dyDescent="0.25">
      <c r="A25" s="16">
        <v>42389</v>
      </c>
      <c r="B25" s="17" t="s">
        <v>21</v>
      </c>
      <c r="C25" s="17">
        <v>7654</v>
      </c>
      <c r="D25" s="24" t="s">
        <v>11</v>
      </c>
      <c r="F25" s="13" t="s">
        <v>33</v>
      </c>
      <c r="G25" s="6">
        <f>COUNTIF($B$4:$B$289,"COSNE/LOIRE")</f>
        <v>1</v>
      </c>
    </row>
    <row r="26" spans="1:7" x14ac:dyDescent="0.25">
      <c r="A26" s="16">
        <v>42389</v>
      </c>
      <c r="B26" s="17" t="s">
        <v>21</v>
      </c>
      <c r="C26" s="17">
        <v>7641</v>
      </c>
      <c r="D26" s="26" t="s">
        <v>8</v>
      </c>
      <c r="F26" s="13" t="s">
        <v>68</v>
      </c>
      <c r="G26" s="6">
        <f>COUNTIF($B$4:$B$289,"CREPY")</f>
        <v>1</v>
      </c>
    </row>
    <row r="27" spans="1:7" x14ac:dyDescent="0.25">
      <c r="A27" s="16">
        <v>42382</v>
      </c>
      <c r="B27" s="17" t="s">
        <v>21</v>
      </c>
      <c r="C27" s="17">
        <v>7617</v>
      </c>
      <c r="D27" s="26" t="s">
        <v>8</v>
      </c>
      <c r="F27" s="13" t="s">
        <v>34</v>
      </c>
      <c r="G27" s="6">
        <f>COUNTIF($B$4:$B$289,"CRETEIL")</f>
        <v>2</v>
      </c>
    </row>
    <row r="28" spans="1:7" x14ac:dyDescent="0.25">
      <c r="A28" s="16">
        <v>42356</v>
      </c>
      <c r="B28" s="17" t="s">
        <v>21</v>
      </c>
      <c r="C28" s="17">
        <v>7559</v>
      </c>
      <c r="D28" s="29" t="s">
        <v>7</v>
      </c>
      <c r="F28" s="13" t="s">
        <v>36</v>
      </c>
      <c r="G28" s="6">
        <f>COUNTIF($B$4:$B$289,"CROISSY")</f>
        <v>0</v>
      </c>
    </row>
    <row r="29" spans="1:7" x14ac:dyDescent="0.25">
      <c r="A29" s="16">
        <v>42376</v>
      </c>
      <c r="B29" s="17" t="s">
        <v>22</v>
      </c>
      <c r="C29" s="17">
        <v>5248</v>
      </c>
      <c r="D29" s="26" t="s">
        <v>8</v>
      </c>
      <c r="F29" s="13" t="s">
        <v>37</v>
      </c>
      <c r="G29" s="6">
        <f>COUNTIF($B$4:$B$289,"DOUAI")</f>
        <v>1</v>
      </c>
    </row>
    <row r="30" spans="1:7" x14ac:dyDescent="0.25">
      <c r="A30" s="16">
        <v>42367</v>
      </c>
      <c r="B30" s="17" t="s">
        <v>23</v>
      </c>
      <c r="C30" s="17">
        <v>2974</v>
      </c>
      <c r="D30" s="29" t="s">
        <v>7</v>
      </c>
      <c r="F30" s="13" t="s">
        <v>39</v>
      </c>
      <c r="G30" s="6">
        <f>COUNTIF($B$4:$B$289,"DUNKERQUE")</f>
        <v>2</v>
      </c>
    </row>
    <row r="31" spans="1:7" x14ac:dyDescent="0.25">
      <c r="A31" s="21">
        <v>42423</v>
      </c>
      <c r="B31" s="19" t="s">
        <v>69</v>
      </c>
      <c r="C31" s="15">
        <v>1473</v>
      </c>
      <c r="D31" s="25" t="s">
        <v>8</v>
      </c>
      <c r="F31" s="8" t="s">
        <v>40</v>
      </c>
      <c r="G31" s="6">
        <f>COUNTIF($B$4:$B$289,"LA ROCHELLE")</f>
        <v>1</v>
      </c>
    </row>
    <row r="32" spans="1:7" x14ac:dyDescent="0.25">
      <c r="A32" s="16">
        <v>42389</v>
      </c>
      <c r="B32" s="17" t="s">
        <v>24</v>
      </c>
      <c r="C32" s="17">
        <v>2655</v>
      </c>
      <c r="D32" s="26" t="s">
        <v>8</v>
      </c>
      <c r="F32" s="8" t="s">
        <v>35</v>
      </c>
      <c r="G32" s="6">
        <f>COUNTIF($B$4:$B$289,"LACANAU")</f>
        <v>3</v>
      </c>
    </row>
    <row r="33" spans="1:7" x14ac:dyDescent="0.25">
      <c r="A33" s="16">
        <v>42367</v>
      </c>
      <c r="B33" s="17" t="s">
        <v>24</v>
      </c>
      <c r="C33" s="17">
        <v>1</v>
      </c>
      <c r="D33" s="24" t="s">
        <v>11</v>
      </c>
      <c r="F33" s="10" t="s">
        <v>30</v>
      </c>
      <c r="G33" s="6">
        <f>COUNTIF($B$4:$B$289,"LAVAL")</f>
        <v>2</v>
      </c>
    </row>
    <row r="34" spans="1:7" x14ac:dyDescent="0.25">
      <c r="A34" s="5">
        <v>42349</v>
      </c>
      <c r="B34" s="6" t="s">
        <v>24</v>
      </c>
      <c r="C34" s="6">
        <v>2628</v>
      </c>
      <c r="D34" s="30" t="s">
        <v>7</v>
      </c>
      <c r="F34" s="10" t="s">
        <v>42</v>
      </c>
      <c r="G34" s="6">
        <f>COUNTIF($B$4:$B$289,"LE MANS")</f>
        <v>3</v>
      </c>
    </row>
    <row r="35" spans="1:7" x14ac:dyDescent="0.25">
      <c r="A35" s="16">
        <v>42361</v>
      </c>
      <c r="B35" s="17" t="s">
        <v>26</v>
      </c>
      <c r="C35" s="17">
        <v>4366</v>
      </c>
      <c r="D35" s="26" t="s">
        <v>8</v>
      </c>
      <c r="F35" s="13" t="s">
        <v>43</v>
      </c>
      <c r="G35" s="6">
        <f>COUNTIF($B$4:$B$289,"LILLE")</f>
        <v>2</v>
      </c>
    </row>
    <row r="36" spans="1:7" x14ac:dyDescent="0.25">
      <c r="A36" s="16">
        <v>42382</v>
      </c>
      <c r="B36" s="17" t="s">
        <v>27</v>
      </c>
      <c r="C36" s="17">
        <v>1980</v>
      </c>
      <c r="D36" s="29" t="s">
        <v>7</v>
      </c>
      <c r="F36" s="8" t="s">
        <v>45</v>
      </c>
      <c r="G36" s="6">
        <f>COUNTIF($B$4:$B$289,"LIMOGES")</f>
        <v>3</v>
      </c>
    </row>
    <row r="37" spans="1:7" x14ac:dyDescent="0.25">
      <c r="A37" s="21">
        <v>42422</v>
      </c>
      <c r="B37" s="19" t="s">
        <v>29</v>
      </c>
      <c r="C37" s="15">
        <v>1</v>
      </c>
      <c r="D37" s="25" t="s">
        <v>8</v>
      </c>
      <c r="F37" s="13" t="s">
        <v>25</v>
      </c>
      <c r="G37" s="6">
        <f>COUNTIF($B$4:$B$289,"LONGJUMEAU")</f>
        <v>7</v>
      </c>
    </row>
    <row r="38" spans="1:7" x14ac:dyDescent="0.25">
      <c r="A38" s="16">
        <v>42384</v>
      </c>
      <c r="B38" s="17" t="s">
        <v>29</v>
      </c>
      <c r="C38" s="17">
        <v>3435</v>
      </c>
      <c r="D38" s="29" t="s">
        <v>7</v>
      </c>
      <c r="F38" s="10" t="s">
        <v>46</v>
      </c>
      <c r="G38" s="6">
        <f>COUNTIF($B$4:$B$289,"LRY")</f>
        <v>1</v>
      </c>
    </row>
    <row r="39" spans="1:7" x14ac:dyDescent="0.25">
      <c r="A39" s="16">
        <v>42349</v>
      </c>
      <c r="B39" s="17" t="s">
        <v>31</v>
      </c>
      <c r="C39" s="17">
        <v>4236</v>
      </c>
      <c r="D39" s="26" t="s">
        <v>8</v>
      </c>
      <c r="F39" s="13" t="s">
        <v>47</v>
      </c>
      <c r="G39" s="6">
        <f>COUNTIF($B$4:$B$289,"METZ")</f>
        <v>1</v>
      </c>
    </row>
    <row r="40" spans="1:7" x14ac:dyDescent="0.25">
      <c r="A40" s="16">
        <v>42395</v>
      </c>
      <c r="B40" s="17" t="s">
        <v>16</v>
      </c>
      <c r="C40" s="17">
        <v>2382</v>
      </c>
      <c r="D40" s="29" t="s">
        <v>7</v>
      </c>
      <c r="F40" s="6" t="s">
        <v>49</v>
      </c>
      <c r="G40" s="6">
        <f>COUNTIF($B$4:$B$289,"MILLAU")</f>
        <v>0</v>
      </c>
    </row>
    <row r="41" spans="1:7" x14ac:dyDescent="0.25">
      <c r="A41" s="16">
        <v>42367</v>
      </c>
      <c r="B41" s="17" t="s">
        <v>16</v>
      </c>
      <c r="C41" s="17">
        <v>2365</v>
      </c>
      <c r="D41" s="26" t="s">
        <v>8</v>
      </c>
      <c r="F41" s="13" t="s">
        <v>17</v>
      </c>
      <c r="G41" s="6">
        <f>COUNTIF($B$4:$B$289,"MULHOUSE")</f>
        <v>1</v>
      </c>
    </row>
    <row r="42" spans="1:7" x14ac:dyDescent="0.25">
      <c r="A42" s="16">
        <v>42352</v>
      </c>
      <c r="B42" s="17" t="s">
        <v>16</v>
      </c>
      <c r="C42" s="17">
        <v>2356</v>
      </c>
      <c r="D42" s="26" t="s">
        <v>8</v>
      </c>
      <c r="F42" s="13" t="s">
        <v>51</v>
      </c>
      <c r="G42" s="6">
        <f>COUNTIF($B$4:$B$289,"NANCY")</f>
        <v>2</v>
      </c>
    </row>
    <row r="43" spans="1:7" x14ac:dyDescent="0.25">
      <c r="A43" s="16">
        <v>42382</v>
      </c>
      <c r="B43" s="17" t="s">
        <v>33</v>
      </c>
      <c r="C43" s="17">
        <v>3514</v>
      </c>
      <c r="D43" s="29" t="s">
        <v>7</v>
      </c>
      <c r="F43" s="10" t="s">
        <v>38</v>
      </c>
      <c r="G43" s="6">
        <f>COUNTIF($B$4:$B$289,"NANTES")</f>
        <v>3</v>
      </c>
    </row>
    <row r="44" spans="1:7" x14ac:dyDescent="0.25">
      <c r="A44" s="21">
        <v>42424</v>
      </c>
      <c r="B44" s="19" t="s">
        <v>68</v>
      </c>
      <c r="C44" s="15">
        <v>4759</v>
      </c>
      <c r="D44" s="23" t="s">
        <v>11</v>
      </c>
      <c r="F44" s="10" t="s">
        <v>44</v>
      </c>
      <c r="G44" s="6">
        <f>COUNTIF($B$4:$B$289,"ORLEANS")</f>
        <v>4</v>
      </c>
    </row>
    <row r="45" spans="1:7" x14ac:dyDescent="0.25">
      <c r="A45" s="21">
        <v>42410</v>
      </c>
      <c r="B45" s="19" t="s">
        <v>34</v>
      </c>
      <c r="C45" s="15">
        <v>6727</v>
      </c>
      <c r="D45" s="25" t="s">
        <v>8</v>
      </c>
      <c r="F45" s="8" t="s">
        <v>52</v>
      </c>
      <c r="G45" s="6">
        <f>COUNTIF($B$4:$B$289,"PAU")</f>
        <v>0</v>
      </c>
    </row>
    <row r="46" spans="1:7" x14ac:dyDescent="0.25">
      <c r="A46" s="21">
        <v>42410</v>
      </c>
      <c r="B46" s="19" t="s">
        <v>34</v>
      </c>
      <c r="C46" s="15">
        <v>6714</v>
      </c>
      <c r="D46" s="25" t="s">
        <v>8</v>
      </c>
      <c r="F46" s="8" t="s">
        <v>32</v>
      </c>
      <c r="G46" s="6">
        <f>COUNTIF($B$4:$B$289,"PERIGUEUX")</f>
        <v>1</v>
      </c>
    </row>
    <row r="47" spans="1:7" x14ac:dyDescent="0.25">
      <c r="A47" s="21">
        <v>42417</v>
      </c>
      <c r="B47" s="19" t="s">
        <v>37</v>
      </c>
      <c r="C47" s="15">
        <v>4627</v>
      </c>
      <c r="D47" s="28" t="s">
        <v>7</v>
      </c>
      <c r="F47" s="10" t="s">
        <v>66</v>
      </c>
      <c r="G47" s="6">
        <f>COUNTIF($B$4:$B$289,"POITIERS")</f>
        <v>2</v>
      </c>
    </row>
    <row r="48" spans="1:7" x14ac:dyDescent="0.25">
      <c r="A48" s="21">
        <v>42410</v>
      </c>
      <c r="B48" s="19" t="s">
        <v>39</v>
      </c>
      <c r="C48" s="15">
        <v>5918</v>
      </c>
      <c r="D48" s="25" t="s">
        <v>8</v>
      </c>
      <c r="F48" s="10" t="s">
        <v>53</v>
      </c>
      <c r="G48" s="6">
        <f>COUNTIF($B$4:$B$289,"QUIMPER")</f>
        <v>0</v>
      </c>
    </row>
    <row r="49" spans="1:7" x14ac:dyDescent="0.25">
      <c r="A49" s="16">
        <v>42382</v>
      </c>
      <c r="B49" s="17" t="s">
        <v>39</v>
      </c>
      <c r="C49" s="17">
        <v>5864</v>
      </c>
      <c r="D49" s="26" t="s">
        <v>8</v>
      </c>
      <c r="F49" s="10" t="s">
        <v>28</v>
      </c>
      <c r="G49" s="6">
        <f>COUNTIF($B$4:$B$289,"RENNES")</f>
        <v>2</v>
      </c>
    </row>
    <row r="50" spans="1:7" x14ac:dyDescent="0.25">
      <c r="A50" s="16">
        <v>42369</v>
      </c>
      <c r="B50" s="17" t="s">
        <v>40</v>
      </c>
      <c r="C50" s="17">
        <v>4832</v>
      </c>
      <c r="D50" s="26" t="s">
        <v>8</v>
      </c>
      <c r="F50" s="13" t="s">
        <v>54</v>
      </c>
      <c r="G50" s="6">
        <f>COUNTIF($B$4:$B$289,"ROISSY")</f>
        <v>0</v>
      </c>
    </row>
    <row r="51" spans="1:7" x14ac:dyDescent="0.25">
      <c r="A51" s="16">
        <v>42389</v>
      </c>
      <c r="B51" s="17" t="s">
        <v>35</v>
      </c>
      <c r="C51" s="17">
        <v>2311</v>
      </c>
      <c r="D51" s="29" t="s">
        <v>7</v>
      </c>
      <c r="F51" s="10" t="s">
        <v>55</v>
      </c>
      <c r="G51" s="6">
        <f>COUNTIF($B$4:$B$289,"ROUEN")</f>
        <v>4</v>
      </c>
    </row>
    <row r="52" spans="1:7" x14ac:dyDescent="0.25">
      <c r="A52" s="16">
        <v>42389</v>
      </c>
      <c r="B52" s="17" t="s">
        <v>35</v>
      </c>
      <c r="C52" s="17">
        <v>2315</v>
      </c>
      <c r="D52" s="24" t="s">
        <v>11</v>
      </c>
      <c r="F52" s="8" t="s">
        <v>12</v>
      </c>
      <c r="G52" s="6">
        <f>COUNTIF($B$4:$B$289,"SAINTES")</f>
        <v>1</v>
      </c>
    </row>
    <row r="53" spans="1:7" x14ac:dyDescent="0.25">
      <c r="A53" s="16">
        <v>42369</v>
      </c>
      <c r="B53" s="17" t="s">
        <v>35</v>
      </c>
      <c r="C53" s="17">
        <v>2292</v>
      </c>
      <c r="D53" s="29" t="s">
        <v>7</v>
      </c>
      <c r="F53" s="10" t="s">
        <v>6</v>
      </c>
      <c r="G53" s="6">
        <f>COUNTIF($B$4:$B$289,"ST BRIEUC")</f>
        <v>8</v>
      </c>
    </row>
    <row r="54" spans="1:7" x14ac:dyDescent="0.25">
      <c r="A54" s="16">
        <v>42390</v>
      </c>
      <c r="B54" s="17" t="s">
        <v>30</v>
      </c>
      <c r="C54" s="17">
        <v>3443</v>
      </c>
      <c r="D54" s="26" t="s">
        <v>8</v>
      </c>
      <c r="F54" s="13" t="s">
        <v>71</v>
      </c>
      <c r="G54" s="6">
        <f>COUNTIF($B$4:$B$289,"ST DIZIER")</f>
        <v>1</v>
      </c>
    </row>
    <row r="55" spans="1:7" x14ac:dyDescent="0.25">
      <c r="A55" s="16">
        <v>42367</v>
      </c>
      <c r="B55" s="17" t="s">
        <v>30</v>
      </c>
      <c r="C55" s="17">
        <v>3435</v>
      </c>
      <c r="D55" s="29" t="s">
        <v>7</v>
      </c>
      <c r="F55" s="13" t="s">
        <v>70</v>
      </c>
      <c r="G55" s="6">
        <f>COUNTIF($B$4:$B$289,"ST QUENTIN")</f>
        <v>1</v>
      </c>
    </row>
    <row r="56" spans="1:7" x14ac:dyDescent="0.25">
      <c r="A56" s="21">
        <v>42418</v>
      </c>
      <c r="B56" s="19" t="s">
        <v>42</v>
      </c>
      <c r="C56" s="15">
        <v>323</v>
      </c>
      <c r="D56" s="25" t="s">
        <v>8</v>
      </c>
      <c r="F56" s="13" t="s">
        <v>48</v>
      </c>
      <c r="G56" s="6">
        <f>COUNTIF($B$4:$B$289,"STRASBOURG")</f>
        <v>1</v>
      </c>
    </row>
    <row r="57" spans="1:7" x14ac:dyDescent="0.25">
      <c r="A57" s="16">
        <v>42376</v>
      </c>
      <c r="B57" s="17" t="s">
        <v>42</v>
      </c>
      <c r="C57" s="17">
        <v>230</v>
      </c>
      <c r="D57" s="26" t="s">
        <v>8</v>
      </c>
      <c r="F57" s="8" t="s">
        <v>56</v>
      </c>
      <c r="G57" s="6">
        <f>COUNTIF($B$4:$B$289,"TARBES")</f>
        <v>0</v>
      </c>
    </row>
    <row r="58" spans="1:7" x14ac:dyDescent="0.25">
      <c r="A58" s="16">
        <v>42355</v>
      </c>
      <c r="B58" s="17" t="s">
        <v>42</v>
      </c>
      <c r="C58" s="17">
        <v>158</v>
      </c>
      <c r="D58" s="29" t="s">
        <v>7</v>
      </c>
      <c r="F58" s="10" t="s">
        <v>50</v>
      </c>
      <c r="G58" s="6">
        <f>COUNTIF($B$4:$B$289,"TOURS")</f>
        <v>5</v>
      </c>
    </row>
    <row r="59" spans="1:7" x14ac:dyDescent="0.25">
      <c r="A59" s="16">
        <v>42383</v>
      </c>
      <c r="B59" s="18" t="s">
        <v>43</v>
      </c>
      <c r="C59" s="17">
        <v>7266</v>
      </c>
      <c r="D59" s="24" t="s">
        <v>11</v>
      </c>
      <c r="F59" s="13" t="s">
        <v>57</v>
      </c>
      <c r="G59" s="6">
        <f>COUNTIF($B$4:$B$289,"TROYES")</f>
        <v>0</v>
      </c>
    </row>
    <row r="60" spans="1:7" x14ac:dyDescent="0.25">
      <c r="A60" s="16">
        <v>42369</v>
      </c>
      <c r="B60" s="17" t="s">
        <v>43</v>
      </c>
      <c r="C60" s="17">
        <v>7227</v>
      </c>
      <c r="D60" s="26" t="s">
        <v>8</v>
      </c>
      <c r="F60" s="10" t="s">
        <v>58</v>
      </c>
      <c r="G60" s="6">
        <f>COUNTIF($B$4:$B$289,"VANNES")</f>
        <v>0</v>
      </c>
    </row>
    <row r="61" spans="1:7" x14ac:dyDescent="0.25">
      <c r="A61" s="21">
        <v>42404</v>
      </c>
      <c r="B61" s="19" t="s">
        <v>45</v>
      </c>
      <c r="C61" s="15">
        <v>5059</v>
      </c>
      <c r="D61" s="25" t="s">
        <v>8</v>
      </c>
      <c r="F61" s="10" t="s">
        <v>19</v>
      </c>
      <c r="G61" s="6">
        <f>COUNTIF($B$4:$B$289,"VERSAILLES")</f>
        <v>14</v>
      </c>
    </row>
    <row r="62" spans="1:7" x14ac:dyDescent="0.25">
      <c r="A62" s="16">
        <v>42380</v>
      </c>
      <c r="B62" s="17" t="s">
        <v>45</v>
      </c>
      <c r="C62" s="17">
        <v>4984</v>
      </c>
      <c r="D62" s="26" t="s">
        <v>8</v>
      </c>
      <c r="F62" s="13" t="s">
        <v>41</v>
      </c>
      <c r="G62" s="6">
        <f>COUNTIF($B$4:$B$289,"VILLEMOMBLE")</f>
        <v>3</v>
      </c>
    </row>
    <row r="63" spans="1:7" x14ac:dyDescent="0.25">
      <c r="A63" s="16">
        <v>42352</v>
      </c>
      <c r="B63" s="17" t="s">
        <v>45</v>
      </c>
      <c r="C63" s="17">
        <v>4936</v>
      </c>
      <c r="D63" s="26" t="s">
        <v>8</v>
      </c>
    </row>
    <row r="64" spans="1:7" x14ac:dyDescent="0.25">
      <c r="A64" s="21">
        <v>42410</v>
      </c>
      <c r="B64" s="19" t="s">
        <v>25</v>
      </c>
      <c r="C64" s="15">
        <v>8517</v>
      </c>
      <c r="D64" s="25" t="s">
        <v>8</v>
      </c>
    </row>
    <row r="65" spans="1:7" x14ac:dyDescent="0.25">
      <c r="A65" s="21">
        <v>42402</v>
      </c>
      <c r="B65" s="19" t="s">
        <v>25</v>
      </c>
      <c r="C65" s="15">
        <v>8492</v>
      </c>
      <c r="D65" s="25" t="s">
        <v>8</v>
      </c>
    </row>
    <row r="66" spans="1:7" x14ac:dyDescent="0.25">
      <c r="A66" s="16">
        <v>42395</v>
      </c>
      <c r="B66" s="17" t="s">
        <v>25</v>
      </c>
      <c r="C66" s="17">
        <v>8464</v>
      </c>
      <c r="D66" s="26" t="s">
        <v>8</v>
      </c>
    </row>
    <row r="67" spans="1:7" x14ac:dyDescent="0.25">
      <c r="A67" s="16">
        <v>42395</v>
      </c>
      <c r="B67" s="17" t="s">
        <v>25</v>
      </c>
      <c r="C67" s="17">
        <v>8459</v>
      </c>
      <c r="D67" s="26" t="s">
        <v>8</v>
      </c>
      <c r="E67" s="31" t="s">
        <v>72</v>
      </c>
      <c r="F67" s="31"/>
      <c r="G67" s="18"/>
    </row>
    <row r="68" spans="1:7" x14ac:dyDescent="0.25">
      <c r="A68" s="16">
        <v>42377</v>
      </c>
      <c r="B68" s="17" t="s">
        <v>25</v>
      </c>
      <c r="C68" s="17">
        <v>8397</v>
      </c>
      <c r="D68" s="29" t="s">
        <v>7</v>
      </c>
      <c r="E68" s="31" t="s">
        <v>73</v>
      </c>
      <c r="F68" s="31"/>
      <c r="G68" s="18"/>
    </row>
    <row r="69" spans="1:7" x14ac:dyDescent="0.25">
      <c r="A69" s="16">
        <v>42377</v>
      </c>
      <c r="B69" s="17" t="s">
        <v>25</v>
      </c>
      <c r="C69" s="17">
        <v>8393</v>
      </c>
      <c r="D69" s="29" t="s">
        <v>7</v>
      </c>
      <c r="E69" s="31" t="s">
        <v>62</v>
      </c>
      <c r="F69" s="31"/>
      <c r="G69" s="18"/>
    </row>
    <row r="70" spans="1:7" x14ac:dyDescent="0.25">
      <c r="A70" s="16">
        <v>42360</v>
      </c>
      <c r="B70" s="17" t="s">
        <v>25</v>
      </c>
      <c r="C70" s="17">
        <v>8381</v>
      </c>
      <c r="D70" s="26" t="s">
        <v>8</v>
      </c>
    </row>
    <row r="71" spans="1:7" x14ac:dyDescent="0.25">
      <c r="A71" s="5">
        <v>42349</v>
      </c>
      <c r="B71" s="6" t="s">
        <v>46</v>
      </c>
      <c r="C71" s="6">
        <v>3789</v>
      </c>
      <c r="D71" s="27" t="s">
        <v>8</v>
      </c>
    </row>
    <row r="72" spans="1:7" x14ac:dyDescent="0.25">
      <c r="A72" s="16">
        <v>42376</v>
      </c>
      <c r="B72" s="17" t="s">
        <v>47</v>
      </c>
      <c r="C72" s="17">
        <v>4601</v>
      </c>
      <c r="D72" s="26" t="s">
        <v>8</v>
      </c>
    </row>
    <row r="73" spans="1:7" x14ac:dyDescent="0.25">
      <c r="A73" s="16">
        <v>42395</v>
      </c>
      <c r="B73" s="17" t="s">
        <v>17</v>
      </c>
      <c r="C73" s="17">
        <v>6490</v>
      </c>
      <c r="D73" s="29" t="s">
        <v>7</v>
      </c>
    </row>
    <row r="74" spans="1:7" x14ac:dyDescent="0.25">
      <c r="A74" s="21">
        <v>42416</v>
      </c>
      <c r="B74" s="19" t="s">
        <v>51</v>
      </c>
      <c r="C74" s="15">
        <v>7608</v>
      </c>
      <c r="D74" s="25" t="s">
        <v>8</v>
      </c>
    </row>
    <row r="75" spans="1:7" x14ac:dyDescent="0.25">
      <c r="A75" s="16">
        <v>42366</v>
      </c>
      <c r="B75" s="17" t="s">
        <v>51</v>
      </c>
      <c r="C75" s="17">
        <v>7446</v>
      </c>
      <c r="D75" s="29" t="s">
        <v>7</v>
      </c>
    </row>
    <row r="76" spans="1:7" x14ac:dyDescent="0.25">
      <c r="A76" s="21">
        <v>42417</v>
      </c>
      <c r="B76" s="19" t="s">
        <v>38</v>
      </c>
      <c r="C76" s="15">
        <v>7844</v>
      </c>
      <c r="D76" s="23" t="s">
        <v>11</v>
      </c>
    </row>
    <row r="77" spans="1:7" x14ac:dyDescent="0.25">
      <c r="A77" s="21">
        <v>42410</v>
      </c>
      <c r="B77" s="19" t="s">
        <v>38</v>
      </c>
      <c r="C77" s="15">
        <v>7801</v>
      </c>
      <c r="D77" s="28" t="s">
        <v>7</v>
      </c>
    </row>
    <row r="78" spans="1:7" x14ac:dyDescent="0.25">
      <c r="A78" s="16">
        <v>42389</v>
      </c>
      <c r="B78" s="17" t="s">
        <v>38</v>
      </c>
      <c r="C78" s="17">
        <v>7692</v>
      </c>
      <c r="D78" s="29" t="s">
        <v>7</v>
      </c>
    </row>
    <row r="79" spans="1:7" x14ac:dyDescent="0.25">
      <c r="A79" s="21">
        <v>42424</v>
      </c>
      <c r="B79" s="14" t="s">
        <v>44</v>
      </c>
      <c r="C79" s="15">
        <v>7126</v>
      </c>
      <c r="D79" s="23" t="s">
        <v>11</v>
      </c>
    </row>
    <row r="80" spans="1:7" x14ac:dyDescent="0.25">
      <c r="A80" s="16">
        <v>42384</v>
      </c>
      <c r="B80" s="17" t="s">
        <v>44</v>
      </c>
      <c r="C80" s="17">
        <v>7004</v>
      </c>
      <c r="D80" s="26" t="s">
        <v>8</v>
      </c>
    </row>
    <row r="81" spans="1:4" x14ac:dyDescent="0.25">
      <c r="A81" s="16">
        <v>42373</v>
      </c>
      <c r="B81" s="17" t="s">
        <v>44</v>
      </c>
      <c r="C81" s="17">
        <v>6982</v>
      </c>
      <c r="D81" s="29" t="s">
        <v>7</v>
      </c>
    </row>
    <row r="82" spans="1:4" x14ac:dyDescent="0.25">
      <c r="A82" s="16">
        <v>42356</v>
      </c>
      <c r="B82" s="17" t="s">
        <v>44</v>
      </c>
      <c r="C82" s="17">
        <v>6948</v>
      </c>
      <c r="D82" s="24" t="s">
        <v>11</v>
      </c>
    </row>
    <row r="83" spans="1:4" x14ac:dyDescent="0.25">
      <c r="A83" s="16">
        <v>42389</v>
      </c>
      <c r="B83" s="17" t="s">
        <v>32</v>
      </c>
      <c r="C83" s="17">
        <v>3787</v>
      </c>
      <c r="D83" s="26" t="s">
        <v>8</v>
      </c>
    </row>
    <row r="84" spans="1:4" x14ac:dyDescent="0.25">
      <c r="A84" s="21">
        <v>42412</v>
      </c>
      <c r="B84" s="19" t="s">
        <v>66</v>
      </c>
      <c r="C84" s="15">
        <v>6032</v>
      </c>
      <c r="D84" s="25" t="s">
        <v>8</v>
      </c>
    </row>
    <row r="85" spans="1:4" x14ac:dyDescent="0.25">
      <c r="A85" s="16">
        <v>42353</v>
      </c>
      <c r="B85" s="17" t="s">
        <v>66</v>
      </c>
      <c r="C85" s="17">
        <v>5960</v>
      </c>
      <c r="D85" s="26" t="s">
        <v>8</v>
      </c>
    </row>
    <row r="86" spans="1:4" x14ac:dyDescent="0.25">
      <c r="A86" s="16">
        <v>42390</v>
      </c>
      <c r="B86" s="17" t="s">
        <v>28</v>
      </c>
      <c r="C86" s="17">
        <v>2003</v>
      </c>
      <c r="D86" s="26" t="s">
        <v>8</v>
      </c>
    </row>
    <row r="87" spans="1:4" x14ac:dyDescent="0.25">
      <c r="A87" s="16">
        <v>42353</v>
      </c>
      <c r="B87" s="17" t="s">
        <v>28</v>
      </c>
      <c r="C87" s="17">
        <v>1876</v>
      </c>
      <c r="D87" s="26" t="s">
        <v>8</v>
      </c>
    </row>
    <row r="88" spans="1:4" x14ac:dyDescent="0.25">
      <c r="A88" s="21">
        <v>42411</v>
      </c>
      <c r="B88" s="19" t="s">
        <v>55</v>
      </c>
      <c r="C88" s="15">
        <v>9617</v>
      </c>
      <c r="D88" s="28" t="s">
        <v>7</v>
      </c>
    </row>
    <row r="89" spans="1:4" x14ac:dyDescent="0.25">
      <c r="A89" s="21">
        <v>42404</v>
      </c>
      <c r="B89" s="19" t="s">
        <v>55</v>
      </c>
      <c r="C89" s="15">
        <v>9568</v>
      </c>
      <c r="D89" s="25" t="s">
        <v>8</v>
      </c>
    </row>
    <row r="90" spans="1:4" x14ac:dyDescent="0.25">
      <c r="A90" s="16">
        <v>42376</v>
      </c>
      <c r="B90" s="17" t="s">
        <v>55</v>
      </c>
      <c r="C90" s="17">
        <v>9452</v>
      </c>
      <c r="D90" s="26" t="s">
        <v>8</v>
      </c>
    </row>
    <row r="91" spans="1:4" x14ac:dyDescent="0.25">
      <c r="A91" s="16">
        <v>42369</v>
      </c>
      <c r="B91" s="17" t="s">
        <v>55</v>
      </c>
      <c r="C91" s="17">
        <v>9425</v>
      </c>
      <c r="D91" s="29" t="s">
        <v>7</v>
      </c>
    </row>
    <row r="92" spans="1:4" x14ac:dyDescent="0.25">
      <c r="A92" s="16">
        <v>42395</v>
      </c>
      <c r="B92" s="17" t="s">
        <v>12</v>
      </c>
      <c r="C92" s="17">
        <v>5068</v>
      </c>
      <c r="D92" s="26" t="s">
        <v>8</v>
      </c>
    </row>
    <row r="93" spans="1:4" x14ac:dyDescent="0.25">
      <c r="A93" s="21">
        <v>42419</v>
      </c>
      <c r="B93" s="19" t="s">
        <v>6</v>
      </c>
      <c r="C93" s="15">
        <v>6565</v>
      </c>
      <c r="D93" s="23" t="s">
        <v>11</v>
      </c>
    </row>
    <row r="94" spans="1:4" x14ac:dyDescent="0.25">
      <c r="A94" s="21">
        <v>42412</v>
      </c>
      <c r="B94" s="19" t="s">
        <v>6</v>
      </c>
      <c r="C94" s="15">
        <v>6519</v>
      </c>
      <c r="D94" s="25" t="s">
        <v>8</v>
      </c>
    </row>
    <row r="95" spans="1:4" x14ac:dyDescent="0.25">
      <c r="A95" s="21">
        <v>42405</v>
      </c>
      <c r="B95" s="19" t="s">
        <v>6</v>
      </c>
      <c r="C95" s="15">
        <v>6503</v>
      </c>
      <c r="D95" s="25" t="s">
        <v>8</v>
      </c>
    </row>
    <row r="96" spans="1:4" x14ac:dyDescent="0.25">
      <c r="A96" s="16">
        <v>42398</v>
      </c>
      <c r="B96" s="17" t="s">
        <v>6</v>
      </c>
      <c r="C96" s="17">
        <v>6471</v>
      </c>
      <c r="D96" s="29" t="s">
        <v>7</v>
      </c>
    </row>
    <row r="97" spans="1:4" x14ac:dyDescent="0.25">
      <c r="A97" s="16">
        <v>42381</v>
      </c>
      <c r="B97" s="17" t="s">
        <v>6</v>
      </c>
      <c r="C97" s="17">
        <v>6419</v>
      </c>
      <c r="D97" s="29" t="s">
        <v>7</v>
      </c>
    </row>
    <row r="98" spans="1:4" x14ac:dyDescent="0.25">
      <c r="A98" s="16">
        <v>42381</v>
      </c>
      <c r="B98" s="17" t="s">
        <v>6</v>
      </c>
      <c r="C98" s="17">
        <v>6418</v>
      </c>
      <c r="D98" s="26" t="s">
        <v>8</v>
      </c>
    </row>
    <row r="99" spans="1:4" x14ac:dyDescent="0.25">
      <c r="A99" s="16">
        <v>42374</v>
      </c>
      <c r="B99" s="17" t="s">
        <v>6</v>
      </c>
      <c r="C99" s="17">
        <v>6415</v>
      </c>
      <c r="D99" s="26" t="s">
        <v>8</v>
      </c>
    </row>
    <row r="100" spans="1:4" x14ac:dyDescent="0.25">
      <c r="A100" s="16">
        <v>42355</v>
      </c>
      <c r="B100" s="17" t="s">
        <v>6</v>
      </c>
      <c r="C100" s="17">
        <v>6349</v>
      </c>
      <c r="D100" s="26" t="s">
        <v>8</v>
      </c>
    </row>
    <row r="101" spans="1:4" x14ac:dyDescent="0.25">
      <c r="A101" s="21">
        <v>42403</v>
      </c>
      <c r="B101" s="19" t="s">
        <v>71</v>
      </c>
      <c r="C101" s="15">
        <v>3739</v>
      </c>
      <c r="D101" s="28" t="s">
        <v>7</v>
      </c>
    </row>
    <row r="102" spans="1:4" x14ac:dyDescent="0.25">
      <c r="A102" s="21">
        <v>42417</v>
      </c>
      <c r="B102" s="19" t="s">
        <v>70</v>
      </c>
      <c r="C102" s="15">
        <v>5640</v>
      </c>
      <c r="D102" s="25" t="s">
        <v>8</v>
      </c>
    </row>
    <row r="103" spans="1:4" x14ac:dyDescent="0.25">
      <c r="A103" s="16">
        <v>42383</v>
      </c>
      <c r="B103" s="18" t="s">
        <v>48</v>
      </c>
      <c r="C103" s="17">
        <v>337</v>
      </c>
      <c r="D103" s="24" t="s">
        <v>11</v>
      </c>
    </row>
    <row r="104" spans="1:4" x14ac:dyDescent="0.25">
      <c r="A104" s="21">
        <v>42410</v>
      </c>
      <c r="B104" s="19" t="s">
        <v>50</v>
      </c>
      <c r="C104" s="15">
        <v>8612</v>
      </c>
      <c r="D104" s="25" t="s">
        <v>8</v>
      </c>
    </row>
    <row r="105" spans="1:4" x14ac:dyDescent="0.25">
      <c r="A105" s="16">
        <v>42382</v>
      </c>
      <c r="B105" s="17" t="s">
        <v>50</v>
      </c>
      <c r="C105" s="17">
        <v>8529</v>
      </c>
      <c r="D105" s="26" t="s">
        <v>8</v>
      </c>
    </row>
    <row r="106" spans="1:4" x14ac:dyDescent="0.25">
      <c r="A106" s="16">
        <v>42368</v>
      </c>
      <c r="B106" s="17" t="s">
        <v>50</v>
      </c>
      <c r="C106" s="17">
        <v>8506</v>
      </c>
      <c r="D106" s="26" t="s">
        <v>8</v>
      </c>
    </row>
    <row r="107" spans="1:4" x14ac:dyDescent="0.25">
      <c r="A107" s="16">
        <v>42362</v>
      </c>
      <c r="B107" s="17" t="s">
        <v>50</v>
      </c>
      <c r="C107" s="17">
        <v>8485</v>
      </c>
      <c r="D107" s="29" t="s">
        <v>7</v>
      </c>
    </row>
    <row r="108" spans="1:4" x14ac:dyDescent="0.25">
      <c r="A108" s="16">
        <v>42355</v>
      </c>
      <c r="B108" s="17" t="s">
        <v>50</v>
      </c>
      <c r="C108" s="17">
        <v>8482</v>
      </c>
      <c r="D108" s="26" t="s">
        <v>8</v>
      </c>
    </row>
    <row r="109" spans="1:4" x14ac:dyDescent="0.25">
      <c r="A109" s="21">
        <v>42412</v>
      </c>
      <c r="B109" s="19" t="s">
        <v>19</v>
      </c>
      <c r="C109" s="15">
        <v>1038</v>
      </c>
      <c r="D109" s="25" t="s">
        <v>8</v>
      </c>
    </row>
    <row r="110" spans="1:4" x14ac:dyDescent="0.25">
      <c r="A110" s="21">
        <v>42412</v>
      </c>
      <c r="B110" s="19" t="s">
        <v>19</v>
      </c>
      <c r="C110" s="15">
        <v>1034</v>
      </c>
      <c r="D110" s="25" t="s">
        <v>8</v>
      </c>
    </row>
    <row r="111" spans="1:4" x14ac:dyDescent="0.25">
      <c r="A111" s="21">
        <v>42412</v>
      </c>
      <c r="B111" s="19" t="s">
        <v>19</v>
      </c>
      <c r="C111" s="15">
        <v>1036</v>
      </c>
      <c r="D111" s="25" t="s">
        <v>8</v>
      </c>
    </row>
    <row r="112" spans="1:4" x14ac:dyDescent="0.25">
      <c r="A112" s="21">
        <v>42412</v>
      </c>
      <c r="B112" s="19" t="s">
        <v>19</v>
      </c>
      <c r="C112" s="15">
        <v>1035</v>
      </c>
      <c r="D112" s="25" t="s">
        <v>8</v>
      </c>
    </row>
    <row r="113" spans="1:4" x14ac:dyDescent="0.25">
      <c r="A113" s="16">
        <v>42395</v>
      </c>
      <c r="B113" s="17" t="s">
        <v>19</v>
      </c>
      <c r="C113" s="17">
        <v>912</v>
      </c>
      <c r="D113" s="26" t="s">
        <v>8</v>
      </c>
    </row>
    <row r="114" spans="1:4" x14ac:dyDescent="0.25">
      <c r="A114" s="16">
        <v>42395</v>
      </c>
      <c r="B114" s="17" t="s">
        <v>19</v>
      </c>
      <c r="C114" s="17">
        <v>933</v>
      </c>
      <c r="D114" s="26" t="s">
        <v>8</v>
      </c>
    </row>
    <row r="115" spans="1:4" x14ac:dyDescent="0.25">
      <c r="A115" s="16">
        <v>42395</v>
      </c>
      <c r="B115" s="17" t="s">
        <v>19</v>
      </c>
      <c r="C115" s="17">
        <v>919</v>
      </c>
      <c r="D115" s="26" t="s">
        <v>8</v>
      </c>
    </row>
    <row r="116" spans="1:4" x14ac:dyDescent="0.25">
      <c r="A116" s="16">
        <v>42395</v>
      </c>
      <c r="B116" s="17" t="s">
        <v>19</v>
      </c>
      <c r="C116" s="17">
        <v>911</v>
      </c>
      <c r="D116" s="26" t="s">
        <v>8</v>
      </c>
    </row>
    <row r="117" spans="1:4" x14ac:dyDescent="0.25">
      <c r="A117" s="16">
        <v>42395</v>
      </c>
      <c r="B117" s="17" t="s">
        <v>19</v>
      </c>
      <c r="C117" s="17">
        <v>917</v>
      </c>
      <c r="D117" s="26" t="s">
        <v>8</v>
      </c>
    </row>
    <row r="118" spans="1:4" x14ac:dyDescent="0.25">
      <c r="A118" s="16">
        <v>42387</v>
      </c>
      <c r="B118" s="17" t="s">
        <v>19</v>
      </c>
      <c r="C118" s="17">
        <v>892</v>
      </c>
      <c r="D118" s="29" t="s">
        <v>7</v>
      </c>
    </row>
    <row r="119" spans="1:4" x14ac:dyDescent="0.25">
      <c r="A119" s="16">
        <v>42381</v>
      </c>
      <c r="B119" s="17" t="s">
        <v>19</v>
      </c>
      <c r="C119" s="17">
        <v>854</v>
      </c>
      <c r="D119" s="29" t="s">
        <v>7</v>
      </c>
    </row>
    <row r="120" spans="1:4" x14ac:dyDescent="0.25">
      <c r="A120" s="16">
        <v>42381</v>
      </c>
      <c r="B120" s="17" t="s">
        <v>19</v>
      </c>
      <c r="C120" s="17">
        <v>842</v>
      </c>
      <c r="D120" s="26" t="s">
        <v>8</v>
      </c>
    </row>
    <row r="121" spans="1:4" x14ac:dyDescent="0.25">
      <c r="A121" s="16">
        <v>42374</v>
      </c>
      <c r="B121" s="17" t="s">
        <v>19</v>
      </c>
      <c r="C121" s="17">
        <v>831</v>
      </c>
      <c r="D121" s="29" t="s">
        <v>7</v>
      </c>
    </row>
    <row r="122" spans="1:4" x14ac:dyDescent="0.25">
      <c r="A122" s="16">
        <v>42353</v>
      </c>
      <c r="B122" s="17" t="s">
        <v>19</v>
      </c>
      <c r="C122" s="17">
        <v>719</v>
      </c>
      <c r="D122" s="26" t="s">
        <v>8</v>
      </c>
    </row>
    <row r="123" spans="1:4" x14ac:dyDescent="0.25">
      <c r="A123" s="21">
        <v>42424</v>
      </c>
      <c r="B123" s="19" t="s">
        <v>41</v>
      </c>
      <c r="C123" s="15">
        <v>9652</v>
      </c>
      <c r="D123" s="28" t="s">
        <v>7</v>
      </c>
    </row>
    <row r="124" spans="1:4" x14ac:dyDescent="0.25">
      <c r="A124" s="16">
        <v>42388</v>
      </c>
      <c r="B124" s="18" t="s">
        <v>41</v>
      </c>
      <c r="C124" s="17">
        <v>9462</v>
      </c>
      <c r="D124" s="24" t="s">
        <v>11</v>
      </c>
    </row>
    <row r="125" spans="1:4" x14ac:dyDescent="0.25">
      <c r="A125" s="16">
        <v>42384</v>
      </c>
      <c r="B125" s="17" t="s">
        <v>41</v>
      </c>
      <c r="C125" s="17">
        <v>9423</v>
      </c>
      <c r="D125" s="26" t="s">
        <v>8</v>
      </c>
    </row>
  </sheetData>
  <sortState ref="A4:D125">
    <sortCondition ref="B4:B125"/>
  </sortState>
  <mergeCells count="1">
    <mergeCell ref="A1:G1"/>
  </mergeCells>
  <pageMargins left="0.70866141732283472" right="0.70866141732283472" top="0.74803149606299213" bottom="0.74803149606299213" header="0.31496062992125984" footer="0.31496062992125984"/>
  <pageSetup paperSize="9" scale="87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23"/>
  <sheetViews>
    <sheetView tabSelected="1" workbookViewId="0">
      <selection activeCell="F9" sqref="F9"/>
    </sheetView>
  </sheetViews>
  <sheetFormatPr baseColWidth="10" defaultRowHeight="15" x14ac:dyDescent="0.25"/>
  <cols>
    <col min="1" max="1" width="11.42578125" style="5"/>
    <col min="2" max="2" width="16.28515625" style="6" customWidth="1"/>
    <col min="3" max="3" width="16.140625" style="6" customWidth="1"/>
    <col min="4" max="4" width="11.42578125" style="6"/>
    <col min="6" max="6" width="16.28515625" customWidth="1"/>
    <col min="7" max="10" width="6" style="6" customWidth="1"/>
    <col min="11" max="11" width="12.5703125" style="6" bestFit="1" customWidth="1"/>
  </cols>
  <sheetData>
    <row r="1" spans="1:11" ht="15.75" x14ac:dyDescent="0.25">
      <c r="A1" s="20" t="s">
        <v>2</v>
      </c>
      <c r="B1" s="22" t="s">
        <v>3</v>
      </c>
      <c r="C1" s="3" t="s">
        <v>0</v>
      </c>
      <c r="D1" s="3" t="s">
        <v>1</v>
      </c>
      <c r="F1" s="35" t="s">
        <v>74</v>
      </c>
    </row>
    <row r="2" spans="1:11" x14ac:dyDescent="0.25">
      <c r="A2" s="16">
        <v>42381</v>
      </c>
      <c r="B2" s="17" t="s">
        <v>9</v>
      </c>
      <c r="C2" s="17">
        <v>5346</v>
      </c>
      <c r="D2" s="26" t="s">
        <v>8</v>
      </c>
      <c r="F2" s="36" t="s">
        <v>77</v>
      </c>
      <c r="G2" s="38" t="s">
        <v>78</v>
      </c>
    </row>
    <row r="3" spans="1:11" x14ac:dyDescent="0.25">
      <c r="A3" s="16">
        <v>42360</v>
      </c>
      <c r="B3" s="17" t="s">
        <v>9</v>
      </c>
      <c r="C3" s="17">
        <v>5329</v>
      </c>
      <c r="D3" s="26" t="s">
        <v>8</v>
      </c>
      <c r="F3" s="36" t="s">
        <v>3</v>
      </c>
      <c r="G3" s="6" t="s">
        <v>8</v>
      </c>
      <c r="H3" s="6" t="s">
        <v>11</v>
      </c>
      <c r="I3" s="6" t="s">
        <v>7</v>
      </c>
      <c r="J3" s="6" t="s">
        <v>75</v>
      </c>
      <c r="K3" s="6" t="s">
        <v>76</v>
      </c>
    </row>
    <row r="4" spans="1:11" x14ac:dyDescent="0.25">
      <c r="A4" s="16">
        <v>42397</v>
      </c>
      <c r="B4" s="17" t="s">
        <v>10</v>
      </c>
      <c r="C4" s="17">
        <v>6410</v>
      </c>
      <c r="D4" s="24" t="s">
        <v>11</v>
      </c>
      <c r="F4" s="37" t="s">
        <v>9</v>
      </c>
      <c r="G4" s="39">
        <v>2</v>
      </c>
      <c r="H4" s="39"/>
      <c r="I4" s="39"/>
      <c r="J4" s="39"/>
      <c r="K4" s="39">
        <v>2</v>
      </c>
    </row>
    <row r="5" spans="1:11" x14ac:dyDescent="0.25">
      <c r="A5" s="16">
        <v>42349</v>
      </c>
      <c r="B5" s="17" t="s">
        <v>10</v>
      </c>
      <c r="C5" s="17">
        <v>6329</v>
      </c>
      <c r="D5" s="26" t="s">
        <v>8</v>
      </c>
      <c r="F5" s="37" t="s">
        <v>10</v>
      </c>
      <c r="G5" s="39">
        <v>1</v>
      </c>
      <c r="H5" s="39">
        <v>1</v>
      </c>
      <c r="I5" s="39"/>
      <c r="J5" s="39"/>
      <c r="K5" s="39">
        <v>2</v>
      </c>
    </row>
    <row r="6" spans="1:11" x14ac:dyDescent="0.25">
      <c r="A6" s="21">
        <v>42412</v>
      </c>
      <c r="B6" s="19" t="s">
        <v>13</v>
      </c>
      <c r="C6" s="15">
        <v>4666</v>
      </c>
      <c r="D6" s="25" t="s">
        <v>8</v>
      </c>
      <c r="F6" s="37" t="s">
        <v>13</v>
      </c>
      <c r="G6" s="39">
        <v>1</v>
      </c>
      <c r="H6" s="39"/>
      <c r="I6" s="39">
        <v>1</v>
      </c>
      <c r="J6" s="39"/>
      <c r="K6" s="39">
        <v>2</v>
      </c>
    </row>
    <row r="7" spans="1:11" x14ac:dyDescent="0.25">
      <c r="A7" s="16">
        <v>42374</v>
      </c>
      <c r="B7" s="17" t="s">
        <v>13</v>
      </c>
      <c r="C7" s="17">
        <v>4628</v>
      </c>
      <c r="D7" s="29" t="s">
        <v>7</v>
      </c>
      <c r="F7" s="37" t="s">
        <v>64</v>
      </c>
      <c r="G7" s="39">
        <v>1</v>
      </c>
      <c r="H7" s="39"/>
      <c r="I7" s="39"/>
      <c r="J7" s="39"/>
      <c r="K7" s="39">
        <v>1</v>
      </c>
    </row>
    <row r="8" spans="1:11" x14ac:dyDescent="0.25">
      <c r="A8" s="16">
        <v>42368</v>
      </c>
      <c r="B8" s="17" t="s">
        <v>64</v>
      </c>
      <c r="C8" s="17">
        <v>7864</v>
      </c>
      <c r="D8" s="26" t="s">
        <v>8</v>
      </c>
      <c r="F8" s="37" t="s">
        <v>15</v>
      </c>
      <c r="G8" s="39"/>
      <c r="H8" s="39"/>
      <c r="I8" s="39">
        <v>1</v>
      </c>
      <c r="J8" s="39"/>
      <c r="K8" s="39">
        <v>1</v>
      </c>
    </row>
    <row r="9" spans="1:11" x14ac:dyDescent="0.25">
      <c r="A9" s="16">
        <v>42377</v>
      </c>
      <c r="B9" s="17" t="s">
        <v>15</v>
      </c>
      <c r="C9" s="17">
        <v>5583</v>
      </c>
      <c r="D9" s="29" t="s">
        <v>7</v>
      </c>
      <c r="F9" s="37" t="s">
        <v>63</v>
      </c>
      <c r="G9" s="39"/>
      <c r="H9" s="39">
        <v>1</v>
      </c>
      <c r="I9" s="39"/>
      <c r="J9" s="39"/>
      <c r="K9" s="39">
        <v>1</v>
      </c>
    </row>
    <row r="10" spans="1:11" x14ac:dyDescent="0.25">
      <c r="A10" s="16">
        <v>42369</v>
      </c>
      <c r="B10" s="17" t="s">
        <v>63</v>
      </c>
      <c r="C10" s="17">
        <v>4225</v>
      </c>
      <c r="D10" s="24" t="s">
        <v>11</v>
      </c>
      <c r="F10" s="37" t="s">
        <v>65</v>
      </c>
      <c r="G10" s="39"/>
      <c r="H10" s="39">
        <v>1</v>
      </c>
      <c r="I10" s="39"/>
      <c r="J10" s="39"/>
      <c r="K10" s="39">
        <v>1</v>
      </c>
    </row>
    <row r="11" spans="1:11" x14ac:dyDescent="0.25">
      <c r="A11" s="16">
        <v>42367</v>
      </c>
      <c r="B11" s="17" t="s">
        <v>65</v>
      </c>
      <c r="C11" s="17">
        <v>2753</v>
      </c>
      <c r="D11" s="24" t="s">
        <v>11</v>
      </c>
      <c r="F11" s="37" t="s">
        <v>14</v>
      </c>
      <c r="G11" s="39"/>
      <c r="H11" s="39"/>
      <c r="I11" s="39">
        <v>1</v>
      </c>
      <c r="J11" s="39"/>
      <c r="K11" s="39">
        <v>1</v>
      </c>
    </row>
    <row r="12" spans="1:11" x14ac:dyDescent="0.25">
      <c r="A12" s="16">
        <v>42395</v>
      </c>
      <c r="B12" s="17" t="s">
        <v>14</v>
      </c>
      <c r="C12" s="17">
        <v>2015</v>
      </c>
      <c r="D12" s="29" t="s">
        <v>7</v>
      </c>
      <c r="F12" s="37" t="s">
        <v>18</v>
      </c>
      <c r="G12" s="39">
        <v>2</v>
      </c>
      <c r="H12" s="39">
        <v>1</v>
      </c>
      <c r="I12" s="39"/>
      <c r="J12" s="39"/>
      <c r="K12" s="39">
        <v>3</v>
      </c>
    </row>
    <row r="13" spans="1:11" x14ac:dyDescent="0.25">
      <c r="A13" s="21">
        <v>42416</v>
      </c>
      <c r="B13" s="19" t="s">
        <v>18</v>
      </c>
      <c r="C13" s="15">
        <v>2631</v>
      </c>
      <c r="D13" s="25" t="s">
        <v>8</v>
      </c>
      <c r="F13" s="37" t="s">
        <v>67</v>
      </c>
      <c r="G13" s="39">
        <v>1</v>
      </c>
      <c r="H13" s="39"/>
      <c r="I13" s="39">
        <v>1</v>
      </c>
      <c r="J13" s="39"/>
      <c r="K13" s="39">
        <v>2</v>
      </c>
    </row>
    <row r="14" spans="1:11" x14ac:dyDescent="0.25">
      <c r="A14" s="21">
        <v>42416</v>
      </c>
      <c r="B14" s="19" t="s">
        <v>18</v>
      </c>
      <c r="C14" s="15">
        <v>2628</v>
      </c>
      <c r="D14" s="25" t="s">
        <v>8</v>
      </c>
      <c r="F14" s="37" t="s">
        <v>20</v>
      </c>
      <c r="G14" s="39"/>
      <c r="H14" s="39"/>
      <c r="I14" s="39">
        <v>3</v>
      </c>
      <c r="J14" s="39"/>
      <c r="K14" s="39">
        <v>3</v>
      </c>
    </row>
    <row r="15" spans="1:11" x14ac:dyDescent="0.25">
      <c r="A15" s="16">
        <v>42387</v>
      </c>
      <c r="B15" s="17" t="s">
        <v>18</v>
      </c>
      <c r="C15" s="17">
        <v>2564</v>
      </c>
      <c r="D15" s="24" t="s">
        <v>11</v>
      </c>
      <c r="F15" s="37" t="s">
        <v>21</v>
      </c>
      <c r="G15" s="39">
        <v>2</v>
      </c>
      <c r="H15" s="39">
        <v>3</v>
      </c>
      <c r="I15" s="39">
        <v>1</v>
      </c>
      <c r="J15" s="39"/>
      <c r="K15" s="39">
        <v>6</v>
      </c>
    </row>
    <row r="16" spans="1:11" x14ac:dyDescent="0.25">
      <c r="A16" s="21">
        <v>42409</v>
      </c>
      <c r="B16" s="19" t="s">
        <v>67</v>
      </c>
      <c r="C16" s="15">
        <v>6058</v>
      </c>
      <c r="D16" s="28" t="s">
        <v>7</v>
      </c>
      <c r="F16" s="37" t="s">
        <v>22</v>
      </c>
      <c r="G16" s="39">
        <v>1</v>
      </c>
      <c r="H16" s="39"/>
      <c r="I16" s="39"/>
      <c r="J16" s="39"/>
      <c r="K16" s="39">
        <v>1</v>
      </c>
    </row>
    <row r="17" spans="1:11" x14ac:dyDescent="0.25">
      <c r="A17" s="16">
        <v>42352</v>
      </c>
      <c r="B17" s="17" t="s">
        <v>67</v>
      </c>
      <c r="C17" s="17">
        <v>5934</v>
      </c>
      <c r="D17" s="26" t="s">
        <v>8</v>
      </c>
      <c r="F17" s="37" t="s">
        <v>23</v>
      </c>
      <c r="G17" s="39"/>
      <c r="H17" s="39"/>
      <c r="I17" s="39">
        <v>1</v>
      </c>
      <c r="J17" s="39"/>
      <c r="K17" s="39">
        <v>1</v>
      </c>
    </row>
    <row r="18" spans="1:11" x14ac:dyDescent="0.25">
      <c r="A18" s="16">
        <v>42388</v>
      </c>
      <c r="B18" s="17" t="s">
        <v>20</v>
      </c>
      <c r="C18" s="17">
        <v>2752</v>
      </c>
      <c r="D18" s="29" t="s">
        <v>7</v>
      </c>
      <c r="F18" s="37" t="s">
        <v>69</v>
      </c>
      <c r="G18" s="39">
        <v>1</v>
      </c>
      <c r="H18" s="39"/>
      <c r="I18" s="39"/>
      <c r="J18" s="39"/>
      <c r="K18" s="39">
        <v>1</v>
      </c>
    </row>
    <row r="19" spans="1:11" x14ac:dyDescent="0.25">
      <c r="A19" s="16">
        <v>42381</v>
      </c>
      <c r="B19" s="17" t="s">
        <v>20</v>
      </c>
      <c r="C19" s="17">
        <v>2749</v>
      </c>
      <c r="D19" s="29" t="s">
        <v>7</v>
      </c>
      <c r="F19" s="37" t="s">
        <v>24</v>
      </c>
      <c r="G19" s="39">
        <v>1</v>
      </c>
      <c r="H19" s="39">
        <v>1</v>
      </c>
      <c r="I19" s="39">
        <v>1</v>
      </c>
      <c r="J19" s="39"/>
      <c r="K19" s="39">
        <v>3</v>
      </c>
    </row>
    <row r="20" spans="1:11" x14ac:dyDescent="0.25">
      <c r="A20" s="16">
        <v>42355</v>
      </c>
      <c r="B20" s="17" t="s">
        <v>20</v>
      </c>
      <c r="C20" s="17">
        <v>2738</v>
      </c>
      <c r="D20" s="29" t="s">
        <v>7</v>
      </c>
      <c r="F20" s="37" t="s">
        <v>26</v>
      </c>
      <c r="G20" s="39">
        <v>1</v>
      </c>
      <c r="H20" s="39"/>
      <c r="I20" s="39"/>
      <c r="J20" s="39"/>
      <c r="K20" s="39">
        <v>1</v>
      </c>
    </row>
    <row r="21" spans="1:11" x14ac:dyDescent="0.25">
      <c r="A21" s="21">
        <v>42418</v>
      </c>
      <c r="B21" s="19" t="s">
        <v>21</v>
      </c>
      <c r="C21" s="15">
        <v>7756</v>
      </c>
      <c r="D21" s="23" t="s">
        <v>11</v>
      </c>
      <c r="F21" s="37" t="s">
        <v>27</v>
      </c>
      <c r="G21" s="39"/>
      <c r="H21" s="39"/>
      <c r="I21" s="39">
        <v>1</v>
      </c>
      <c r="J21" s="39"/>
      <c r="K21" s="39">
        <v>1</v>
      </c>
    </row>
    <row r="22" spans="1:11" x14ac:dyDescent="0.25">
      <c r="A22" s="21">
        <v>42411</v>
      </c>
      <c r="B22" s="19" t="s">
        <v>21</v>
      </c>
      <c r="C22" s="15">
        <v>7737</v>
      </c>
      <c r="D22" s="23" t="s">
        <v>11</v>
      </c>
      <c r="F22" s="37" t="s">
        <v>29</v>
      </c>
      <c r="G22" s="39">
        <v>1</v>
      </c>
      <c r="H22" s="39"/>
      <c r="I22" s="39">
        <v>1</v>
      </c>
      <c r="J22" s="39"/>
      <c r="K22" s="39">
        <v>2</v>
      </c>
    </row>
    <row r="23" spans="1:11" x14ac:dyDescent="0.25">
      <c r="A23" s="16">
        <v>42389</v>
      </c>
      <c r="B23" s="17" t="s">
        <v>21</v>
      </c>
      <c r="C23" s="17">
        <v>7654</v>
      </c>
      <c r="D23" s="24" t="s">
        <v>11</v>
      </c>
      <c r="F23" s="37" t="s">
        <v>31</v>
      </c>
      <c r="G23" s="39">
        <v>1</v>
      </c>
      <c r="H23" s="39"/>
      <c r="I23" s="39"/>
      <c r="J23" s="39"/>
      <c r="K23" s="39">
        <v>1</v>
      </c>
    </row>
    <row r="24" spans="1:11" x14ac:dyDescent="0.25">
      <c r="A24" s="16">
        <v>42389</v>
      </c>
      <c r="B24" s="17" t="s">
        <v>21</v>
      </c>
      <c r="C24" s="17">
        <v>7641</v>
      </c>
      <c r="D24" s="26" t="s">
        <v>8</v>
      </c>
      <c r="F24" s="37" t="s">
        <v>16</v>
      </c>
      <c r="G24" s="39">
        <v>2</v>
      </c>
      <c r="H24" s="39"/>
      <c r="I24" s="39">
        <v>1</v>
      </c>
      <c r="J24" s="39"/>
      <c r="K24" s="39">
        <v>3</v>
      </c>
    </row>
    <row r="25" spans="1:11" x14ac:dyDescent="0.25">
      <c r="A25" s="16">
        <v>42382</v>
      </c>
      <c r="B25" s="17" t="s">
        <v>21</v>
      </c>
      <c r="C25" s="17">
        <v>7617</v>
      </c>
      <c r="D25" s="26" t="s">
        <v>8</v>
      </c>
      <c r="F25" s="37" t="s">
        <v>33</v>
      </c>
      <c r="G25" s="39"/>
      <c r="H25" s="39"/>
      <c r="I25" s="39">
        <v>1</v>
      </c>
      <c r="J25" s="39"/>
      <c r="K25" s="39">
        <v>1</v>
      </c>
    </row>
    <row r="26" spans="1:11" x14ac:dyDescent="0.25">
      <c r="A26" s="16">
        <v>42356</v>
      </c>
      <c r="B26" s="17" t="s">
        <v>21</v>
      </c>
      <c r="C26" s="17">
        <v>7559</v>
      </c>
      <c r="D26" s="29" t="s">
        <v>7</v>
      </c>
      <c r="F26" s="37" t="s">
        <v>68</v>
      </c>
      <c r="G26" s="39"/>
      <c r="H26" s="39">
        <v>1</v>
      </c>
      <c r="I26" s="39"/>
      <c r="J26" s="39"/>
      <c r="K26" s="39">
        <v>1</v>
      </c>
    </row>
    <row r="27" spans="1:11" x14ac:dyDescent="0.25">
      <c r="A27" s="16">
        <v>42376</v>
      </c>
      <c r="B27" s="17" t="s">
        <v>22</v>
      </c>
      <c r="C27" s="17">
        <v>5248</v>
      </c>
      <c r="D27" s="26" t="s">
        <v>8</v>
      </c>
      <c r="F27" s="37" t="s">
        <v>34</v>
      </c>
      <c r="G27" s="39">
        <v>2</v>
      </c>
      <c r="H27" s="39"/>
      <c r="I27" s="39"/>
      <c r="J27" s="39"/>
      <c r="K27" s="39">
        <v>2</v>
      </c>
    </row>
    <row r="28" spans="1:11" x14ac:dyDescent="0.25">
      <c r="A28" s="16">
        <v>42367</v>
      </c>
      <c r="B28" s="17" t="s">
        <v>23</v>
      </c>
      <c r="C28" s="17">
        <v>2974</v>
      </c>
      <c r="D28" s="29" t="s">
        <v>7</v>
      </c>
      <c r="F28" s="37" t="s">
        <v>37</v>
      </c>
      <c r="G28" s="39"/>
      <c r="H28" s="39"/>
      <c r="I28" s="39">
        <v>1</v>
      </c>
      <c r="J28" s="39"/>
      <c r="K28" s="39">
        <v>1</v>
      </c>
    </row>
    <row r="29" spans="1:11" x14ac:dyDescent="0.25">
      <c r="A29" s="21">
        <v>42423</v>
      </c>
      <c r="B29" s="19" t="s">
        <v>69</v>
      </c>
      <c r="C29" s="15">
        <v>1473</v>
      </c>
      <c r="D29" s="25" t="s">
        <v>8</v>
      </c>
      <c r="F29" s="37" t="s">
        <v>39</v>
      </c>
      <c r="G29" s="39">
        <v>2</v>
      </c>
      <c r="H29" s="39"/>
      <c r="I29" s="39"/>
      <c r="J29" s="39"/>
      <c r="K29" s="39">
        <v>2</v>
      </c>
    </row>
    <row r="30" spans="1:11" x14ac:dyDescent="0.25">
      <c r="A30" s="16">
        <v>42389</v>
      </c>
      <c r="B30" s="17" t="s">
        <v>24</v>
      </c>
      <c r="C30" s="17">
        <v>2655</v>
      </c>
      <c r="D30" s="26" t="s">
        <v>8</v>
      </c>
      <c r="F30" s="37" t="s">
        <v>40</v>
      </c>
      <c r="G30" s="39">
        <v>1</v>
      </c>
      <c r="H30" s="39"/>
      <c r="I30" s="39"/>
      <c r="J30" s="39"/>
      <c r="K30" s="39">
        <v>1</v>
      </c>
    </row>
    <row r="31" spans="1:11" x14ac:dyDescent="0.25">
      <c r="A31" s="16">
        <v>42367</v>
      </c>
      <c r="B31" s="17" t="s">
        <v>24</v>
      </c>
      <c r="C31" s="17">
        <v>1</v>
      </c>
      <c r="D31" s="24" t="s">
        <v>11</v>
      </c>
      <c r="F31" s="37" t="s">
        <v>35</v>
      </c>
      <c r="G31" s="39"/>
      <c r="H31" s="39">
        <v>1</v>
      </c>
      <c r="I31" s="39">
        <v>2</v>
      </c>
      <c r="J31" s="39"/>
      <c r="K31" s="39">
        <v>3</v>
      </c>
    </row>
    <row r="32" spans="1:11" x14ac:dyDescent="0.25">
      <c r="A32" s="5">
        <v>42349</v>
      </c>
      <c r="B32" s="6" t="s">
        <v>24</v>
      </c>
      <c r="C32" s="6">
        <v>2628</v>
      </c>
      <c r="D32" s="30" t="s">
        <v>7</v>
      </c>
      <c r="F32" s="37" t="s">
        <v>30</v>
      </c>
      <c r="G32" s="39">
        <v>1</v>
      </c>
      <c r="H32" s="39"/>
      <c r="I32" s="39">
        <v>1</v>
      </c>
      <c r="J32" s="39"/>
      <c r="K32" s="39">
        <v>2</v>
      </c>
    </row>
    <row r="33" spans="1:11" x14ac:dyDescent="0.25">
      <c r="A33" s="16">
        <v>42361</v>
      </c>
      <c r="B33" s="17" t="s">
        <v>26</v>
      </c>
      <c r="C33" s="17">
        <v>4366</v>
      </c>
      <c r="D33" s="26" t="s">
        <v>8</v>
      </c>
      <c r="F33" s="37" t="s">
        <v>42</v>
      </c>
      <c r="G33" s="39">
        <v>2</v>
      </c>
      <c r="H33" s="39"/>
      <c r="I33" s="39">
        <v>1</v>
      </c>
      <c r="J33" s="39"/>
      <c r="K33" s="39">
        <v>3</v>
      </c>
    </row>
    <row r="34" spans="1:11" x14ac:dyDescent="0.25">
      <c r="A34" s="16">
        <v>42382</v>
      </c>
      <c r="B34" s="17" t="s">
        <v>27</v>
      </c>
      <c r="C34" s="17">
        <v>1980</v>
      </c>
      <c r="D34" s="29" t="s">
        <v>7</v>
      </c>
      <c r="F34" s="37" t="s">
        <v>43</v>
      </c>
      <c r="G34" s="39">
        <v>1</v>
      </c>
      <c r="H34" s="39">
        <v>1</v>
      </c>
      <c r="I34" s="39"/>
      <c r="J34" s="39"/>
      <c r="K34" s="39">
        <v>2</v>
      </c>
    </row>
    <row r="35" spans="1:11" x14ac:dyDescent="0.25">
      <c r="A35" s="21">
        <v>42422</v>
      </c>
      <c r="B35" s="19" t="s">
        <v>29</v>
      </c>
      <c r="C35" s="15">
        <v>1</v>
      </c>
      <c r="D35" s="25" t="s">
        <v>8</v>
      </c>
      <c r="F35" s="37" t="s">
        <v>45</v>
      </c>
      <c r="G35" s="39">
        <v>3</v>
      </c>
      <c r="H35" s="39"/>
      <c r="I35" s="39"/>
      <c r="J35" s="39"/>
      <c r="K35" s="39">
        <v>3</v>
      </c>
    </row>
    <row r="36" spans="1:11" x14ac:dyDescent="0.25">
      <c r="A36" s="16">
        <v>42384</v>
      </c>
      <c r="B36" s="17" t="s">
        <v>29</v>
      </c>
      <c r="C36" s="17">
        <v>3435</v>
      </c>
      <c r="D36" s="29" t="s">
        <v>7</v>
      </c>
      <c r="F36" s="37" t="s">
        <v>25</v>
      </c>
      <c r="G36" s="39">
        <v>5</v>
      </c>
      <c r="H36" s="39"/>
      <c r="I36" s="39">
        <v>2</v>
      </c>
      <c r="J36" s="39"/>
      <c r="K36" s="39">
        <v>7</v>
      </c>
    </row>
    <row r="37" spans="1:11" x14ac:dyDescent="0.25">
      <c r="A37" s="16">
        <v>42349</v>
      </c>
      <c r="B37" s="17" t="s">
        <v>31</v>
      </c>
      <c r="C37" s="17">
        <v>4236</v>
      </c>
      <c r="D37" s="26" t="s">
        <v>8</v>
      </c>
      <c r="F37" s="37" t="s">
        <v>46</v>
      </c>
      <c r="G37" s="39">
        <v>1</v>
      </c>
      <c r="H37" s="39"/>
      <c r="I37" s="39"/>
      <c r="J37" s="39"/>
      <c r="K37" s="39">
        <v>1</v>
      </c>
    </row>
    <row r="38" spans="1:11" x14ac:dyDescent="0.25">
      <c r="A38" s="16">
        <v>42395</v>
      </c>
      <c r="B38" s="17" t="s">
        <v>16</v>
      </c>
      <c r="C38" s="17">
        <v>2382</v>
      </c>
      <c r="D38" s="29" t="s">
        <v>7</v>
      </c>
      <c r="F38" s="37" t="s">
        <v>47</v>
      </c>
      <c r="G38" s="39">
        <v>1</v>
      </c>
      <c r="H38" s="39"/>
      <c r="I38" s="39"/>
      <c r="J38" s="39"/>
      <c r="K38" s="39">
        <v>1</v>
      </c>
    </row>
    <row r="39" spans="1:11" x14ac:dyDescent="0.25">
      <c r="A39" s="16">
        <v>42367</v>
      </c>
      <c r="B39" s="17" t="s">
        <v>16</v>
      </c>
      <c r="C39" s="17">
        <v>2365</v>
      </c>
      <c r="D39" s="26" t="s">
        <v>8</v>
      </c>
      <c r="F39" s="37" t="s">
        <v>17</v>
      </c>
      <c r="G39" s="39"/>
      <c r="H39" s="39"/>
      <c r="I39" s="39">
        <v>1</v>
      </c>
      <c r="J39" s="39"/>
      <c r="K39" s="39">
        <v>1</v>
      </c>
    </row>
    <row r="40" spans="1:11" x14ac:dyDescent="0.25">
      <c r="A40" s="16">
        <v>42352</v>
      </c>
      <c r="B40" s="17" t="s">
        <v>16</v>
      </c>
      <c r="C40" s="17">
        <v>2356</v>
      </c>
      <c r="D40" s="26" t="s">
        <v>8</v>
      </c>
      <c r="F40" s="37" t="s">
        <v>51</v>
      </c>
      <c r="G40" s="39">
        <v>1</v>
      </c>
      <c r="H40" s="39"/>
      <c r="I40" s="39">
        <v>1</v>
      </c>
      <c r="J40" s="39"/>
      <c r="K40" s="39">
        <v>2</v>
      </c>
    </row>
    <row r="41" spans="1:11" x14ac:dyDescent="0.25">
      <c r="A41" s="16">
        <v>42382</v>
      </c>
      <c r="B41" s="17" t="s">
        <v>33</v>
      </c>
      <c r="C41" s="17">
        <v>3514</v>
      </c>
      <c r="D41" s="29" t="s">
        <v>7</v>
      </c>
      <c r="F41" s="37" t="s">
        <v>38</v>
      </c>
      <c r="G41" s="39"/>
      <c r="H41" s="39">
        <v>1</v>
      </c>
      <c r="I41" s="39">
        <v>2</v>
      </c>
      <c r="J41" s="39"/>
      <c r="K41" s="39">
        <v>3</v>
      </c>
    </row>
    <row r="42" spans="1:11" x14ac:dyDescent="0.25">
      <c r="A42" s="21">
        <v>42424</v>
      </c>
      <c r="B42" s="19" t="s">
        <v>68</v>
      </c>
      <c r="C42" s="15">
        <v>4759</v>
      </c>
      <c r="D42" s="23" t="s">
        <v>11</v>
      </c>
      <c r="F42" s="37" t="s">
        <v>44</v>
      </c>
      <c r="G42" s="39">
        <v>1</v>
      </c>
      <c r="H42" s="39">
        <v>2</v>
      </c>
      <c r="I42" s="39">
        <v>1</v>
      </c>
      <c r="J42" s="39"/>
      <c r="K42" s="39">
        <v>4</v>
      </c>
    </row>
    <row r="43" spans="1:11" x14ac:dyDescent="0.25">
      <c r="A43" s="21">
        <v>42410</v>
      </c>
      <c r="B43" s="19" t="s">
        <v>34</v>
      </c>
      <c r="C43" s="15">
        <v>6727</v>
      </c>
      <c r="D43" s="25" t="s">
        <v>8</v>
      </c>
      <c r="F43" s="37" t="s">
        <v>32</v>
      </c>
      <c r="G43" s="39">
        <v>1</v>
      </c>
      <c r="H43" s="39"/>
      <c r="I43" s="39"/>
      <c r="J43" s="39"/>
      <c r="K43" s="39">
        <v>1</v>
      </c>
    </row>
    <row r="44" spans="1:11" x14ac:dyDescent="0.25">
      <c r="A44" s="21">
        <v>42410</v>
      </c>
      <c r="B44" s="19" t="s">
        <v>34</v>
      </c>
      <c r="C44" s="15">
        <v>6714</v>
      </c>
      <c r="D44" s="25" t="s">
        <v>8</v>
      </c>
      <c r="F44" s="37" t="s">
        <v>66</v>
      </c>
      <c r="G44" s="39">
        <v>2</v>
      </c>
      <c r="H44" s="39"/>
      <c r="I44" s="39"/>
      <c r="J44" s="39"/>
      <c r="K44" s="39">
        <v>2</v>
      </c>
    </row>
    <row r="45" spans="1:11" x14ac:dyDescent="0.25">
      <c r="A45" s="21">
        <v>42417</v>
      </c>
      <c r="B45" s="19" t="s">
        <v>37</v>
      </c>
      <c r="C45" s="15">
        <v>4627</v>
      </c>
      <c r="D45" s="28" t="s">
        <v>7</v>
      </c>
      <c r="F45" s="37" t="s">
        <v>28</v>
      </c>
      <c r="G45" s="39">
        <v>2</v>
      </c>
      <c r="H45" s="39"/>
      <c r="I45" s="39"/>
      <c r="J45" s="39"/>
      <c r="K45" s="39">
        <v>2</v>
      </c>
    </row>
    <row r="46" spans="1:11" x14ac:dyDescent="0.25">
      <c r="A46" s="21">
        <v>42410</v>
      </c>
      <c r="B46" s="19" t="s">
        <v>39</v>
      </c>
      <c r="C46" s="15">
        <v>5918</v>
      </c>
      <c r="D46" s="25" t="s">
        <v>8</v>
      </c>
      <c r="F46" s="37" t="s">
        <v>55</v>
      </c>
      <c r="G46" s="39">
        <v>2</v>
      </c>
      <c r="H46" s="39"/>
      <c r="I46" s="39">
        <v>2</v>
      </c>
      <c r="J46" s="39"/>
      <c r="K46" s="39">
        <v>4</v>
      </c>
    </row>
    <row r="47" spans="1:11" x14ac:dyDescent="0.25">
      <c r="A47" s="16">
        <v>42382</v>
      </c>
      <c r="B47" s="17" t="s">
        <v>39</v>
      </c>
      <c r="C47" s="17">
        <v>5864</v>
      </c>
      <c r="D47" s="26" t="s">
        <v>8</v>
      </c>
      <c r="F47" s="37" t="s">
        <v>12</v>
      </c>
      <c r="G47" s="39">
        <v>1</v>
      </c>
      <c r="H47" s="39"/>
      <c r="I47" s="39"/>
      <c r="J47" s="39"/>
      <c r="K47" s="39">
        <v>1</v>
      </c>
    </row>
    <row r="48" spans="1:11" x14ac:dyDescent="0.25">
      <c r="A48" s="16">
        <v>42369</v>
      </c>
      <c r="B48" s="17" t="s">
        <v>40</v>
      </c>
      <c r="C48" s="17">
        <v>4832</v>
      </c>
      <c r="D48" s="26" t="s">
        <v>8</v>
      </c>
      <c r="F48" s="37" t="s">
        <v>6</v>
      </c>
      <c r="G48" s="39">
        <v>5</v>
      </c>
      <c r="H48" s="39">
        <v>1</v>
      </c>
      <c r="I48" s="39">
        <v>2</v>
      </c>
      <c r="J48" s="39"/>
      <c r="K48" s="39">
        <v>8</v>
      </c>
    </row>
    <row r="49" spans="1:11" x14ac:dyDescent="0.25">
      <c r="A49" s="16">
        <v>42389</v>
      </c>
      <c r="B49" s="17" t="s">
        <v>35</v>
      </c>
      <c r="C49" s="17">
        <v>2311</v>
      </c>
      <c r="D49" s="29" t="s">
        <v>7</v>
      </c>
      <c r="F49" s="37" t="s">
        <v>71</v>
      </c>
      <c r="G49" s="39"/>
      <c r="H49" s="39"/>
      <c r="I49" s="39">
        <v>1</v>
      </c>
      <c r="J49" s="39"/>
      <c r="K49" s="39">
        <v>1</v>
      </c>
    </row>
    <row r="50" spans="1:11" x14ac:dyDescent="0.25">
      <c r="A50" s="16">
        <v>42389</v>
      </c>
      <c r="B50" s="17" t="s">
        <v>35</v>
      </c>
      <c r="C50" s="17">
        <v>2315</v>
      </c>
      <c r="D50" s="24" t="s">
        <v>11</v>
      </c>
      <c r="F50" s="37" t="s">
        <v>70</v>
      </c>
      <c r="G50" s="39">
        <v>1</v>
      </c>
      <c r="H50" s="39"/>
      <c r="I50" s="39"/>
      <c r="J50" s="39"/>
      <c r="K50" s="39">
        <v>1</v>
      </c>
    </row>
    <row r="51" spans="1:11" x14ac:dyDescent="0.25">
      <c r="A51" s="16">
        <v>42369</v>
      </c>
      <c r="B51" s="17" t="s">
        <v>35</v>
      </c>
      <c r="C51" s="17">
        <v>2292</v>
      </c>
      <c r="D51" s="29" t="s">
        <v>7</v>
      </c>
      <c r="F51" s="37" t="s">
        <v>48</v>
      </c>
      <c r="G51" s="39"/>
      <c r="H51" s="39">
        <v>1</v>
      </c>
      <c r="I51" s="39"/>
      <c r="J51" s="39"/>
      <c r="K51" s="39">
        <v>1</v>
      </c>
    </row>
    <row r="52" spans="1:11" x14ac:dyDescent="0.25">
      <c r="A52" s="16">
        <v>42390</v>
      </c>
      <c r="B52" s="17" t="s">
        <v>30</v>
      </c>
      <c r="C52" s="17">
        <v>3443</v>
      </c>
      <c r="D52" s="26" t="s">
        <v>8</v>
      </c>
      <c r="F52" s="37" t="s">
        <v>50</v>
      </c>
      <c r="G52" s="39">
        <v>4</v>
      </c>
      <c r="H52" s="39"/>
      <c r="I52" s="39">
        <v>1</v>
      </c>
      <c r="J52" s="39"/>
      <c r="K52" s="39">
        <v>5</v>
      </c>
    </row>
    <row r="53" spans="1:11" x14ac:dyDescent="0.25">
      <c r="A53" s="16">
        <v>42367</v>
      </c>
      <c r="B53" s="17" t="s">
        <v>30</v>
      </c>
      <c r="C53" s="17">
        <v>3435</v>
      </c>
      <c r="D53" s="29" t="s">
        <v>7</v>
      </c>
      <c r="F53" s="37" t="s">
        <v>19</v>
      </c>
      <c r="G53" s="39">
        <v>11</v>
      </c>
      <c r="H53" s="39"/>
      <c r="I53" s="39">
        <v>3</v>
      </c>
      <c r="J53" s="39"/>
      <c r="K53" s="39">
        <v>14</v>
      </c>
    </row>
    <row r="54" spans="1:11" x14ac:dyDescent="0.25">
      <c r="A54" s="21">
        <v>42418</v>
      </c>
      <c r="B54" s="19" t="s">
        <v>42</v>
      </c>
      <c r="C54" s="15">
        <v>323</v>
      </c>
      <c r="D54" s="25" t="s">
        <v>8</v>
      </c>
      <c r="F54" s="37" t="s">
        <v>41</v>
      </c>
      <c r="G54" s="39">
        <v>1</v>
      </c>
      <c r="H54" s="39">
        <v>1</v>
      </c>
      <c r="I54" s="39">
        <v>1</v>
      </c>
      <c r="J54" s="39"/>
      <c r="K54" s="39">
        <v>3</v>
      </c>
    </row>
    <row r="55" spans="1:11" x14ac:dyDescent="0.25">
      <c r="A55" s="16">
        <v>42376</v>
      </c>
      <c r="B55" s="17" t="s">
        <v>42</v>
      </c>
      <c r="C55" s="17">
        <v>230</v>
      </c>
      <c r="D55" s="26" t="s">
        <v>8</v>
      </c>
      <c r="F55" s="37" t="s">
        <v>75</v>
      </c>
      <c r="G55" s="39"/>
      <c r="H55" s="39"/>
      <c r="I55" s="39"/>
      <c r="J55" s="39"/>
      <c r="K55" s="39"/>
    </row>
    <row r="56" spans="1:11" x14ac:dyDescent="0.25">
      <c r="A56" s="16">
        <v>42355</v>
      </c>
      <c r="B56" s="17" t="s">
        <v>42</v>
      </c>
      <c r="C56" s="17">
        <v>158</v>
      </c>
      <c r="D56" s="29" t="s">
        <v>7</v>
      </c>
      <c r="F56" s="37" t="s">
        <v>76</v>
      </c>
      <c r="G56" s="39">
        <v>69</v>
      </c>
      <c r="H56" s="39">
        <v>17</v>
      </c>
      <c r="I56" s="39">
        <v>36</v>
      </c>
      <c r="J56" s="39"/>
      <c r="K56" s="39">
        <v>122</v>
      </c>
    </row>
    <row r="57" spans="1:11" x14ac:dyDescent="0.25">
      <c r="A57" s="16">
        <v>42383</v>
      </c>
      <c r="B57" s="18" t="s">
        <v>43</v>
      </c>
      <c r="C57" s="17">
        <v>7266</v>
      </c>
      <c r="D57" s="24" t="s">
        <v>11</v>
      </c>
    </row>
    <row r="58" spans="1:11" x14ac:dyDescent="0.25">
      <c r="A58" s="16">
        <v>42369</v>
      </c>
      <c r="B58" s="17" t="s">
        <v>43</v>
      </c>
      <c r="C58" s="17">
        <v>7227</v>
      </c>
      <c r="D58" s="26" t="s">
        <v>8</v>
      </c>
    </row>
    <row r="59" spans="1:11" x14ac:dyDescent="0.25">
      <c r="A59" s="21">
        <v>42404</v>
      </c>
      <c r="B59" s="19" t="s">
        <v>45</v>
      </c>
      <c r="C59" s="15">
        <v>5059</v>
      </c>
      <c r="D59" s="25" t="s">
        <v>8</v>
      </c>
    </row>
    <row r="60" spans="1:11" x14ac:dyDescent="0.25">
      <c r="A60" s="16">
        <v>42380</v>
      </c>
      <c r="B60" s="17" t="s">
        <v>45</v>
      </c>
      <c r="C60" s="17">
        <v>4984</v>
      </c>
      <c r="D60" s="26" t="s">
        <v>8</v>
      </c>
    </row>
    <row r="61" spans="1:11" x14ac:dyDescent="0.25">
      <c r="A61" s="16">
        <v>42352</v>
      </c>
      <c r="B61" s="17" t="s">
        <v>45</v>
      </c>
      <c r="C61" s="17">
        <v>4936</v>
      </c>
      <c r="D61" s="26" t="s">
        <v>8</v>
      </c>
    </row>
    <row r="62" spans="1:11" x14ac:dyDescent="0.25">
      <c r="A62" s="21">
        <v>42410</v>
      </c>
      <c r="B62" s="19" t="s">
        <v>25</v>
      </c>
      <c r="C62" s="15">
        <v>8517</v>
      </c>
      <c r="D62" s="25" t="s">
        <v>8</v>
      </c>
    </row>
    <row r="63" spans="1:11" x14ac:dyDescent="0.25">
      <c r="A63" s="21">
        <v>42402</v>
      </c>
      <c r="B63" s="19" t="s">
        <v>25</v>
      </c>
      <c r="C63" s="15">
        <v>8492</v>
      </c>
      <c r="D63" s="25" t="s">
        <v>8</v>
      </c>
    </row>
    <row r="64" spans="1:11" x14ac:dyDescent="0.25">
      <c r="A64" s="16">
        <v>42395</v>
      </c>
      <c r="B64" s="17" t="s">
        <v>25</v>
      </c>
      <c r="C64" s="17">
        <v>8464</v>
      </c>
      <c r="D64" s="26" t="s">
        <v>8</v>
      </c>
    </row>
    <row r="65" spans="1:4" x14ac:dyDescent="0.25">
      <c r="A65" s="16">
        <v>42395</v>
      </c>
      <c r="B65" s="17" t="s">
        <v>25</v>
      </c>
      <c r="C65" s="17">
        <v>8459</v>
      </c>
      <c r="D65" s="26" t="s">
        <v>8</v>
      </c>
    </row>
    <row r="66" spans="1:4" x14ac:dyDescent="0.25">
      <c r="A66" s="16">
        <v>42377</v>
      </c>
      <c r="B66" s="17" t="s">
        <v>25</v>
      </c>
      <c r="C66" s="17">
        <v>8397</v>
      </c>
      <c r="D66" s="29" t="s">
        <v>7</v>
      </c>
    </row>
    <row r="67" spans="1:4" x14ac:dyDescent="0.25">
      <c r="A67" s="16">
        <v>42377</v>
      </c>
      <c r="B67" s="17" t="s">
        <v>25</v>
      </c>
      <c r="C67" s="17">
        <v>8393</v>
      </c>
      <c r="D67" s="29" t="s">
        <v>7</v>
      </c>
    </row>
    <row r="68" spans="1:4" x14ac:dyDescent="0.25">
      <c r="A68" s="16">
        <v>42360</v>
      </c>
      <c r="B68" s="17" t="s">
        <v>25</v>
      </c>
      <c r="C68" s="17">
        <v>8381</v>
      </c>
      <c r="D68" s="26" t="s">
        <v>8</v>
      </c>
    </row>
    <row r="69" spans="1:4" x14ac:dyDescent="0.25">
      <c r="A69" s="5">
        <v>42349</v>
      </c>
      <c r="B69" s="6" t="s">
        <v>46</v>
      </c>
      <c r="C69" s="6">
        <v>3789</v>
      </c>
      <c r="D69" s="27" t="s">
        <v>8</v>
      </c>
    </row>
    <row r="70" spans="1:4" x14ac:dyDescent="0.25">
      <c r="A70" s="16">
        <v>42376</v>
      </c>
      <c r="B70" s="17" t="s">
        <v>47</v>
      </c>
      <c r="C70" s="17">
        <v>4601</v>
      </c>
      <c r="D70" s="26" t="s">
        <v>8</v>
      </c>
    </row>
    <row r="71" spans="1:4" x14ac:dyDescent="0.25">
      <c r="A71" s="16">
        <v>42395</v>
      </c>
      <c r="B71" s="17" t="s">
        <v>17</v>
      </c>
      <c r="C71" s="17">
        <v>6490</v>
      </c>
      <c r="D71" s="29" t="s">
        <v>7</v>
      </c>
    </row>
    <row r="72" spans="1:4" x14ac:dyDescent="0.25">
      <c r="A72" s="21">
        <v>42416</v>
      </c>
      <c r="B72" s="19" t="s">
        <v>51</v>
      </c>
      <c r="C72" s="15">
        <v>7608</v>
      </c>
      <c r="D72" s="25" t="s">
        <v>8</v>
      </c>
    </row>
    <row r="73" spans="1:4" x14ac:dyDescent="0.25">
      <c r="A73" s="16">
        <v>42366</v>
      </c>
      <c r="B73" s="17" t="s">
        <v>51</v>
      </c>
      <c r="C73" s="17">
        <v>7446</v>
      </c>
      <c r="D73" s="29" t="s">
        <v>7</v>
      </c>
    </row>
    <row r="74" spans="1:4" x14ac:dyDescent="0.25">
      <c r="A74" s="21">
        <v>42417</v>
      </c>
      <c r="B74" s="19" t="s">
        <v>38</v>
      </c>
      <c r="C74" s="15">
        <v>7844</v>
      </c>
      <c r="D74" s="23" t="s">
        <v>11</v>
      </c>
    </row>
    <row r="75" spans="1:4" x14ac:dyDescent="0.25">
      <c r="A75" s="21">
        <v>42410</v>
      </c>
      <c r="B75" s="19" t="s">
        <v>38</v>
      </c>
      <c r="C75" s="15">
        <v>7801</v>
      </c>
      <c r="D75" s="28" t="s">
        <v>7</v>
      </c>
    </row>
    <row r="76" spans="1:4" x14ac:dyDescent="0.25">
      <c r="A76" s="16">
        <v>42389</v>
      </c>
      <c r="B76" s="17" t="s">
        <v>38</v>
      </c>
      <c r="C76" s="17">
        <v>7692</v>
      </c>
      <c r="D76" s="29" t="s">
        <v>7</v>
      </c>
    </row>
    <row r="77" spans="1:4" x14ac:dyDescent="0.25">
      <c r="A77" s="21">
        <v>42424</v>
      </c>
      <c r="B77" s="14" t="s">
        <v>44</v>
      </c>
      <c r="C77" s="15">
        <v>7126</v>
      </c>
      <c r="D77" s="23" t="s">
        <v>11</v>
      </c>
    </row>
    <row r="78" spans="1:4" x14ac:dyDescent="0.25">
      <c r="A78" s="16">
        <v>42384</v>
      </c>
      <c r="B78" s="17" t="s">
        <v>44</v>
      </c>
      <c r="C78" s="17">
        <v>7004</v>
      </c>
      <c r="D78" s="26" t="s">
        <v>8</v>
      </c>
    </row>
    <row r="79" spans="1:4" x14ac:dyDescent="0.25">
      <c r="A79" s="16">
        <v>42373</v>
      </c>
      <c r="B79" s="17" t="s">
        <v>44</v>
      </c>
      <c r="C79" s="17">
        <v>6982</v>
      </c>
      <c r="D79" s="29" t="s">
        <v>7</v>
      </c>
    </row>
    <row r="80" spans="1:4" x14ac:dyDescent="0.25">
      <c r="A80" s="16">
        <v>42356</v>
      </c>
      <c r="B80" s="17" t="s">
        <v>44</v>
      </c>
      <c r="C80" s="17">
        <v>6948</v>
      </c>
      <c r="D80" s="24" t="s">
        <v>11</v>
      </c>
    </row>
    <row r="81" spans="1:4" x14ac:dyDescent="0.25">
      <c r="A81" s="16">
        <v>42389</v>
      </c>
      <c r="B81" s="17" t="s">
        <v>32</v>
      </c>
      <c r="C81" s="17">
        <v>3787</v>
      </c>
      <c r="D81" s="26" t="s">
        <v>8</v>
      </c>
    </row>
    <row r="82" spans="1:4" x14ac:dyDescent="0.25">
      <c r="A82" s="21">
        <v>42412</v>
      </c>
      <c r="B82" s="19" t="s">
        <v>66</v>
      </c>
      <c r="C82" s="15">
        <v>6032</v>
      </c>
      <c r="D82" s="25" t="s">
        <v>8</v>
      </c>
    </row>
    <row r="83" spans="1:4" x14ac:dyDescent="0.25">
      <c r="A83" s="16">
        <v>42353</v>
      </c>
      <c r="B83" s="17" t="s">
        <v>66</v>
      </c>
      <c r="C83" s="17">
        <v>5960</v>
      </c>
      <c r="D83" s="26" t="s">
        <v>8</v>
      </c>
    </row>
    <row r="84" spans="1:4" x14ac:dyDescent="0.25">
      <c r="A84" s="16">
        <v>42390</v>
      </c>
      <c r="B84" s="17" t="s">
        <v>28</v>
      </c>
      <c r="C84" s="17">
        <v>2003</v>
      </c>
      <c r="D84" s="26" t="s">
        <v>8</v>
      </c>
    </row>
    <row r="85" spans="1:4" x14ac:dyDescent="0.25">
      <c r="A85" s="16">
        <v>42353</v>
      </c>
      <c r="B85" s="17" t="s">
        <v>28</v>
      </c>
      <c r="C85" s="17">
        <v>1876</v>
      </c>
      <c r="D85" s="26" t="s">
        <v>8</v>
      </c>
    </row>
    <row r="86" spans="1:4" x14ac:dyDescent="0.25">
      <c r="A86" s="21">
        <v>42411</v>
      </c>
      <c r="B86" s="19" t="s">
        <v>55</v>
      </c>
      <c r="C86" s="15">
        <v>9617</v>
      </c>
      <c r="D86" s="28" t="s">
        <v>7</v>
      </c>
    </row>
    <row r="87" spans="1:4" x14ac:dyDescent="0.25">
      <c r="A87" s="21">
        <v>42404</v>
      </c>
      <c r="B87" s="19" t="s">
        <v>55</v>
      </c>
      <c r="C87" s="15">
        <v>9568</v>
      </c>
      <c r="D87" s="25" t="s">
        <v>8</v>
      </c>
    </row>
    <row r="88" spans="1:4" x14ac:dyDescent="0.25">
      <c r="A88" s="16">
        <v>42376</v>
      </c>
      <c r="B88" s="17" t="s">
        <v>55</v>
      </c>
      <c r="C88" s="17">
        <v>9452</v>
      </c>
      <c r="D88" s="26" t="s">
        <v>8</v>
      </c>
    </row>
    <row r="89" spans="1:4" x14ac:dyDescent="0.25">
      <c r="A89" s="16">
        <v>42369</v>
      </c>
      <c r="B89" s="17" t="s">
        <v>55</v>
      </c>
      <c r="C89" s="17">
        <v>9425</v>
      </c>
      <c r="D89" s="29" t="s">
        <v>7</v>
      </c>
    </row>
    <row r="90" spans="1:4" x14ac:dyDescent="0.25">
      <c r="A90" s="16">
        <v>42395</v>
      </c>
      <c r="B90" s="17" t="s">
        <v>12</v>
      </c>
      <c r="C90" s="17">
        <v>5068</v>
      </c>
      <c r="D90" s="26" t="s">
        <v>8</v>
      </c>
    </row>
    <row r="91" spans="1:4" x14ac:dyDescent="0.25">
      <c r="A91" s="21">
        <v>42419</v>
      </c>
      <c r="B91" s="19" t="s">
        <v>6</v>
      </c>
      <c r="C91" s="15">
        <v>6565</v>
      </c>
      <c r="D91" s="23" t="s">
        <v>11</v>
      </c>
    </row>
    <row r="92" spans="1:4" x14ac:dyDescent="0.25">
      <c r="A92" s="21">
        <v>42412</v>
      </c>
      <c r="B92" s="19" t="s">
        <v>6</v>
      </c>
      <c r="C92" s="15">
        <v>6519</v>
      </c>
      <c r="D92" s="25" t="s">
        <v>8</v>
      </c>
    </row>
    <row r="93" spans="1:4" x14ac:dyDescent="0.25">
      <c r="A93" s="21">
        <v>42405</v>
      </c>
      <c r="B93" s="19" t="s">
        <v>6</v>
      </c>
      <c r="C93" s="15">
        <v>6503</v>
      </c>
      <c r="D93" s="25" t="s">
        <v>8</v>
      </c>
    </row>
    <row r="94" spans="1:4" x14ac:dyDescent="0.25">
      <c r="A94" s="16">
        <v>42398</v>
      </c>
      <c r="B94" s="17" t="s">
        <v>6</v>
      </c>
      <c r="C94" s="17">
        <v>6471</v>
      </c>
      <c r="D94" s="29" t="s">
        <v>7</v>
      </c>
    </row>
    <row r="95" spans="1:4" x14ac:dyDescent="0.25">
      <c r="A95" s="16">
        <v>42381</v>
      </c>
      <c r="B95" s="17" t="s">
        <v>6</v>
      </c>
      <c r="C95" s="17">
        <v>6419</v>
      </c>
      <c r="D95" s="29" t="s">
        <v>7</v>
      </c>
    </row>
    <row r="96" spans="1:4" x14ac:dyDescent="0.25">
      <c r="A96" s="16">
        <v>42381</v>
      </c>
      <c r="B96" s="17" t="s">
        <v>6</v>
      </c>
      <c r="C96" s="17">
        <v>6418</v>
      </c>
      <c r="D96" s="26" t="s">
        <v>8</v>
      </c>
    </row>
    <row r="97" spans="1:4" x14ac:dyDescent="0.25">
      <c r="A97" s="16">
        <v>42374</v>
      </c>
      <c r="B97" s="17" t="s">
        <v>6</v>
      </c>
      <c r="C97" s="17">
        <v>6415</v>
      </c>
      <c r="D97" s="26" t="s">
        <v>8</v>
      </c>
    </row>
    <row r="98" spans="1:4" x14ac:dyDescent="0.25">
      <c r="A98" s="16">
        <v>42355</v>
      </c>
      <c r="B98" s="17" t="s">
        <v>6</v>
      </c>
      <c r="C98" s="17">
        <v>6349</v>
      </c>
      <c r="D98" s="26" t="s">
        <v>8</v>
      </c>
    </row>
    <row r="99" spans="1:4" x14ac:dyDescent="0.25">
      <c r="A99" s="21">
        <v>42403</v>
      </c>
      <c r="B99" s="19" t="s">
        <v>71</v>
      </c>
      <c r="C99" s="15">
        <v>3739</v>
      </c>
      <c r="D99" s="28" t="s">
        <v>7</v>
      </c>
    </row>
    <row r="100" spans="1:4" x14ac:dyDescent="0.25">
      <c r="A100" s="21">
        <v>42417</v>
      </c>
      <c r="B100" s="19" t="s">
        <v>70</v>
      </c>
      <c r="C100" s="15">
        <v>5640</v>
      </c>
      <c r="D100" s="25" t="s">
        <v>8</v>
      </c>
    </row>
    <row r="101" spans="1:4" x14ac:dyDescent="0.25">
      <c r="A101" s="16">
        <v>42383</v>
      </c>
      <c r="B101" s="18" t="s">
        <v>48</v>
      </c>
      <c r="C101" s="17">
        <v>337</v>
      </c>
      <c r="D101" s="24" t="s">
        <v>11</v>
      </c>
    </row>
    <row r="102" spans="1:4" x14ac:dyDescent="0.25">
      <c r="A102" s="21">
        <v>42410</v>
      </c>
      <c r="B102" s="19" t="s">
        <v>50</v>
      </c>
      <c r="C102" s="15">
        <v>8612</v>
      </c>
      <c r="D102" s="25" t="s">
        <v>8</v>
      </c>
    </row>
    <row r="103" spans="1:4" x14ac:dyDescent="0.25">
      <c r="A103" s="16">
        <v>42382</v>
      </c>
      <c r="B103" s="17" t="s">
        <v>50</v>
      </c>
      <c r="C103" s="17">
        <v>8529</v>
      </c>
      <c r="D103" s="26" t="s">
        <v>8</v>
      </c>
    </row>
    <row r="104" spans="1:4" x14ac:dyDescent="0.25">
      <c r="A104" s="16">
        <v>42368</v>
      </c>
      <c r="B104" s="17" t="s">
        <v>50</v>
      </c>
      <c r="C104" s="17">
        <v>8506</v>
      </c>
      <c r="D104" s="26" t="s">
        <v>8</v>
      </c>
    </row>
    <row r="105" spans="1:4" x14ac:dyDescent="0.25">
      <c r="A105" s="16">
        <v>42362</v>
      </c>
      <c r="B105" s="17" t="s">
        <v>50</v>
      </c>
      <c r="C105" s="17">
        <v>8485</v>
      </c>
      <c r="D105" s="29" t="s">
        <v>7</v>
      </c>
    </row>
    <row r="106" spans="1:4" x14ac:dyDescent="0.25">
      <c r="A106" s="16">
        <v>42355</v>
      </c>
      <c r="B106" s="17" t="s">
        <v>50</v>
      </c>
      <c r="C106" s="17">
        <v>8482</v>
      </c>
      <c r="D106" s="26" t="s">
        <v>8</v>
      </c>
    </row>
    <row r="107" spans="1:4" x14ac:dyDescent="0.25">
      <c r="A107" s="21">
        <v>42412</v>
      </c>
      <c r="B107" s="19" t="s">
        <v>19</v>
      </c>
      <c r="C107" s="15">
        <v>1038</v>
      </c>
      <c r="D107" s="25" t="s">
        <v>8</v>
      </c>
    </row>
    <row r="108" spans="1:4" x14ac:dyDescent="0.25">
      <c r="A108" s="21">
        <v>42412</v>
      </c>
      <c r="B108" s="19" t="s">
        <v>19</v>
      </c>
      <c r="C108" s="15">
        <v>1034</v>
      </c>
      <c r="D108" s="25" t="s">
        <v>8</v>
      </c>
    </row>
    <row r="109" spans="1:4" x14ac:dyDescent="0.25">
      <c r="A109" s="21">
        <v>42412</v>
      </c>
      <c r="B109" s="19" t="s">
        <v>19</v>
      </c>
      <c r="C109" s="15">
        <v>1036</v>
      </c>
      <c r="D109" s="25" t="s">
        <v>8</v>
      </c>
    </row>
    <row r="110" spans="1:4" x14ac:dyDescent="0.25">
      <c r="A110" s="21">
        <v>42412</v>
      </c>
      <c r="B110" s="19" t="s">
        <v>19</v>
      </c>
      <c r="C110" s="15">
        <v>1035</v>
      </c>
      <c r="D110" s="25" t="s">
        <v>8</v>
      </c>
    </row>
    <row r="111" spans="1:4" x14ac:dyDescent="0.25">
      <c r="A111" s="16">
        <v>42395</v>
      </c>
      <c r="B111" s="17" t="s">
        <v>19</v>
      </c>
      <c r="C111" s="17">
        <v>912</v>
      </c>
      <c r="D111" s="26" t="s">
        <v>8</v>
      </c>
    </row>
    <row r="112" spans="1:4" x14ac:dyDescent="0.25">
      <c r="A112" s="16">
        <v>42395</v>
      </c>
      <c r="B112" s="17" t="s">
        <v>19</v>
      </c>
      <c r="C112" s="17">
        <v>933</v>
      </c>
      <c r="D112" s="26" t="s">
        <v>8</v>
      </c>
    </row>
    <row r="113" spans="1:4" x14ac:dyDescent="0.25">
      <c r="A113" s="16">
        <v>42395</v>
      </c>
      <c r="B113" s="17" t="s">
        <v>19</v>
      </c>
      <c r="C113" s="17">
        <v>919</v>
      </c>
      <c r="D113" s="26" t="s">
        <v>8</v>
      </c>
    </row>
    <row r="114" spans="1:4" x14ac:dyDescent="0.25">
      <c r="A114" s="16">
        <v>42395</v>
      </c>
      <c r="B114" s="17" t="s">
        <v>19</v>
      </c>
      <c r="C114" s="17">
        <v>911</v>
      </c>
      <c r="D114" s="26" t="s">
        <v>8</v>
      </c>
    </row>
    <row r="115" spans="1:4" x14ac:dyDescent="0.25">
      <c r="A115" s="16">
        <v>42395</v>
      </c>
      <c r="B115" s="17" t="s">
        <v>19</v>
      </c>
      <c r="C115" s="17">
        <v>917</v>
      </c>
      <c r="D115" s="26" t="s">
        <v>8</v>
      </c>
    </row>
    <row r="116" spans="1:4" x14ac:dyDescent="0.25">
      <c r="A116" s="16">
        <v>42387</v>
      </c>
      <c r="B116" s="17" t="s">
        <v>19</v>
      </c>
      <c r="C116" s="17">
        <v>892</v>
      </c>
      <c r="D116" s="29" t="s">
        <v>7</v>
      </c>
    </row>
    <row r="117" spans="1:4" x14ac:dyDescent="0.25">
      <c r="A117" s="16">
        <v>42381</v>
      </c>
      <c r="B117" s="17" t="s">
        <v>19</v>
      </c>
      <c r="C117" s="17">
        <v>854</v>
      </c>
      <c r="D117" s="29" t="s">
        <v>7</v>
      </c>
    </row>
    <row r="118" spans="1:4" x14ac:dyDescent="0.25">
      <c r="A118" s="16">
        <v>42381</v>
      </c>
      <c r="B118" s="17" t="s">
        <v>19</v>
      </c>
      <c r="C118" s="17">
        <v>842</v>
      </c>
      <c r="D118" s="26" t="s">
        <v>8</v>
      </c>
    </row>
    <row r="119" spans="1:4" x14ac:dyDescent="0.25">
      <c r="A119" s="16">
        <v>42374</v>
      </c>
      <c r="B119" s="17" t="s">
        <v>19</v>
      </c>
      <c r="C119" s="17">
        <v>831</v>
      </c>
      <c r="D119" s="29" t="s">
        <v>7</v>
      </c>
    </row>
    <row r="120" spans="1:4" x14ac:dyDescent="0.25">
      <c r="A120" s="16">
        <v>42353</v>
      </c>
      <c r="B120" s="17" t="s">
        <v>19</v>
      </c>
      <c r="C120" s="17">
        <v>719</v>
      </c>
      <c r="D120" s="26" t="s">
        <v>8</v>
      </c>
    </row>
    <row r="121" spans="1:4" x14ac:dyDescent="0.25">
      <c r="A121" s="21">
        <v>42424</v>
      </c>
      <c r="B121" s="19" t="s">
        <v>41</v>
      </c>
      <c r="C121" s="15">
        <v>9652</v>
      </c>
      <c r="D121" s="28" t="s">
        <v>7</v>
      </c>
    </row>
    <row r="122" spans="1:4" x14ac:dyDescent="0.25">
      <c r="A122" s="16">
        <v>42388</v>
      </c>
      <c r="B122" s="18" t="s">
        <v>41</v>
      </c>
      <c r="C122" s="17">
        <v>9462</v>
      </c>
      <c r="D122" s="24" t="s">
        <v>11</v>
      </c>
    </row>
    <row r="123" spans="1:4" x14ac:dyDescent="0.25">
      <c r="A123" s="16">
        <v>42384</v>
      </c>
      <c r="B123" s="17" t="s">
        <v>41</v>
      </c>
      <c r="C123" s="17">
        <v>9423</v>
      </c>
      <c r="D123" s="26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Feuil1</vt:lpstr>
      <vt:lpstr>Feuil2!Zone_d_impression</vt:lpstr>
    </vt:vector>
  </TitlesOfParts>
  <Company>NMPP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Veret</dc:creator>
  <cp:lastModifiedBy>Eric</cp:lastModifiedBy>
  <dcterms:created xsi:type="dcterms:W3CDTF">2016-03-17T14:59:20Z</dcterms:created>
  <dcterms:modified xsi:type="dcterms:W3CDTF">2016-03-19T11:45:14Z</dcterms:modified>
</cp:coreProperties>
</file>