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75" windowWidth="9810" windowHeight="12540" tabRatio="484"/>
  </bookViews>
  <sheets>
    <sheet name="Feuil1" sheetId="9" r:id="rId1"/>
    <sheet name="GENERAL" sheetId="4" r:id="rId2"/>
    <sheet name="STATISTIQUES" sheetId="8" r:id="rId3"/>
    <sheet name="Donnees" sheetId="2" r:id="rId4"/>
  </sheets>
  <externalReferences>
    <externalReference r:id="rId5"/>
  </externalReferences>
  <definedNames>
    <definedName name="_xlnm._FilterDatabase" localSheetId="3" hidden="1">Donnees!#REF!</definedName>
    <definedName name="_xlnm._FilterDatabase" localSheetId="1" hidden="1">GENERAL!$A$1:$M$105</definedName>
    <definedName name="age">Donnees!$B$2:$B$12</definedName>
    <definedName name="ANPE">Donnees!#REF!</definedName>
    <definedName name="are">Donnees!#REF!</definedName>
    <definedName name="ass">Donnees!#REF!</definedName>
    <definedName name="changement">Donnees!#REF!</definedName>
    <definedName name="charge">Donnees!#REF!</definedName>
    <definedName name="commune">Donnees!#REF!</definedName>
    <definedName name="contrat">Donnees!#REF!</definedName>
    <definedName name="cucs">Donnees!#REF!</definedName>
    <definedName name="enfant">Donnees!#REF!</definedName>
    <definedName name="entree">Donnees!#REF!</definedName>
    <definedName name="Etude">Donnees!#REF!</definedName>
    <definedName name="famille">Donnees!$D$1:$D$16</definedName>
    <definedName name="formation">Donnees!#REF!</definedName>
    <definedName name="_xlnm.Print_Titles" localSheetId="1">GENERAL!$A:$C,GENERAL!$1:$1</definedName>
    <definedName name="JUSTICE">Donnees!#REF!</definedName>
    <definedName name="migrant">Donnees!#REF!</definedName>
    <definedName name="Niveau">Donnees!#REF!</definedName>
    <definedName name="nn">[1]Donnees!$Q$1:$Q$16</definedName>
    <definedName name="PAYS">Donnees!#REF!</definedName>
    <definedName name="permis">Donnees!#REF!</definedName>
    <definedName name="plie">Donnees!#REF!</definedName>
    <definedName name="poste">Donnees!#REF!</definedName>
    <definedName name="Problematique">Donnees!#REF!</definedName>
    <definedName name="quartiers">Donnees!#REF!</definedName>
    <definedName name="repartition">Donnees!#REF!</definedName>
    <definedName name="restriction">Donnees!#REF!</definedName>
    <definedName name="REVENU">Donnees!#REF!</definedName>
    <definedName name="revenus">GENERAL!#REF!</definedName>
    <definedName name="rmi">Donnees!#REF!</definedName>
    <definedName name="sans">Donnees!#REF!</definedName>
    <definedName name="secteur">Donnees!#REF!</definedName>
    <definedName name="Segment_Commune_de_naissance">#N/A</definedName>
    <definedName name="Segment_Enfant_s__à_charge">#N/A</definedName>
    <definedName name="Segment_F_H">#N/A</definedName>
    <definedName name="Segment_Nb_Enfant_s">#N/A</definedName>
    <definedName name="Segment_Situation_familiale">#N/A</definedName>
    <definedName name="Segment_Tranche_Âge">#N/A</definedName>
    <definedName name="service">Donnees!#REF!</definedName>
    <definedName name="Sortie">GENERAL!#REF!</definedName>
    <definedName name="th">Donnees!#REF!</definedName>
    <definedName name="vehicule">Donnees!#REF!</definedName>
  </definedNames>
  <calcPr calcId="145621"/>
  <pivotCaches>
    <pivotCache cacheId="7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  <x14:slicerCache r:id="rId10"/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N3" i="4" l="1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2" i="4"/>
  <c r="O1" i="4"/>
  <c r="C6" i="8" l="1"/>
  <c r="D6" i="8"/>
  <c r="C10" i="8"/>
  <c r="C12" i="8"/>
  <c r="C14" i="8"/>
  <c r="B15" i="8"/>
  <c r="B16" i="8"/>
  <c r="B17" i="8"/>
  <c r="B18" i="8"/>
  <c r="B19" i="8"/>
  <c r="B20" i="8"/>
  <c r="B21" i="8"/>
  <c r="B22" i="8"/>
  <c r="B23" i="8"/>
  <c r="C24" i="8"/>
  <c r="B25" i="8"/>
  <c r="B26" i="8"/>
  <c r="B27" i="8"/>
  <c r="B28" i="8"/>
  <c r="B29" i="8"/>
  <c r="B30" i="8"/>
  <c r="B31" i="8"/>
  <c r="B32" i="8"/>
  <c r="R9" i="4"/>
  <c r="Q6" i="4" l="1"/>
  <c r="C7" i="8" s="1"/>
  <c r="Q3" i="4" l="1"/>
  <c r="B3" i="8" s="1"/>
  <c r="Q25" i="4"/>
  <c r="C27" i="8" s="1"/>
  <c r="Q26" i="4"/>
  <c r="C28" i="8" s="1"/>
  <c r="Q27" i="4"/>
  <c r="C29" i="8" s="1"/>
  <c r="Q28" i="4"/>
  <c r="C30" i="8" s="1"/>
  <c r="Q29" i="4"/>
  <c r="C31" i="8" s="1"/>
  <c r="Q30" i="4"/>
  <c r="C32" i="8" s="1"/>
  <c r="Q24" i="4"/>
  <c r="C26" i="8" s="1"/>
  <c r="Q23" i="4"/>
  <c r="C25" i="8" s="1"/>
  <c r="R24" i="4"/>
  <c r="R26" i="4"/>
  <c r="R29" i="4"/>
  <c r="R23" i="4"/>
  <c r="R27" i="4"/>
  <c r="R25" i="4"/>
  <c r="R28" i="4"/>
  <c r="R30" i="4"/>
  <c r="D28" i="8" l="1"/>
  <c r="E28" i="8" s="1"/>
  <c r="D25" i="8"/>
  <c r="E25" i="8" s="1"/>
  <c r="D31" i="8"/>
  <c r="E31" i="8" s="1"/>
  <c r="D27" i="8"/>
  <c r="E27" i="8" s="1"/>
  <c r="D32" i="8"/>
  <c r="E32" i="8" s="1"/>
  <c r="D29" i="8"/>
  <c r="E29" i="8" s="1"/>
  <c r="D30" i="8"/>
  <c r="E30" i="8" s="1"/>
  <c r="D26" i="8"/>
  <c r="E26" i="8" s="1"/>
  <c r="R6" i="4"/>
  <c r="D7" i="8" s="1"/>
  <c r="F7" i="8" s="1"/>
  <c r="F30" i="8" l="1"/>
  <c r="F32" i="8"/>
  <c r="F31" i="8"/>
  <c r="F28" i="8"/>
  <c r="F26" i="8"/>
  <c r="F29" i="8"/>
  <c r="F27" i="8"/>
  <c r="F25" i="8"/>
  <c r="R11" i="4"/>
  <c r="D13" i="8" l="1"/>
  <c r="D11" i="8"/>
  <c r="E11" i="8" s="1"/>
  <c r="F13" i="8" l="1"/>
  <c r="E13" i="8"/>
  <c r="F11" i="8"/>
  <c r="Q11" i="4"/>
  <c r="C13" i="8" s="1"/>
  <c r="Q9" i="4"/>
  <c r="C11" i="8" s="1"/>
  <c r="C2" i="2"/>
  <c r="H74" i="4" l="1"/>
  <c r="J74" i="4" s="1"/>
  <c r="H49" i="4"/>
  <c r="I49" i="4" s="1"/>
  <c r="H4" i="4"/>
  <c r="I4" i="4" s="1"/>
  <c r="H6" i="4"/>
  <c r="I6" i="4" s="1"/>
  <c r="H60" i="4"/>
  <c r="I60" i="4" s="1"/>
  <c r="H37" i="4"/>
  <c r="I37" i="4" s="1"/>
  <c r="H81" i="4"/>
  <c r="I81" i="4" s="1"/>
  <c r="H97" i="4"/>
  <c r="I97" i="4" s="1"/>
  <c r="H103" i="4"/>
  <c r="H38" i="4"/>
  <c r="I38" i="4" s="1"/>
  <c r="H76" i="4"/>
  <c r="I76" i="4" s="1"/>
  <c r="H16" i="4"/>
  <c r="I16" i="4" s="1"/>
  <c r="H69" i="4"/>
  <c r="I69" i="4" s="1"/>
  <c r="H11" i="4"/>
  <c r="I11" i="4" s="1"/>
  <c r="H78" i="4"/>
  <c r="I78" i="4" s="1"/>
  <c r="H19" i="4"/>
  <c r="I19" i="4" s="1"/>
  <c r="H77" i="4"/>
  <c r="I77" i="4" s="1"/>
  <c r="H85" i="4"/>
  <c r="I85" i="4" s="1"/>
  <c r="H59" i="4"/>
  <c r="I59" i="4" s="1"/>
  <c r="H30" i="4"/>
  <c r="I30" i="4" s="1"/>
  <c r="H94" i="4"/>
  <c r="I94" i="4" s="1"/>
  <c r="H52" i="4"/>
  <c r="I52" i="4" s="1"/>
  <c r="H83" i="4"/>
  <c r="I83" i="4" s="1"/>
  <c r="H47" i="4"/>
  <c r="I47" i="4" s="1"/>
  <c r="H51" i="4"/>
  <c r="I51" i="4" s="1"/>
  <c r="H45" i="4"/>
  <c r="I45" i="4" s="1"/>
  <c r="H46" i="4"/>
  <c r="I46" i="4" s="1"/>
  <c r="H23" i="4"/>
  <c r="I23" i="4" s="1"/>
  <c r="H88" i="4"/>
  <c r="I88" i="4" s="1"/>
  <c r="H71" i="4"/>
  <c r="I71" i="4" s="1"/>
  <c r="H20" i="4"/>
  <c r="H40" i="4"/>
  <c r="I40" i="4" s="1"/>
  <c r="H44" i="4"/>
  <c r="I44" i="4" s="1"/>
  <c r="H39" i="4"/>
  <c r="I39" i="4" s="1"/>
  <c r="H7" i="4"/>
  <c r="I7" i="4" s="1"/>
  <c r="H21" i="4"/>
  <c r="I21" i="4" s="1"/>
  <c r="H10" i="4"/>
  <c r="H12" i="4"/>
  <c r="H15" i="4"/>
  <c r="H62" i="4"/>
  <c r="H13" i="4"/>
  <c r="H14" i="4"/>
  <c r="H2" i="4"/>
  <c r="I2" i="4" s="1"/>
  <c r="H5" i="4"/>
  <c r="I5" i="4" s="1"/>
  <c r="H17" i="4"/>
  <c r="H25" i="4"/>
  <c r="H34" i="4"/>
  <c r="H56" i="4"/>
  <c r="H80" i="4"/>
  <c r="H100" i="4"/>
  <c r="H18" i="4"/>
  <c r="J18" i="4" s="1"/>
  <c r="H24" i="4"/>
  <c r="H26" i="4"/>
  <c r="H28" i="4"/>
  <c r="H33" i="4"/>
  <c r="H35" i="4"/>
  <c r="H36" i="4"/>
  <c r="H42" i="4"/>
  <c r="H48" i="4"/>
  <c r="H53" i="4"/>
  <c r="H55" i="4"/>
  <c r="H57" i="4"/>
  <c r="H63" i="4"/>
  <c r="H65" i="4"/>
  <c r="H67" i="4"/>
  <c r="H70" i="4"/>
  <c r="H73" i="4"/>
  <c r="H79" i="4"/>
  <c r="H82" i="4"/>
  <c r="H86" i="4"/>
  <c r="H89" i="4"/>
  <c r="H91" i="4"/>
  <c r="H93" i="4"/>
  <c r="H96" i="4"/>
  <c r="H99" i="4"/>
  <c r="H101" i="4"/>
  <c r="H22" i="4"/>
  <c r="H27" i="4"/>
  <c r="H29" i="4"/>
  <c r="H31" i="4"/>
  <c r="H32" i="4"/>
  <c r="H41" i="4"/>
  <c r="H43" i="4"/>
  <c r="H50" i="4"/>
  <c r="H54" i="4"/>
  <c r="H58" i="4"/>
  <c r="H61" i="4"/>
  <c r="H64" i="4"/>
  <c r="H66" i="4"/>
  <c r="H68" i="4"/>
  <c r="H72" i="4"/>
  <c r="H75" i="4"/>
  <c r="H84" i="4"/>
  <c r="H87" i="4"/>
  <c r="H90" i="4"/>
  <c r="H92" i="4"/>
  <c r="H95" i="4"/>
  <c r="H98" i="4"/>
  <c r="H102" i="4"/>
  <c r="H3" i="4"/>
  <c r="H8" i="4"/>
  <c r="H9" i="4"/>
  <c r="I74" i="4" l="1"/>
  <c r="J103" i="4"/>
  <c r="I103" i="4"/>
  <c r="I20" i="4"/>
  <c r="J20" i="4"/>
  <c r="I13" i="4"/>
  <c r="J13" i="4"/>
  <c r="J15" i="4"/>
  <c r="I15" i="4"/>
  <c r="I14" i="4"/>
  <c r="J14" i="4"/>
  <c r="J62" i="4"/>
  <c r="I62" i="4"/>
  <c r="I12" i="4"/>
  <c r="J12" i="4"/>
  <c r="J10" i="4"/>
  <c r="I10" i="4"/>
  <c r="I3" i="4"/>
  <c r="I9" i="4"/>
  <c r="I17" i="4"/>
  <c r="I18" i="4"/>
  <c r="I25" i="4"/>
  <c r="I26" i="4"/>
  <c r="I28" i="4"/>
  <c r="I31" i="4"/>
  <c r="I32" i="4"/>
  <c r="I33" i="4"/>
  <c r="I35" i="4"/>
  <c r="I36" i="4"/>
  <c r="I42" i="4"/>
  <c r="I43" i="4"/>
  <c r="I48" i="4"/>
  <c r="I53" i="4"/>
  <c r="I55" i="4"/>
  <c r="I57" i="4"/>
  <c r="I58" i="4"/>
  <c r="I63" i="4"/>
  <c r="I64" i="4"/>
  <c r="I65" i="4"/>
  <c r="I67" i="4"/>
  <c r="I68" i="4"/>
  <c r="I72" i="4"/>
  <c r="I73" i="4"/>
  <c r="I79" i="4"/>
  <c r="I80" i="4"/>
  <c r="I82" i="4"/>
  <c r="I84" i="4"/>
  <c r="I86" i="4"/>
  <c r="I90" i="4"/>
  <c r="I91" i="4"/>
  <c r="I95" i="4"/>
  <c r="I96" i="4"/>
  <c r="I99" i="4"/>
  <c r="I101" i="4"/>
  <c r="J17" i="4"/>
  <c r="J42" i="4"/>
  <c r="J26" i="4"/>
  <c r="J36" i="4"/>
  <c r="J33" i="4"/>
  <c r="J3" i="4"/>
  <c r="J72" i="4"/>
  <c r="J25" i="4"/>
  <c r="J35" i="4"/>
  <c r="J28" i="4"/>
  <c r="J80" i="4"/>
  <c r="J53" i="4"/>
  <c r="J82" i="4"/>
  <c r="J63" i="4"/>
  <c r="J65" i="4"/>
  <c r="J55" i="4"/>
  <c r="J99" i="4"/>
  <c r="J57" i="4"/>
  <c r="J67" i="4"/>
  <c r="J84" i="4"/>
  <c r="J73" i="4"/>
  <c r="J31" i="4"/>
  <c r="J96" i="4"/>
  <c r="J91" i="4"/>
  <c r="J79" i="4"/>
  <c r="J86" i="4"/>
  <c r="J64" i="4"/>
  <c r="J48" i="4"/>
  <c r="J95" i="4"/>
  <c r="J90" i="4"/>
  <c r="J43" i="4"/>
  <c r="I98" i="4"/>
  <c r="J98" i="4"/>
  <c r="I92" i="4"/>
  <c r="J92" i="4"/>
  <c r="I87" i="4"/>
  <c r="J87" i="4"/>
  <c r="I75" i="4"/>
  <c r="J75" i="4"/>
  <c r="I50" i="4"/>
  <c r="J50" i="4"/>
  <c r="I29" i="4"/>
  <c r="J29" i="4"/>
  <c r="J9" i="4"/>
  <c r="J101" i="4"/>
  <c r="J58" i="4"/>
  <c r="J32" i="4"/>
  <c r="J68" i="4"/>
  <c r="I102" i="4"/>
  <c r="J102" i="4"/>
  <c r="I66" i="4"/>
  <c r="J66" i="4"/>
  <c r="I61" i="4"/>
  <c r="J61" i="4"/>
  <c r="I54" i="4"/>
  <c r="J54" i="4"/>
  <c r="I27" i="4"/>
  <c r="J27" i="4"/>
  <c r="I93" i="4"/>
  <c r="J93" i="4"/>
  <c r="I89" i="4"/>
  <c r="J89" i="4"/>
  <c r="I24" i="4"/>
  <c r="J24" i="4"/>
  <c r="I34" i="4"/>
  <c r="J34" i="4"/>
  <c r="I41" i="4"/>
  <c r="J41" i="4"/>
  <c r="I22" i="4"/>
  <c r="J22" i="4"/>
  <c r="I70" i="4"/>
  <c r="J70" i="4"/>
  <c r="I100" i="4"/>
  <c r="J100" i="4"/>
  <c r="I56" i="4"/>
  <c r="J56" i="4"/>
  <c r="I8" i="4"/>
  <c r="J8" i="4"/>
  <c r="R14" i="4"/>
  <c r="D16" i="8" l="1"/>
  <c r="Q20" i="4"/>
  <c r="Q21" i="4"/>
  <c r="Q14" i="4"/>
  <c r="Q16" i="4"/>
  <c r="Q18" i="4"/>
  <c r="Q15" i="4"/>
  <c r="Q17" i="4"/>
  <c r="Q19" i="4"/>
  <c r="Q13" i="4"/>
  <c r="R19" i="4"/>
  <c r="R18" i="4"/>
  <c r="R17" i="4"/>
  <c r="R16" i="4"/>
  <c r="R15" i="4"/>
  <c r="R20" i="4"/>
  <c r="R21" i="4"/>
  <c r="F16" i="8" l="1"/>
  <c r="E16" i="8"/>
  <c r="D19" i="8"/>
  <c r="D18" i="8"/>
  <c r="D17" i="8"/>
  <c r="D23" i="8"/>
  <c r="D22" i="8"/>
  <c r="D21" i="8"/>
  <c r="D20" i="8"/>
  <c r="C15" i="8"/>
  <c r="C19" i="8"/>
  <c r="C16" i="8"/>
  <c r="C21" i="8"/>
  <c r="C17" i="8"/>
  <c r="C18" i="8"/>
  <c r="C23" i="8"/>
  <c r="C20" i="8"/>
  <c r="C22" i="8"/>
  <c r="R7" i="4"/>
  <c r="E7" i="8" s="1"/>
  <c r="F20" i="8" l="1"/>
  <c r="E20" i="8"/>
  <c r="F22" i="8"/>
  <c r="E22" i="8"/>
  <c r="F17" i="8"/>
  <c r="E17" i="8"/>
  <c r="F19" i="8"/>
  <c r="E19" i="8"/>
  <c r="F21" i="8"/>
  <c r="E21" i="8"/>
  <c r="F23" i="8"/>
  <c r="E23" i="8"/>
  <c r="F18" i="8"/>
  <c r="E18" i="8"/>
  <c r="Q7" i="4"/>
  <c r="R13" i="4"/>
  <c r="D15" i="8" l="1"/>
  <c r="F15" i="8" l="1"/>
  <c r="E15" i="8"/>
</calcChain>
</file>

<file path=xl/sharedStrings.xml><?xml version="1.0" encoding="utf-8"?>
<sst xmlns="http://schemas.openxmlformats.org/spreadsheetml/2006/main" count="532" uniqueCount="263">
  <si>
    <t>Nom</t>
  </si>
  <si>
    <t>N°</t>
  </si>
  <si>
    <t>Prénom</t>
  </si>
  <si>
    <t>Né le</t>
  </si>
  <si>
    <t>TA</t>
  </si>
  <si>
    <t xml:space="preserve"> - 25 ans</t>
  </si>
  <si>
    <t>?</t>
  </si>
  <si>
    <t>Autre</t>
  </si>
  <si>
    <t>Âge</t>
  </si>
  <si>
    <t>X</t>
  </si>
  <si>
    <t>Date</t>
  </si>
  <si>
    <t>Tranche
d'âge</t>
  </si>
  <si>
    <t>F/H</t>
  </si>
  <si>
    <t>H</t>
  </si>
  <si>
    <t>Fabien</t>
  </si>
  <si>
    <t>Sébastien</t>
  </si>
  <si>
    <t>Dominique</t>
  </si>
  <si>
    <t>Sylvie</t>
  </si>
  <si>
    <t>F</t>
  </si>
  <si>
    <t>Jean-Luc</t>
  </si>
  <si>
    <t>Marie-Thérèse</t>
  </si>
  <si>
    <t>Catherine</t>
  </si>
  <si>
    <t>Franck</t>
  </si>
  <si>
    <t>Béatrice</t>
  </si>
  <si>
    <t>Jean-Claude</t>
  </si>
  <si>
    <t>Roland</t>
  </si>
  <si>
    <t>Martial</t>
  </si>
  <si>
    <t>Joëlle</t>
  </si>
  <si>
    <t>Suzanne</t>
  </si>
  <si>
    <t>Michel</t>
  </si>
  <si>
    <t>Jean</t>
  </si>
  <si>
    <t>Bruno</t>
  </si>
  <si>
    <t>Sandrine</t>
  </si>
  <si>
    <t>Jean-Paul</t>
  </si>
  <si>
    <t>Jean-Pierre</t>
  </si>
  <si>
    <t>Cédric</t>
  </si>
  <si>
    <t>Ibrahim</t>
  </si>
  <si>
    <t>Eric</t>
  </si>
  <si>
    <t>Ani</t>
  </si>
  <si>
    <t>Richard</t>
  </si>
  <si>
    <t>Didier</t>
  </si>
  <si>
    <t>Gérard</t>
  </si>
  <si>
    <t>Inconnu</t>
  </si>
  <si>
    <t>25-45</t>
  </si>
  <si>
    <t>51-55</t>
  </si>
  <si>
    <t xml:space="preserve"> + 55 ans</t>
  </si>
  <si>
    <t>Retraite</t>
  </si>
  <si>
    <t>SITUATION FAMILIALE</t>
  </si>
  <si>
    <t>Marié</t>
  </si>
  <si>
    <t>Célibataire</t>
  </si>
  <si>
    <t>Veuf</t>
  </si>
  <si>
    <t>Vit maritalement</t>
  </si>
  <si>
    <t>Situation
familiale</t>
  </si>
  <si>
    <t>46-50</t>
  </si>
  <si>
    <t>56-60</t>
  </si>
  <si>
    <t>SITUATION
FAMILIALE</t>
  </si>
  <si>
    <t>Divorcé/Séparé</t>
  </si>
  <si>
    <t>Jean-Michel</t>
  </si>
  <si>
    <t>Corinne</t>
  </si>
  <si>
    <t>Régis</t>
  </si>
  <si>
    <t xml:space="preserve">Nb
Enfant(s) </t>
  </si>
  <si>
    <t>Christophe</t>
  </si>
  <si>
    <t>Commune
de naissance</t>
  </si>
  <si>
    <t>Algérie</t>
  </si>
  <si>
    <t>pascal</t>
  </si>
  <si>
    <t>COMMUNE</t>
  </si>
  <si>
    <t>Migrant</t>
  </si>
  <si>
    <t>Annick</t>
  </si>
  <si>
    <t>Nacer</t>
  </si>
  <si>
    <t>Aurèlie</t>
  </si>
  <si>
    <t>Imer</t>
  </si>
  <si>
    <t>Nourredine</t>
  </si>
  <si>
    <t>Audrey</t>
  </si>
  <si>
    <t>Cayenne</t>
  </si>
  <si>
    <t>Thibaut</t>
  </si>
  <si>
    <t>Joséphine</t>
  </si>
  <si>
    <t>Médoune</t>
  </si>
  <si>
    <t>Azzedine</t>
  </si>
  <si>
    <t>Christian</t>
  </si>
  <si>
    <t>Jean-François</t>
  </si>
  <si>
    <t>Casablanca</t>
  </si>
  <si>
    <t>Brazzaville</t>
  </si>
  <si>
    <t>Bruce</t>
  </si>
  <si>
    <t>Manuel N'Zita</t>
  </si>
  <si>
    <t>Fabrice</t>
  </si>
  <si>
    <t>Albertina</t>
  </si>
  <si>
    <t>Gaëtan</t>
  </si>
  <si>
    <t>William</t>
  </si>
  <si>
    <t>Arnaud</t>
  </si>
  <si>
    <t>Steven</t>
  </si>
  <si>
    <t>Tracy</t>
  </si>
  <si>
    <t>Jimmy</t>
  </si>
  <si>
    <t>Mathieu</t>
  </si>
  <si>
    <t>Abdelilah</t>
  </si>
  <si>
    <t>Morgan</t>
  </si>
  <si>
    <t>nalusilazo</t>
  </si>
  <si>
    <t>Bukavu</t>
  </si>
  <si>
    <t>Julien</t>
  </si>
  <si>
    <t>Aude</t>
  </si>
  <si>
    <t>Ludovic</t>
  </si>
  <si>
    <t>Fourastier</t>
  </si>
  <si>
    <t>Olivier</t>
  </si>
  <si>
    <t>Gaël</t>
  </si>
  <si>
    <t>ÂGE</t>
  </si>
  <si>
    <t>31-35</t>
  </si>
  <si>
    <t>36-40</t>
  </si>
  <si>
    <t>41-45</t>
  </si>
  <si>
    <t>25-30</t>
  </si>
  <si>
    <t>Enfant(s) à charge</t>
  </si>
  <si>
    <t>Tranche
Âge</t>
  </si>
  <si>
    <t>SOUS-TOTAL</t>
  </si>
  <si>
    <t>HOMME</t>
  </si>
  <si>
    <t>FEMME</t>
  </si>
  <si>
    <t>EFFCETIF GENERAL</t>
  </si>
  <si>
    <t>61 et +</t>
  </si>
  <si>
    <t>AGE (par tranche)</t>
  </si>
  <si>
    <t xml:space="preserve"> - 25</t>
  </si>
  <si>
    <t xml:space="preserve"> + 61</t>
  </si>
  <si>
    <t>Pacsé</t>
  </si>
  <si>
    <t>STATISTIQUES 2011</t>
  </si>
  <si>
    <t>%</t>
  </si>
  <si>
    <t>Barbara</t>
  </si>
  <si>
    <t>Benyoussef</t>
  </si>
  <si>
    <t>Khalid</t>
  </si>
  <si>
    <t>Rosemonde</t>
  </si>
  <si>
    <t>Bernard</t>
  </si>
  <si>
    <t>Edouard</t>
  </si>
  <si>
    <t>Christine</t>
  </si>
  <si>
    <t>Brigitte</t>
  </si>
  <si>
    <t>Salih</t>
  </si>
  <si>
    <t>Toufik</t>
  </si>
  <si>
    <t>Feten</t>
  </si>
  <si>
    <t>Alexey</t>
  </si>
  <si>
    <t>Russie</t>
  </si>
  <si>
    <t>youri</t>
  </si>
  <si>
    <t>Ukraine</t>
  </si>
  <si>
    <t>Marc</t>
  </si>
  <si>
    <t>Haïti</t>
  </si>
  <si>
    <t>Mohamed</t>
  </si>
  <si>
    <t>Sadik</t>
  </si>
  <si>
    <t>Angélique</t>
  </si>
  <si>
    <t>Agnés</t>
  </si>
  <si>
    <t>Joseph</t>
  </si>
  <si>
    <t>Christelle</t>
  </si>
  <si>
    <t>Loïc</t>
  </si>
  <si>
    <t>Abdellaziz</t>
  </si>
  <si>
    <t>Elodie</t>
  </si>
  <si>
    <t>Mirriae Gloss</t>
  </si>
  <si>
    <t>Dave</t>
  </si>
  <si>
    <t>Mohcine</t>
  </si>
  <si>
    <t>Youssef</t>
  </si>
  <si>
    <t>Antonny</t>
  </si>
  <si>
    <t>Khaled</t>
  </si>
  <si>
    <t>05000</t>
  </si>
  <si>
    <t>Syrie (Melikya)</t>
  </si>
  <si>
    <t>Rabat (Algérie)</t>
  </si>
  <si>
    <t>3 AL</t>
  </si>
  <si>
    <t>4 AL</t>
  </si>
  <si>
    <t>5 AL</t>
  </si>
  <si>
    <t>6 AL</t>
  </si>
  <si>
    <t>7 AL</t>
  </si>
  <si>
    <t>8 AL</t>
  </si>
  <si>
    <t>1 AL</t>
  </si>
  <si>
    <t>2 AL</t>
  </si>
  <si>
    <t>9 AL</t>
  </si>
  <si>
    <t>10 AL</t>
  </si>
  <si>
    <t>11 AL</t>
  </si>
  <si>
    <t>12 AL</t>
  </si>
  <si>
    <t>13 AL</t>
  </si>
  <si>
    <t>14 AL</t>
  </si>
  <si>
    <t>15 AL</t>
  </si>
  <si>
    <t>16 AL</t>
  </si>
  <si>
    <t>17 AL</t>
  </si>
  <si>
    <t>18 AL</t>
  </si>
  <si>
    <t>19 AL</t>
  </si>
  <si>
    <t>20 AL</t>
  </si>
  <si>
    <t>21 AL</t>
  </si>
  <si>
    <t>22 AL</t>
  </si>
  <si>
    <t>23 AL</t>
  </si>
  <si>
    <t>24 AL</t>
  </si>
  <si>
    <t>25 AL</t>
  </si>
  <si>
    <t>26 AL</t>
  </si>
  <si>
    <t>27 AL</t>
  </si>
  <si>
    <t>28 AL</t>
  </si>
  <si>
    <t>29 AL</t>
  </si>
  <si>
    <t>30 AL</t>
  </si>
  <si>
    <t>31 AL</t>
  </si>
  <si>
    <t>32 AL</t>
  </si>
  <si>
    <t>33 AL</t>
  </si>
  <si>
    <t>34 AL</t>
  </si>
  <si>
    <t>35 AL</t>
  </si>
  <si>
    <t>36 AL</t>
  </si>
  <si>
    <t>37 AL</t>
  </si>
  <si>
    <t>38 AL</t>
  </si>
  <si>
    <t>39 AL</t>
  </si>
  <si>
    <t>40 AL</t>
  </si>
  <si>
    <t>41 AL</t>
  </si>
  <si>
    <t>42 AL</t>
  </si>
  <si>
    <t>43 AL</t>
  </si>
  <si>
    <t>44 AL</t>
  </si>
  <si>
    <t>45 AL</t>
  </si>
  <si>
    <t>46 AL</t>
  </si>
  <si>
    <t>47 AL</t>
  </si>
  <si>
    <t>48 AL</t>
  </si>
  <si>
    <t>49 AL</t>
  </si>
  <si>
    <t>50 AL</t>
  </si>
  <si>
    <t>51 AL</t>
  </si>
  <si>
    <t>52 AL</t>
  </si>
  <si>
    <t>53 AL</t>
  </si>
  <si>
    <t>54 AL</t>
  </si>
  <si>
    <t>55 AL</t>
  </si>
  <si>
    <t>56 AL</t>
  </si>
  <si>
    <t>57 AL</t>
  </si>
  <si>
    <t>58 AL</t>
  </si>
  <si>
    <t>59 AL</t>
  </si>
  <si>
    <t>60 AL</t>
  </si>
  <si>
    <t>61 AL</t>
  </si>
  <si>
    <t>62 AL</t>
  </si>
  <si>
    <t>63 AL</t>
  </si>
  <si>
    <t>64 AL</t>
  </si>
  <si>
    <t>65 AL</t>
  </si>
  <si>
    <t>66 AL</t>
  </si>
  <si>
    <t>67 AL</t>
  </si>
  <si>
    <t>68 AL</t>
  </si>
  <si>
    <t>69 AL</t>
  </si>
  <si>
    <t>70 AL</t>
  </si>
  <si>
    <t>71 AL</t>
  </si>
  <si>
    <t>72 AL</t>
  </si>
  <si>
    <t>73 AL</t>
  </si>
  <si>
    <t>74 AL</t>
  </si>
  <si>
    <t>75 AL</t>
  </si>
  <si>
    <t>76 AL</t>
  </si>
  <si>
    <t>77 AL</t>
  </si>
  <si>
    <t>78 AL</t>
  </si>
  <si>
    <t>79 AL</t>
  </si>
  <si>
    <t>80 AL</t>
  </si>
  <si>
    <t>81 AL</t>
  </si>
  <si>
    <t>82 AL</t>
  </si>
  <si>
    <t>83 AL</t>
  </si>
  <si>
    <t>84 AL</t>
  </si>
  <si>
    <t>85 AL</t>
  </si>
  <si>
    <t>86 AL</t>
  </si>
  <si>
    <t>87 AL</t>
  </si>
  <si>
    <t>88 AL</t>
  </si>
  <si>
    <t>89 AL</t>
  </si>
  <si>
    <t>90 AL</t>
  </si>
  <si>
    <t>91 AL</t>
  </si>
  <si>
    <t>92 AL</t>
  </si>
  <si>
    <t>93 AL</t>
  </si>
  <si>
    <t>94 AL</t>
  </si>
  <si>
    <t>95 AL</t>
  </si>
  <si>
    <t>96 AL</t>
  </si>
  <si>
    <t>97 AL</t>
  </si>
  <si>
    <t>98 AL</t>
  </si>
  <si>
    <t>99 AL</t>
  </si>
  <si>
    <t>100 AL</t>
  </si>
  <si>
    <t>101 AL</t>
  </si>
  <si>
    <t>102 AL</t>
  </si>
  <si>
    <t>Étiquettes de lignes</t>
  </si>
  <si>
    <t>Total général</t>
  </si>
  <si>
    <t>Nombre de Nom</t>
  </si>
  <si>
    <t>% Filtrés</t>
  </si>
  <si>
    <t>%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</si>
</sst>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00000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[$-40C]d\ mmmm\ yyyy;@"/>
    <numFmt numFmtId="167" formatCode="0.0"/>
    <numFmt numFmtId="168" formatCode="0.0%"/>
  </numFmts>
  <fonts count="1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theme="7" tint="-0.499984740745262"/>
      <name val="Arial"/>
      <family val="2"/>
    </font>
    <font>
      <b/>
      <sz val="10"/>
      <color theme="0"/>
      <name val="Arial"/>
      <family val="2"/>
    </font>
    <font>
      <sz val="10"/>
      <color theme="7" tint="-0.499984740745262"/>
      <name val="Arial"/>
      <family val="2"/>
    </font>
    <font>
      <b/>
      <sz val="10"/>
      <color theme="6" tint="-0.499984740745262"/>
      <name val="Arial"/>
      <family val="2"/>
    </font>
    <font>
      <sz val="10"/>
      <color theme="6" tint="-0.499984740745262"/>
      <name val="Arial"/>
      <family val="2"/>
    </font>
    <font>
      <sz val="8"/>
      <color theme="7" tint="-0.499984740745262"/>
      <name val="Arial"/>
      <family val="2"/>
    </font>
    <font>
      <sz val="10"/>
      <color theme="0" tint="-0.249977111117893"/>
      <name val="Arial"/>
      <family val="2"/>
    </font>
    <font>
      <b/>
      <sz val="18"/>
      <color theme="0"/>
      <name val="Arial"/>
      <family val="2"/>
    </font>
    <font>
      <b/>
      <sz val="18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sz val="10"/>
      <color theme="7" tint="-0.249977111117893"/>
      <name val="Arial"/>
      <family val="2"/>
    </font>
    <font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3" fillId="0" borderId="1" xfId="0" applyFont="1" applyBorder="1"/>
    <xf numFmtId="0" fontId="0" fillId="0" borderId="1" xfId="0" applyBorder="1"/>
    <xf numFmtId="22" fontId="0" fillId="0" borderId="1" xfId="0" applyNumberFormat="1" applyBorder="1"/>
    <xf numFmtId="1" fontId="0" fillId="0" borderId="1" xfId="0" applyNumberFormat="1" applyBorder="1"/>
    <xf numFmtId="0" fontId="0" fillId="0" borderId="2" xfId="0" applyFill="1" applyBorder="1"/>
    <xf numFmtId="0" fontId="3" fillId="0" borderId="1" xfId="0" applyFont="1" applyBorder="1" applyAlignment="1">
      <alignment wrapText="1"/>
    </xf>
    <xf numFmtId="1" fontId="2" fillId="0" borderId="1" xfId="0" applyNumberFormat="1" applyFont="1" applyBorder="1" applyAlignment="1">
      <alignment horizontal="center" vertical="center"/>
    </xf>
    <xf numFmtId="14" fontId="0" fillId="0" borderId="1" xfId="0" applyNumberFormat="1" applyBorder="1"/>
    <xf numFmtId="0" fontId="4" fillId="0" borderId="1" xfId="0" applyFont="1" applyFill="1" applyBorder="1" applyAlignment="1">
      <alignment vertical="center"/>
    </xf>
    <xf numFmtId="14" fontId="4" fillId="0" borderId="0" xfId="0" applyNumberFormat="1" applyFon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/>
    <xf numFmtId="49" fontId="0" fillId="0" borderId="2" xfId="0" applyNumberFormat="1" applyBorder="1"/>
    <xf numFmtId="1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4" fillId="0" borderId="1" xfId="0" applyNumberFormat="1" applyFont="1" applyBorder="1"/>
    <xf numFmtId="1" fontId="6" fillId="0" borderId="0" xfId="0" applyNumberFormat="1" applyFont="1" applyAlignment="1">
      <alignment horizontal="center" vertical="center"/>
    </xf>
    <xf numFmtId="49" fontId="11" fillId="2" borderId="5" xfId="0" applyNumberFormat="1" applyFont="1" applyFill="1" applyBorder="1" applyAlignment="1">
      <alignment horizontal="right"/>
    </xf>
    <xf numFmtId="49" fontId="11" fillId="2" borderId="7" xfId="0" applyNumberFormat="1" applyFont="1" applyFill="1" applyBorder="1" applyAlignment="1">
      <alignment horizontal="right"/>
    </xf>
    <xf numFmtId="0" fontId="5" fillId="0" borderId="0" xfId="0" applyFont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center" vertical="center"/>
    </xf>
    <xf numFmtId="9" fontId="6" fillId="0" borderId="6" xfId="1" applyFont="1" applyFill="1" applyBorder="1" applyAlignment="1">
      <alignment horizontal="center" vertical="center"/>
    </xf>
    <xf numFmtId="9" fontId="9" fillId="5" borderId="6" xfId="0" applyNumberFormat="1" applyFont="1" applyFill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vertical="center"/>
    </xf>
    <xf numFmtId="0" fontId="7" fillId="6" borderId="8" xfId="0" applyFont="1" applyFill="1" applyBorder="1" applyAlignment="1">
      <alignment horizontal="center" vertical="center"/>
    </xf>
    <xf numFmtId="166" fontId="6" fillId="8" borderId="0" xfId="0" applyNumberFormat="1" applyFont="1" applyFill="1" applyAlignment="1">
      <alignment horizontal="center" vertical="center"/>
    </xf>
    <xf numFmtId="0" fontId="12" fillId="7" borderId="8" xfId="0" applyFont="1" applyFill="1" applyBorder="1" applyAlignment="1">
      <alignment vertical="center"/>
    </xf>
    <xf numFmtId="1" fontId="6" fillId="0" borderId="3" xfId="0" applyNumberFormat="1" applyFont="1" applyFill="1" applyBorder="1" applyAlignment="1">
      <alignment horizontal="center" vertical="center"/>
    </xf>
    <xf numFmtId="9" fontId="0" fillId="0" borderId="0" xfId="1" applyFont="1"/>
    <xf numFmtId="0" fontId="7" fillId="12" borderId="0" xfId="0" applyFont="1" applyFill="1" applyAlignment="1">
      <alignment horizontal="center"/>
    </xf>
    <xf numFmtId="0" fontId="7" fillId="11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9" borderId="0" xfId="0" applyFill="1" applyAlignment="1">
      <alignment horizontal="left"/>
    </xf>
    <xf numFmtId="0" fontId="0" fillId="13" borderId="0" xfId="0" applyFill="1" applyAlignment="1">
      <alignment horizontal="center"/>
    </xf>
    <xf numFmtId="0" fontId="6" fillId="0" borderId="0" xfId="0" applyFont="1"/>
    <xf numFmtId="0" fontId="6" fillId="2" borderId="0" xfId="0" applyFont="1" applyFill="1"/>
    <xf numFmtId="0" fontId="6" fillId="0" borderId="0" xfId="0" applyFont="1" applyFill="1"/>
    <xf numFmtId="0" fontId="6" fillId="2" borderId="0" xfId="0" applyFont="1" applyFill="1" applyAlignment="1">
      <alignment horizontal="right"/>
    </xf>
    <xf numFmtId="0" fontId="6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9" fontId="2" fillId="0" borderId="1" xfId="1" applyFont="1" applyBorder="1" applyAlignment="1">
      <alignment horizontal="center"/>
    </xf>
    <xf numFmtId="166" fontId="7" fillId="11" borderId="0" xfId="0" applyNumberFormat="1" applyFont="1" applyFill="1" applyAlignment="1">
      <alignment horizontal="center"/>
    </xf>
    <xf numFmtId="0" fontId="2" fillId="13" borderId="0" xfId="0" applyFont="1" applyFill="1" applyAlignment="1">
      <alignment horizontal="center"/>
    </xf>
    <xf numFmtId="167" fontId="2" fillId="0" borderId="1" xfId="0" applyNumberFormat="1" applyFont="1" applyBorder="1" applyAlignment="1">
      <alignment horizontal="center"/>
    </xf>
    <xf numFmtId="0" fontId="13" fillId="11" borderId="0" xfId="0" applyFont="1" applyFill="1" applyAlignment="1">
      <alignment horizontal="center"/>
    </xf>
    <xf numFmtId="167" fontId="2" fillId="0" borderId="0" xfId="0" applyNumberFormat="1" applyFont="1" applyBorder="1" applyAlignment="1">
      <alignment horizontal="center"/>
    </xf>
    <xf numFmtId="0" fontId="0" fillId="10" borderId="0" xfId="0" applyFill="1" applyAlignment="1">
      <alignment horizontal="center"/>
    </xf>
    <xf numFmtId="0" fontId="0" fillId="3" borderId="0" xfId="0" applyFill="1" applyAlignment="1">
      <alignment horizontal="center"/>
    </xf>
    <xf numFmtId="9" fontId="15" fillId="0" borderId="0" xfId="0" applyNumberFormat="1" applyFont="1" applyAlignment="1">
      <alignment horizontal="center"/>
    </xf>
    <xf numFmtId="0" fontId="14" fillId="11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5" fillId="13" borderId="0" xfId="0" applyFont="1" applyFill="1" applyAlignment="1">
      <alignment horizontal="center"/>
    </xf>
    <xf numFmtId="9" fontId="15" fillId="0" borderId="0" xfId="1" applyFont="1" applyBorder="1" applyAlignment="1">
      <alignment horizontal="center"/>
    </xf>
    <xf numFmtId="9" fontId="15" fillId="9" borderId="0" xfId="1" applyFont="1" applyFill="1" applyBorder="1" applyAlignment="1">
      <alignment horizontal="center"/>
    </xf>
    <xf numFmtId="9" fontId="15" fillId="13" borderId="0" xfId="1" applyFont="1" applyFill="1" applyBorder="1" applyAlignment="1">
      <alignment horizontal="center"/>
    </xf>
    <xf numFmtId="9" fontId="16" fillId="0" borderId="0" xfId="1" applyFont="1" applyBorder="1" applyAlignment="1">
      <alignment horizontal="center"/>
    </xf>
    <xf numFmtId="0" fontId="16" fillId="0" borderId="0" xfId="0" applyFont="1" applyAlignment="1">
      <alignment horizontal="center"/>
    </xf>
    <xf numFmtId="9" fontId="16" fillId="10" borderId="0" xfId="1" applyFont="1" applyFill="1" applyBorder="1" applyAlignment="1">
      <alignment horizontal="center"/>
    </xf>
    <xf numFmtId="9" fontId="16" fillId="3" borderId="0" xfId="1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0" fontId="1" fillId="0" borderId="1" xfId="2" applyNumberFormat="1" applyFont="1" applyBorder="1" applyAlignment="1">
      <alignment vertical="center"/>
    </xf>
    <xf numFmtId="1" fontId="9" fillId="5" borderId="2" xfId="0" applyNumberFormat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left" indent="1"/>
    </xf>
    <xf numFmtId="10" fontId="0" fillId="0" borderId="0" xfId="0" applyNumberForma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168" fontId="0" fillId="0" borderId="0" xfId="0" applyNumberFormat="1" applyAlignment="1">
      <alignment horizontal="center"/>
    </xf>
    <xf numFmtId="0" fontId="13" fillId="11" borderId="0" xfId="0" applyFont="1" applyFill="1" applyAlignment="1">
      <alignment horizontal="center"/>
    </xf>
  </cellXfs>
  <cellStyles count="3">
    <cellStyle name="Milliers" xfId="2" builtinId="3"/>
    <cellStyle name="Normal" xfId="0" builtinId="0"/>
    <cellStyle name="Pourcentage" xfId="1" builtinId="5"/>
  </cellStyles>
  <dxfs count="72"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numFmt numFmtId="168" formatCode="0.0%"/>
    </dxf>
    <dxf>
      <numFmt numFmtId="168" formatCode="0.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numFmt numFmtId="168" formatCode="0.0%"/>
    </dxf>
    <dxf>
      <numFmt numFmtId="168" formatCode="0.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numFmt numFmtId="168" formatCode="0.0%"/>
    </dxf>
    <dxf>
      <numFmt numFmtId="168" formatCode="0.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numFmt numFmtId="168" formatCode="0.0%"/>
    </dxf>
    <dxf>
      <numFmt numFmtId="168" formatCode="0.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numFmt numFmtId="168" formatCode="0.0%"/>
    </dxf>
    <dxf>
      <numFmt numFmtId="168" formatCode="0.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numFmt numFmtId="168" formatCode="0.0%"/>
    </dxf>
    <dxf>
      <numFmt numFmtId="168" formatCode="0.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numFmt numFmtId="168" formatCode="0.0%"/>
    </dxf>
    <dxf>
      <numFmt numFmtId="168" formatCode="0.0%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0.0%"/>
    </dxf>
    <dxf>
      <numFmt numFmtId="168" formatCode="0.0%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colors>
    <mruColors>
      <color rgb="FFFF7C80"/>
      <color rgb="FF6666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microsoft.com/office/2007/relationships/slicerCache" Target="slicerCaches/slicerCache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slicerCache" Target="slicerCaches/slicerCache5.xml"/><Relationship Id="rId5" Type="http://schemas.openxmlformats.org/officeDocument/2006/relationships/externalLink" Target="externalLinks/externalLink1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4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2</xdr:row>
      <xdr:rowOff>0</xdr:rowOff>
    </xdr:from>
    <xdr:to>
      <xdr:col>0</xdr:col>
      <xdr:colOff>1952625</xdr:colOff>
      <xdr:row>8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F/H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/H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5" y="323850"/>
              <a:ext cx="1828800" cy="11144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114300</xdr:colOff>
      <xdr:row>9</xdr:row>
      <xdr:rowOff>76200</xdr:rowOff>
    </xdr:from>
    <xdr:to>
      <xdr:col>0</xdr:col>
      <xdr:colOff>1943100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Tranche&#10;Âg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anche&#10;Âg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1533525"/>
              <a:ext cx="1828800" cy="2962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342899</xdr:colOff>
      <xdr:row>2</xdr:row>
      <xdr:rowOff>19050</xdr:rowOff>
    </xdr:from>
    <xdr:to>
      <xdr:col>13</xdr:col>
      <xdr:colOff>76200</xdr:colOff>
      <xdr:row>5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Situation&#10;familia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ituation&#10;familia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34124" y="342900"/>
              <a:ext cx="5905501" cy="619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400050</xdr:colOff>
      <xdr:row>6</xdr:row>
      <xdr:rowOff>133350</xdr:rowOff>
    </xdr:from>
    <xdr:to>
      <xdr:col>7</xdr:col>
      <xdr:colOff>742950</xdr:colOff>
      <xdr:row>21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b&#10;Enfant(s) 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b&#10;Enfant(s)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91275" y="1104900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85725</xdr:colOff>
      <xdr:row>6</xdr:row>
      <xdr:rowOff>123825</xdr:rowOff>
    </xdr:from>
    <xdr:to>
      <xdr:col>10</xdr:col>
      <xdr:colOff>390525</xdr:colOff>
      <xdr:row>21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Enfant(s) à charg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fant(s) à charg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39150" y="10953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514350</xdr:colOff>
      <xdr:row>6</xdr:row>
      <xdr:rowOff>142875</xdr:rowOff>
    </xdr:from>
    <xdr:to>
      <xdr:col>13</xdr:col>
      <xdr:colOff>57150</xdr:colOff>
      <xdr:row>28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Commune&#10;de naissanc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mune&#10;de naissan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91775" y="1114425"/>
              <a:ext cx="1828800" cy="3448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Compaq_Propri&#233;taire\Mes%20documents\01_RESERVOIR\Tableau_statistiques\TS_2006\Tableau_G&#233;n&#233;ral_Personnel_Bilan_20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Statistiques"/>
      <sheetName val="GRAPHIQUES"/>
      <sheetName val="Donnees"/>
    </sheetNames>
    <sheetDataSet>
      <sheetData sheetId="0"/>
      <sheetData sheetId="1"/>
      <sheetData sheetId="2"/>
      <sheetData sheetId="3">
        <row r="1">
          <cell r="Q1" t="str">
            <v>SERVICE</v>
          </cell>
        </row>
        <row r="2">
          <cell r="Q2" t="str">
            <v>Equipe volante</v>
          </cell>
        </row>
        <row r="3">
          <cell r="Q3" t="str">
            <v>Peinture</v>
          </cell>
        </row>
        <row r="4">
          <cell r="Q4" t="str">
            <v>Direction</v>
          </cell>
        </row>
        <row r="5">
          <cell r="Q5" t="str">
            <v>Encadrement</v>
          </cell>
        </row>
        <row r="6">
          <cell r="Q6" t="str">
            <v>Peinture</v>
          </cell>
        </row>
        <row r="7">
          <cell r="Q7" t="str">
            <v>Animateur multimedia</v>
          </cell>
        </row>
        <row r="8">
          <cell r="Q8" t="str">
            <v>Administratif</v>
          </cell>
        </row>
        <row r="9">
          <cell r="Q9" t="str">
            <v>Chantier bâtiment</v>
          </cell>
        </row>
        <row r="10">
          <cell r="Q10" t="str">
            <v>Secteur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1466.512826041668" createdVersion="4" refreshedVersion="4" minRefreshableVersion="3" recordCount="120">
  <cacheSource type="worksheet">
    <worksheetSource ref="A1:N1048576" sheet="GENERAL"/>
  </cacheSource>
  <cacheFields count="14">
    <cacheField name="N°" numFmtId="1">
      <sharedItems containsString="0" containsBlank="1" containsNumber="1" containsInteger="1" minValue="1" maxValue="102"/>
    </cacheField>
    <cacheField name="X" numFmtId="0">
      <sharedItems containsString="0" containsBlank="1" containsNumber="1" containsInteger="1" minValue="1" maxValue="1"/>
    </cacheField>
    <cacheField name="Nom" numFmtId="0">
      <sharedItems containsBlank="1"/>
    </cacheField>
    <cacheField name="Prénom" numFmtId="0">
      <sharedItems containsBlank="1"/>
    </cacheField>
    <cacheField name="F/H" numFmtId="0">
      <sharedItems containsBlank="1" count="3">
        <s v="H"/>
        <s v="F"/>
        <m/>
      </sharedItems>
    </cacheField>
    <cacheField name="Né le" numFmtId="14">
      <sharedItems containsNonDate="0" containsDate="1" containsString="0" containsBlank="1" minDate="1950-04-01T00:00:00" maxDate="1991-02-04T00:00:00"/>
    </cacheField>
    <cacheField name="Commune_x000a_de naissance" numFmtId="0">
      <sharedItems containsBlank="1" containsMixedTypes="1" containsNumber="1" containsInteger="1" minValue="1500" maxValue="95160" count="42">
        <n v="37000"/>
        <n v="95160"/>
        <n v="58000"/>
        <s v="Rabat (Algérie)"/>
        <n v="3160"/>
        <n v="58300"/>
        <s v="Bukavu"/>
        <n v="78400"/>
        <n v="58160"/>
        <n v="58400"/>
        <s v="Cayenne"/>
        <s v="COMMUNE"/>
        <s v="Migrant"/>
        <s v="05000"/>
        <s v="Haïti"/>
        <n v="1500"/>
        <n v="59000"/>
        <n v="91100"/>
        <s v="Algérie"/>
        <n v="37110"/>
        <n v="58001"/>
        <n v="58110"/>
        <s v="Russie"/>
        <s v="Ukraine"/>
        <s v="Brazzaville"/>
        <n v="63000"/>
        <n v="75013"/>
        <n v="58500"/>
        <n v="77100"/>
        <s v="Casablanca"/>
        <n v="93150"/>
        <s v="Syrie (Melikya)"/>
        <s v="Fourastier"/>
        <n v="18000"/>
        <n v="21200"/>
        <n v="3100"/>
        <n v="67000"/>
        <n v="75019"/>
        <n v="94000"/>
        <n v="18300"/>
        <n v="91160"/>
        <m/>
      </sharedItems>
    </cacheField>
    <cacheField name="Âge" numFmtId="0">
      <sharedItems containsString="0" containsBlank="1" containsNumber="1" containsInteger="1" minValue="22" maxValue="63"/>
    </cacheField>
    <cacheField name="Tranche_x000a_Âge" numFmtId="0">
      <sharedItems containsBlank="1" count="10">
        <s v="41-45"/>
        <s v="46-50"/>
        <s v="36-40"/>
        <s v="25-30"/>
        <s v="31-35"/>
        <s v="51-55"/>
        <s v="56-60"/>
        <s v=" - 25 ans"/>
        <s v="61 et +"/>
        <m/>
      </sharedItems>
    </cacheField>
    <cacheField name="Tranche_x000a_d'âge" numFmtId="0">
      <sharedItems containsBlank="1"/>
    </cacheField>
    <cacheField name="Situation_x000a_familiale" numFmtId="0">
      <sharedItems containsBlank="1" count="5">
        <s v="Célibataire"/>
        <s v="Marié"/>
        <s v="Divorcé/Séparé"/>
        <s v="Vit maritalement"/>
        <m/>
      </sharedItems>
    </cacheField>
    <cacheField name="Nb_x000a_Enfant(s) " numFmtId="0">
      <sharedItems containsString="0" containsBlank="1" containsNumber="1" containsInteger="1" minValue="0" maxValue="6" count="8">
        <n v="1"/>
        <n v="0"/>
        <n v="2"/>
        <n v="3"/>
        <n v="4"/>
        <m/>
        <n v="5"/>
        <n v="6"/>
      </sharedItems>
    </cacheField>
    <cacheField name="Enfant(s) à charge" numFmtId="0">
      <sharedItems containsString="0" containsBlank="1" containsNumber="1" containsInteger="1" minValue="0" maxValue="6" count="7">
        <n v="0"/>
        <n v="2"/>
        <n v="1"/>
        <n v="3"/>
        <m/>
        <n v="4"/>
        <n v="6"/>
      </sharedItems>
    </cacheField>
    <cacheField name="%" numFmtId="10">
      <sharedItems containsString="0" containsBlank="1" containsNumber="1" minValue="9.8039215686274508E-3" maxValue="9.8039215686274508E-3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0">
  <r>
    <n v="1"/>
    <n v="1"/>
    <s v="1 AL"/>
    <s v="Bruno"/>
    <x v="0"/>
    <d v="1968-09-29T00:00:00"/>
    <x v="0"/>
    <n v="44"/>
    <x v="0"/>
    <m/>
    <x v="0"/>
    <x v="0"/>
    <x v="0"/>
    <n v="9.8039215686274508E-3"/>
  </r>
  <r>
    <n v="2"/>
    <n v="1"/>
    <s v="2 AL"/>
    <s v="Jean-Michel"/>
    <x v="0"/>
    <d v="1963-03-25T00:00:00"/>
    <x v="1"/>
    <n v="50"/>
    <x v="1"/>
    <s v="46-50"/>
    <x v="1"/>
    <x v="0"/>
    <x v="0"/>
    <n v="9.8039215686274508E-3"/>
  </r>
  <r>
    <n v="3"/>
    <n v="1"/>
    <s v="3 AL"/>
    <s v="Dave"/>
    <x v="0"/>
    <d v="1976-03-03T00:00:00"/>
    <x v="2"/>
    <n v="37"/>
    <x v="2"/>
    <m/>
    <x v="0"/>
    <x v="1"/>
    <x v="0"/>
    <n v="9.8039215686274508E-3"/>
  </r>
  <r>
    <n v="4"/>
    <n v="1"/>
    <s v="4 AL"/>
    <s v="Sébastien"/>
    <x v="0"/>
    <d v="1975-03-26T00:00:00"/>
    <x v="2"/>
    <n v="38"/>
    <x v="2"/>
    <m/>
    <x v="0"/>
    <x v="1"/>
    <x v="0"/>
    <n v="9.8039215686274508E-3"/>
  </r>
  <r>
    <n v="5"/>
    <n v="1"/>
    <s v="5 AL"/>
    <s v="Mohcine"/>
    <x v="0"/>
    <d v="1983-03-31T00:00:00"/>
    <x v="3"/>
    <n v="30"/>
    <x v="3"/>
    <m/>
    <x v="2"/>
    <x v="1"/>
    <x v="0"/>
    <n v="9.8039215686274508E-3"/>
  </r>
  <r>
    <n v="6"/>
    <n v="1"/>
    <s v="6 AL"/>
    <s v="Khalid"/>
    <x v="0"/>
    <d v="1981-09-20T00:00:00"/>
    <x v="2"/>
    <n v="31"/>
    <x v="4"/>
    <m/>
    <x v="1"/>
    <x v="2"/>
    <x v="1"/>
    <n v="9.8039215686274508E-3"/>
  </r>
  <r>
    <n v="7"/>
    <n v="1"/>
    <s v="7 AL"/>
    <s v="Dominique"/>
    <x v="0"/>
    <d v="1960-12-19T00:00:00"/>
    <x v="2"/>
    <n v="52"/>
    <x v="5"/>
    <s v="51-55"/>
    <x v="1"/>
    <x v="2"/>
    <x v="2"/>
    <n v="9.8039215686274508E-3"/>
  </r>
  <r>
    <n v="8"/>
    <n v="1"/>
    <s v="8 AL"/>
    <s v="Gaëtan"/>
    <x v="0"/>
    <d v="1978-08-19T00:00:00"/>
    <x v="4"/>
    <n v="34"/>
    <x v="4"/>
    <s v="25-45"/>
    <x v="1"/>
    <x v="2"/>
    <x v="1"/>
    <n v="9.8039215686274508E-3"/>
  </r>
  <r>
    <n v="9"/>
    <n v="1"/>
    <s v="9 AL"/>
    <s v="Fabrice"/>
    <x v="0"/>
    <d v="1978-02-10T00:00:00"/>
    <x v="5"/>
    <n v="35"/>
    <x v="4"/>
    <s v="25-45"/>
    <x v="3"/>
    <x v="2"/>
    <x v="1"/>
    <n v="9.8039215686274508E-3"/>
  </r>
  <r>
    <n v="10"/>
    <n v="1"/>
    <s v="10 AL"/>
    <s v="Christelle"/>
    <x v="1"/>
    <d v="1976-10-17T00:00:00"/>
    <x v="2"/>
    <n v="36"/>
    <x v="2"/>
    <m/>
    <x v="2"/>
    <x v="3"/>
    <x v="3"/>
    <n v="9.8039215686274508E-3"/>
  </r>
  <r>
    <n v="11"/>
    <n v="1"/>
    <s v="11 AL"/>
    <s v="nalusilazo"/>
    <x v="0"/>
    <d v="1973-08-01T00:00:00"/>
    <x v="6"/>
    <n v="39"/>
    <x v="2"/>
    <s v="25-45"/>
    <x v="1"/>
    <x v="4"/>
    <x v="0"/>
    <n v="9.8039215686274508E-3"/>
  </r>
  <r>
    <n v="12"/>
    <n v="1"/>
    <s v="12 AL"/>
    <s v="Sylvie"/>
    <x v="1"/>
    <d v="1958-06-17T00:00:00"/>
    <x v="7"/>
    <n v="55"/>
    <x v="5"/>
    <s v="51-55"/>
    <x v="1"/>
    <x v="2"/>
    <x v="1"/>
    <n v="9.8039215686274508E-3"/>
  </r>
  <r>
    <n v="13"/>
    <n v="1"/>
    <s v="13 AL"/>
    <s v="pascal"/>
    <x v="0"/>
    <d v="1966-12-31T00:00:00"/>
    <x v="2"/>
    <n v="46"/>
    <x v="1"/>
    <s v="46-50"/>
    <x v="1"/>
    <x v="3"/>
    <x v="3"/>
    <n v="9.8039215686274508E-3"/>
  </r>
  <r>
    <n v="14"/>
    <n v="1"/>
    <s v="14 AL"/>
    <s v="Jean-Luc"/>
    <x v="0"/>
    <d v="1964-03-11T00:00:00"/>
    <x v="8"/>
    <n v="49"/>
    <x v="1"/>
    <s v="46-50"/>
    <x v="2"/>
    <x v="3"/>
    <x v="0"/>
    <n v="9.8039215686274508E-3"/>
  </r>
  <r>
    <n v="15"/>
    <n v="1"/>
    <s v="15 AL"/>
    <s v="Loïc"/>
    <x v="0"/>
    <d v="1984-01-19T00:00:00"/>
    <x v="9"/>
    <n v="29"/>
    <x v="3"/>
    <m/>
    <x v="0"/>
    <x v="1"/>
    <x v="0"/>
    <n v="9.8039215686274508E-3"/>
  </r>
  <r>
    <n v="16"/>
    <n v="1"/>
    <s v="16 AL"/>
    <s v="Catherine"/>
    <x v="1"/>
    <d v="1972-04-17T00:00:00"/>
    <x v="2"/>
    <n v="41"/>
    <x v="0"/>
    <s v="25-45"/>
    <x v="1"/>
    <x v="2"/>
    <x v="1"/>
    <n v="9.8039215686274508E-3"/>
  </r>
  <r>
    <n v="17"/>
    <n v="1"/>
    <s v="17 AL"/>
    <s v="Morgan"/>
    <x v="0"/>
    <d v="1986-12-01T00:00:00"/>
    <x v="2"/>
    <n v="26"/>
    <x v="3"/>
    <s v="25-45"/>
    <x v="0"/>
    <x v="1"/>
    <x v="0"/>
    <n v="9.8039215686274508E-3"/>
  </r>
  <r>
    <n v="18"/>
    <n v="1"/>
    <s v="18 AL"/>
    <s v="Joseph"/>
    <x v="0"/>
    <d v="1957-12-09T00:00:00"/>
    <x v="10"/>
    <n v="55"/>
    <x v="5"/>
    <m/>
    <x v="1"/>
    <x v="5"/>
    <x v="4"/>
    <n v="9.8039215686274508E-3"/>
  </r>
  <r>
    <n v="19"/>
    <n v="1"/>
    <s v="19 AL"/>
    <s v="Edouard"/>
    <x v="0"/>
    <d v="1988-02-15T00:00:00"/>
    <x v="2"/>
    <n v="25"/>
    <x v="3"/>
    <s v="25-45"/>
    <x v="3"/>
    <x v="2"/>
    <x v="1"/>
    <n v="9.8039215686274508E-3"/>
  </r>
  <r>
    <n v="20"/>
    <n v="1"/>
    <s v="20 AL"/>
    <s v="Barbara"/>
    <x v="1"/>
    <d v="1969-12-04T00:00:00"/>
    <x v="2"/>
    <n v="43"/>
    <x v="0"/>
    <m/>
    <x v="3"/>
    <x v="0"/>
    <x v="2"/>
    <n v="9.8039215686274508E-3"/>
  </r>
  <r>
    <n v="21"/>
    <n v="1"/>
    <s v="21 AL"/>
    <s v="Fabien"/>
    <x v="0"/>
    <d v="1968-06-24T00:00:00"/>
    <x v="11"/>
    <n v="45"/>
    <x v="0"/>
    <s v="25-45"/>
    <x v="1"/>
    <x v="1"/>
    <x v="4"/>
    <n v="9.8039215686274508E-3"/>
  </r>
  <r>
    <n v="22"/>
    <n v="1"/>
    <s v="22 AL"/>
    <s v="Christine"/>
    <x v="1"/>
    <d v="1967-06-21T00:00:00"/>
    <x v="5"/>
    <n v="46"/>
    <x v="1"/>
    <m/>
    <x v="2"/>
    <x v="0"/>
    <x v="2"/>
    <n v="9.8039215686274508E-3"/>
  </r>
  <r>
    <n v="23"/>
    <n v="1"/>
    <s v="23 AL"/>
    <s v="Christian"/>
    <x v="0"/>
    <d v="1971-11-13T00:00:00"/>
    <x v="2"/>
    <n v="41"/>
    <x v="0"/>
    <s v="25-45"/>
    <x v="0"/>
    <x v="1"/>
    <x v="0"/>
    <n v="9.8039215686274508E-3"/>
  </r>
  <r>
    <n v="24"/>
    <n v="1"/>
    <s v="24 AL"/>
    <s v="Franck"/>
    <x v="0"/>
    <d v="1967-06-28T00:00:00"/>
    <x v="11"/>
    <n v="46"/>
    <x v="1"/>
    <s v="46-50"/>
    <x v="3"/>
    <x v="3"/>
    <x v="4"/>
    <n v="9.8039215686274508E-3"/>
  </r>
  <r>
    <n v="25"/>
    <n v="1"/>
    <s v="25 AL"/>
    <s v="Béatrice"/>
    <x v="1"/>
    <d v="1964-03-20T00:00:00"/>
    <x v="11"/>
    <n v="49"/>
    <x v="1"/>
    <s v="46-50"/>
    <x v="1"/>
    <x v="2"/>
    <x v="4"/>
    <n v="9.8039215686274508E-3"/>
  </r>
  <r>
    <n v="26"/>
    <n v="1"/>
    <s v="26 AL"/>
    <s v="Olivier"/>
    <x v="0"/>
    <d v="1967-08-21T00:00:00"/>
    <x v="2"/>
    <n v="45"/>
    <x v="0"/>
    <s v="25-45"/>
    <x v="3"/>
    <x v="3"/>
    <x v="3"/>
    <n v="9.8039215686274508E-3"/>
  </r>
  <r>
    <n v="27"/>
    <n v="1"/>
    <s v="27 AL"/>
    <s v="Gérard"/>
    <x v="0"/>
    <d v="1955-04-29T00:00:00"/>
    <x v="11"/>
    <n v="58"/>
    <x v="6"/>
    <s v=" + 55 ans"/>
    <x v="2"/>
    <x v="0"/>
    <x v="4"/>
    <n v="9.8039215686274508E-3"/>
  </r>
  <r>
    <n v="28"/>
    <n v="1"/>
    <s v="28 AL"/>
    <s v="Ludovic"/>
    <x v="0"/>
    <d v="1977-04-19T00:00:00"/>
    <x v="2"/>
    <n v="36"/>
    <x v="2"/>
    <s v="25-45"/>
    <x v="0"/>
    <x v="0"/>
    <x v="0"/>
    <n v="9.8039215686274508E-3"/>
  </r>
  <r>
    <n v="29"/>
    <n v="1"/>
    <s v="29 AL"/>
    <s v="Mohamed"/>
    <x v="0"/>
    <d v="1988-12-15T00:00:00"/>
    <x v="2"/>
    <n v="24"/>
    <x v="7"/>
    <m/>
    <x v="1"/>
    <x v="1"/>
    <x v="0"/>
    <n v="9.8039215686274508E-3"/>
  </r>
  <r>
    <n v="30"/>
    <n v="1"/>
    <s v="30 AL"/>
    <s v="Jean-Claude"/>
    <x v="0"/>
    <d v="1954-05-23T00:00:00"/>
    <x v="11"/>
    <n v="59"/>
    <x v="6"/>
    <s v=" + 55 ans"/>
    <x v="2"/>
    <x v="0"/>
    <x v="4"/>
    <n v="9.8039215686274508E-3"/>
  </r>
  <r>
    <n v="31"/>
    <n v="1"/>
    <s v="31 AL"/>
    <s v="Thibaut"/>
    <x v="0"/>
    <d v="1982-05-31T00:00:00"/>
    <x v="2"/>
    <n v="31"/>
    <x v="4"/>
    <s v="25-45"/>
    <x v="0"/>
    <x v="1"/>
    <x v="0"/>
    <n v="9.8039215686274508E-3"/>
  </r>
  <r>
    <n v="32"/>
    <n v="1"/>
    <s v="32 AL"/>
    <s v="Richard"/>
    <x v="0"/>
    <d v="1960-11-17T00:00:00"/>
    <x v="11"/>
    <n v="52"/>
    <x v="5"/>
    <s v="51-55"/>
    <x v="1"/>
    <x v="4"/>
    <x v="4"/>
    <n v="9.8039215686274508E-3"/>
  </r>
  <r>
    <n v="33"/>
    <n v="1"/>
    <s v="33 AL"/>
    <s v="Médoune"/>
    <x v="0"/>
    <d v="1977-04-06T00:00:00"/>
    <x v="12"/>
    <n v="36"/>
    <x v="2"/>
    <s v="25-45"/>
    <x v="1"/>
    <x v="2"/>
    <x v="1"/>
    <n v="9.8039215686274508E-3"/>
  </r>
  <r>
    <n v="34"/>
    <n v="1"/>
    <s v="34 AL"/>
    <s v="Gaël"/>
    <x v="0"/>
    <d v="1979-01-16T00:00:00"/>
    <x v="2"/>
    <n v="34"/>
    <x v="4"/>
    <s v="25-45"/>
    <x v="3"/>
    <x v="0"/>
    <x v="2"/>
    <n v="9.8039215686274508E-3"/>
  </r>
  <r>
    <n v="35"/>
    <n v="1"/>
    <s v="35 AL"/>
    <s v="Abdelilah"/>
    <x v="0"/>
    <d v="1984-03-27T00:00:00"/>
    <x v="2"/>
    <n v="29"/>
    <x v="3"/>
    <s v="25-45"/>
    <x v="0"/>
    <x v="1"/>
    <x v="0"/>
    <n v="9.8039215686274508E-3"/>
  </r>
  <r>
    <n v="36"/>
    <n v="1"/>
    <s v="36 AL"/>
    <s v="Youssef"/>
    <x v="0"/>
    <d v="1982-08-12T00:00:00"/>
    <x v="13"/>
    <n v="30"/>
    <x v="3"/>
    <m/>
    <x v="3"/>
    <x v="3"/>
    <x v="1"/>
    <n v="9.8039215686274508E-3"/>
  </r>
  <r>
    <n v="37"/>
    <n v="1"/>
    <s v="37 AL"/>
    <s v="Mirriae Gloss"/>
    <x v="1"/>
    <d v="1970-12-07T00:00:00"/>
    <x v="14"/>
    <n v="42"/>
    <x v="0"/>
    <m/>
    <x v="0"/>
    <x v="0"/>
    <x v="2"/>
    <n v="9.8039215686274508E-3"/>
  </r>
  <r>
    <n v="38"/>
    <n v="1"/>
    <s v="38 AL"/>
    <s v="Benyoussef"/>
    <x v="0"/>
    <d v="1981-11-24T00:00:00"/>
    <x v="15"/>
    <n v="31"/>
    <x v="4"/>
    <m/>
    <x v="0"/>
    <x v="1"/>
    <x v="0"/>
    <n v="9.8039215686274508E-3"/>
  </r>
  <r>
    <n v="39"/>
    <n v="1"/>
    <s v="39 AL"/>
    <s v="Rosemonde"/>
    <x v="1"/>
    <d v="1965-09-08T00:00:00"/>
    <x v="14"/>
    <n v="47"/>
    <x v="1"/>
    <m/>
    <x v="0"/>
    <x v="3"/>
    <x v="1"/>
    <n v="9.8039215686274508E-3"/>
  </r>
  <r>
    <n v="40"/>
    <n v="1"/>
    <s v="40 AL"/>
    <s v="Roland"/>
    <x v="0"/>
    <d v="1952-09-12T00:00:00"/>
    <x v="11"/>
    <n v="60"/>
    <x v="6"/>
    <s v="Retraite"/>
    <x v="0"/>
    <x v="1"/>
    <x v="4"/>
    <n v="9.8039215686274508E-3"/>
  </r>
  <r>
    <n v="41"/>
    <n v="1"/>
    <s v="41 AL"/>
    <s v="Nourredine"/>
    <x v="0"/>
    <d v="1964-05-17T00:00:00"/>
    <x v="16"/>
    <n v="49"/>
    <x v="1"/>
    <s v="46-50"/>
    <x v="0"/>
    <x v="1"/>
    <x v="0"/>
    <n v="9.8039215686274508E-3"/>
  </r>
  <r>
    <n v="42"/>
    <n v="1"/>
    <s v="42 AL"/>
    <s v="Martial"/>
    <x v="0"/>
    <d v="1958-05-16T00:00:00"/>
    <x v="11"/>
    <n v="55"/>
    <x v="5"/>
    <s v="51-55"/>
    <x v="1"/>
    <x v="2"/>
    <x v="4"/>
    <n v="9.8039215686274508E-3"/>
  </r>
  <r>
    <n v="43"/>
    <n v="1"/>
    <s v="43 AL"/>
    <s v="Jean-Luc"/>
    <x v="0"/>
    <d v="1957-05-07T00:00:00"/>
    <x v="17"/>
    <n v="56"/>
    <x v="6"/>
    <m/>
    <x v="0"/>
    <x v="0"/>
    <x v="0"/>
    <n v="9.8039215686274508E-3"/>
  </r>
  <r>
    <n v="44"/>
    <n v="1"/>
    <s v="44 AL"/>
    <s v="Salih"/>
    <x v="0"/>
    <d v="1961-10-23T00:00:00"/>
    <x v="18"/>
    <n v="51"/>
    <x v="5"/>
    <m/>
    <x v="1"/>
    <x v="3"/>
    <x v="3"/>
    <n v="9.8039215686274508E-3"/>
  </r>
  <r>
    <n v="45"/>
    <n v="1"/>
    <s v="45 AL"/>
    <s v="Toufik"/>
    <x v="0"/>
    <d v="1978-04-19T00:00:00"/>
    <x v="19"/>
    <n v="35"/>
    <x v="4"/>
    <m/>
    <x v="0"/>
    <x v="1"/>
    <x v="0"/>
    <n v="9.8039215686274508E-3"/>
  </r>
  <r>
    <n v="46"/>
    <n v="1"/>
    <s v="46 AL"/>
    <s v="Feten"/>
    <x v="1"/>
    <d v="1972-09-26T00:00:00"/>
    <x v="2"/>
    <n v="40"/>
    <x v="2"/>
    <m/>
    <x v="1"/>
    <x v="3"/>
    <x v="3"/>
    <n v="9.8039215686274508E-3"/>
  </r>
  <r>
    <n v="47"/>
    <n v="1"/>
    <s v="47 AL"/>
    <s v="Aurèlie"/>
    <x v="1"/>
    <d v="1979-03-30T00:00:00"/>
    <x v="2"/>
    <n v="34"/>
    <x v="4"/>
    <s v="25-45"/>
    <x v="0"/>
    <x v="1"/>
    <x v="0"/>
    <n v="9.8039215686274508E-3"/>
  </r>
  <r>
    <n v="48"/>
    <n v="1"/>
    <s v="48 AL"/>
    <s v="Aurèlie"/>
    <x v="1"/>
    <d v="1979-03-30T00:00:00"/>
    <x v="20"/>
    <n v="34"/>
    <x v="4"/>
    <m/>
    <x v="0"/>
    <x v="1"/>
    <x v="0"/>
    <n v="9.8039215686274508E-3"/>
  </r>
  <r>
    <n v="49"/>
    <n v="1"/>
    <s v="49 AL"/>
    <s v="Joëlle"/>
    <x v="1"/>
    <d v="1955-07-20T00:00:00"/>
    <x v="21"/>
    <n v="57"/>
    <x v="6"/>
    <s v=" + 55 ans"/>
    <x v="2"/>
    <x v="1"/>
    <x v="4"/>
    <n v="9.8039215686274508E-3"/>
  </r>
  <r>
    <n v="50"/>
    <n v="1"/>
    <s v="50 AL"/>
    <s v="Alexey"/>
    <x v="0"/>
    <d v="1986-04-23T00:00:00"/>
    <x v="22"/>
    <n v="27"/>
    <x v="3"/>
    <m/>
    <x v="0"/>
    <x v="1"/>
    <x v="0"/>
    <n v="9.8039215686274508E-3"/>
  </r>
  <r>
    <n v="51"/>
    <n v="1"/>
    <s v="51 AL"/>
    <s v="youri"/>
    <x v="0"/>
    <d v="1961-01-21T00:00:00"/>
    <x v="23"/>
    <n v="52"/>
    <x v="5"/>
    <m/>
    <x v="1"/>
    <x v="2"/>
    <x v="1"/>
    <n v="9.8039215686274508E-3"/>
  </r>
  <r>
    <n v="52"/>
    <n v="1"/>
    <s v="52 AL"/>
    <s v="Arnaud"/>
    <x v="0"/>
    <d v="1982-12-01T00:00:00"/>
    <x v="2"/>
    <n v="30"/>
    <x v="3"/>
    <s v="25-45"/>
    <x v="0"/>
    <x v="1"/>
    <x v="0"/>
    <n v="9.8039215686274508E-3"/>
  </r>
  <r>
    <n v="53"/>
    <n v="1"/>
    <s v="53 AL"/>
    <s v="Didier"/>
    <x v="0"/>
    <d v="1961-02-10T00:00:00"/>
    <x v="11"/>
    <n v="52"/>
    <x v="5"/>
    <s v="51-55"/>
    <x v="1"/>
    <x v="3"/>
    <x v="4"/>
    <n v="9.8039215686274508E-3"/>
  </r>
  <r>
    <n v="54"/>
    <n v="1"/>
    <s v="54 AL"/>
    <s v="Suzanne"/>
    <x v="1"/>
    <d v="1967-03-10T00:00:00"/>
    <x v="11"/>
    <n v="46"/>
    <x v="1"/>
    <s v="46-50"/>
    <x v="2"/>
    <x v="2"/>
    <x v="4"/>
    <n v="9.8039215686274508E-3"/>
  </r>
  <r>
    <n v="55"/>
    <n v="1"/>
    <s v="55 AL"/>
    <s v="Tracy"/>
    <x v="1"/>
    <d v="1977-01-07T00:00:00"/>
    <x v="24"/>
    <n v="36"/>
    <x v="2"/>
    <s v="25-45"/>
    <x v="1"/>
    <x v="6"/>
    <x v="5"/>
    <n v="9.8039215686274508E-3"/>
  </r>
  <r>
    <n v="56"/>
    <n v="1"/>
    <s v="56 AL"/>
    <s v="Manuel N'Zita"/>
    <x v="1"/>
    <d v="1974-05-20T00:00:00"/>
    <x v="12"/>
    <n v="39"/>
    <x v="2"/>
    <s v="25-45"/>
    <x v="0"/>
    <x v="4"/>
    <x v="5"/>
    <n v="9.8039215686274508E-3"/>
  </r>
  <r>
    <n v="57"/>
    <n v="1"/>
    <s v="57 AL"/>
    <s v="Imer"/>
    <x v="0"/>
    <d v="1978-11-18T00:00:00"/>
    <x v="12"/>
    <n v="34"/>
    <x v="4"/>
    <s v="25-45"/>
    <x v="1"/>
    <x v="4"/>
    <x v="5"/>
    <n v="9.8039215686274508E-3"/>
  </r>
  <r>
    <n v="58"/>
    <n v="1"/>
    <s v="58 AL"/>
    <s v="Sadik"/>
    <x v="0"/>
    <d v="1989-03-30T00:00:00"/>
    <x v="2"/>
    <n v="24"/>
    <x v="7"/>
    <m/>
    <x v="0"/>
    <x v="1"/>
    <x v="0"/>
    <n v="9.8039215686274508E-3"/>
  </r>
  <r>
    <n v="59"/>
    <n v="1"/>
    <s v="59 AL"/>
    <s v="Antonny"/>
    <x v="0"/>
    <d v="1977-08-28T00:00:00"/>
    <x v="2"/>
    <n v="35"/>
    <x v="4"/>
    <m/>
    <x v="0"/>
    <x v="1"/>
    <x v="0"/>
    <n v="9.8039215686274508E-3"/>
  </r>
  <r>
    <n v="60"/>
    <n v="1"/>
    <s v="60 AL"/>
    <s v="Michel"/>
    <x v="0"/>
    <d v="1955-08-31T00:00:00"/>
    <x v="11"/>
    <n v="57"/>
    <x v="6"/>
    <s v=" + 55 ans"/>
    <x v="2"/>
    <x v="1"/>
    <x v="4"/>
    <n v="9.8039215686274508E-3"/>
  </r>
  <r>
    <n v="61"/>
    <n v="1"/>
    <s v="61 AL"/>
    <s v="Marie-Thérèse"/>
    <x v="1"/>
    <d v="1965-12-21T00:00:00"/>
    <x v="11"/>
    <n v="47"/>
    <x v="1"/>
    <s v="46-50"/>
    <x v="2"/>
    <x v="1"/>
    <x v="4"/>
    <n v="9.8039215686274508E-3"/>
  </r>
  <r>
    <n v="62"/>
    <n v="1"/>
    <s v="62 AL"/>
    <s v="Jean-François"/>
    <x v="0"/>
    <d v="1956-03-18T00:00:00"/>
    <x v="2"/>
    <n v="57"/>
    <x v="6"/>
    <s v=" + 55 ans"/>
    <x v="2"/>
    <x v="0"/>
    <x v="0"/>
    <n v="9.8039215686274508E-3"/>
  </r>
  <r>
    <n v="63"/>
    <n v="1"/>
    <s v="63 AL"/>
    <s v="Jean"/>
    <x v="0"/>
    <d v="1956-05-14T00:00:00"/>
    <x v="11"/>
    <n v="57"/>
    <x v="6"/>
    <s v=" + 55 ans"/>
    <x v="1"/>
    <x v="0"/>
    <x v="4"/>
    <n v="9.8039215686274508E-3"/>
  </r>
  <r>
    <n v="64"/>
    <n v="1"/>
    <s v="64 AL"/>
    <s v="Albertina"/>
    <x v="1"/>
    <d v="1969-07-03T00:00:00"/>
    <x v="25"/>
    <n v="44"/>
    <x v="0"/>
    <s v="25-45"/>
    <x v="2"/>
    <x v="3"/>
    <x v="3"/>
    <n v="9.8039215686274508E-3"/>
  </r>
  <r>
    <n v="65"/>
    <n v="1"/>
    <s v="65 AL"/>
    <s v="Sandrine"/>
    <x v="1"/>
    <d v="1973-01-29T00:00:00"/>
    <x v="11"/>
    <n v="40"/>
    <x v="2"/>
    <s v="25-45"/>
    <x v="1"/>
    <x v="2"/>
    <x v="1"/>
    <n v="9.8039215686274508E-3"/>
  </r>
  <r>
    <n v="66"/>
    <n v="1"/>
    <s v="66 AL"/>
    <s v="Jean-Paul"/>
    <x v="0"/>
    <d v="1952-09-17T00:00:00"/>
    <x v="11"/>
    <n v="60"/>
    <x v="6"/>
    <s v="Retraite"/>
    <x v="2"/>
    <x v="1"/>
    <x v="4"/>
    <n v="9.8039215686274508E-3"/>
  </r>
  <r>
    <n v="67"/>
    <n v="1"/>
    <s v="67 AL"/>
    <s v="Annick"/>
    <x v="1"/>
    <d v="1984-02-08T00:00:00"/>
    <x v="10"/>
    <n v="29"/>
    <x v="3"/>
    <s v="25-45"/>
    <x v="0"/>
    <x v="3"/>
    <x v="3"/>
    <n v="9.8039215686274508E-3"/>
  </r>
  <r>
    <n v="68"/>
    <n v="1"/>
    <s v="68 AL"/>
    <s v="Eric"/>
    <x v="0"/>
    <d v="1972-05-24T00:00:00"/>
    <x v="2"/>
    <n v="41"/>
    <x v="0"/>
    <m/>
    <x v="0"/>
    <x v="3"/>
    <x v="0"/>
    <n v="9.8039215686274508E-3"/>
  </r>
  <r>
    <n v="69"/>
    <n v="1"/>
    <s v="69 AL"/>
    <s v="Régis"/>
    <x v="0"/>
    <d v="1973-03-22T00:00:00"/>
    <x v="5"/>
    <n v="40"/>
    <x v="2"/>
    <s v="25-45"/>
    <x v="0"/>
    <x v="1"/>
    <x v="4"/>
    <n v="9.8039215686274508E-3"/>
  </r>
  <r>
    <n v="70"/>
    <n v="1"/>
    <s v="70 AL"/>
    <s v="Bernard"/>
    <x v="0"/>
    <d v="1968-11-05T00:00:00"/>
    <x v="26"/>
    <n v="44"/>
    <x v="0"/>
    <m/>
    <x v="3"/>
    <x v="1"/>
    <x v="0"/>
    <n v="9.8039215686274508E-3"/>
  </r>
  <r>
    <n v="71"/>
    <n v="1"/>
    <s v="71 AL"/>
    <s v="Michel"/>
    <x v="0"/>
    <d v="1963-09-29T00:00:00"/>
    <x v="11"/>
    <n v="49"/>
    <x v="1"/>
    <s v="46-50"/>
    <x v="2"/>
    <x v="0"/>
    <x v="4"/>
    <n v="9.8039215686274508E-3"/>
  </r>
  <r>
    <n v="72"/>
    <n v="1"/>
    <s v="72 AL"/>
    <s v="Audrey"/>
    <x v="1"/>
    <d v="1989-12-14T00:00:00"/>
    <x v="2"/>
    <n v="23"/>
    <x v="7"/>
    <s v=" - 25 ans"/>
    <x v="0"/>
    <x v="1"/>
    <x v="0"/>
    <n v="9.8039215686274508E-3"/>
  </r>
  <r>
    <n v="73"/>
    <n v="1"/>
    <s v="73 AL"/>
    <s v="Audrey"/>
    <x v="1"/>
    <d v="1989-12-14T00:00:00"/>
    <x v="2"/>
    <n v="23"/>
    <x v="7"/>
    <s v=" - 25 ans"/>
    <x v="0"/>
    <x v="1"/>
    <x v="0"/>
    <n v="9.8039215686274508E-3"/>
  </r>
  <r>
    <n v="74"/>
    <n v="1"/>
    <s v="74 AL"/>
    <s v="Jean-Pierre"/>
    <x v="0"/>
    <d v="1959-11-11T00:00:00"/>
    <x v="11"/>
    <n v="53"/>
    <x v="5"/>
    <s v="51-55"/>
    <x v="1"/>
    <x v="2"/>
    <x v="4"/>
    <n v="9.8039215686274508E-3"/>
  </r>
  <r>
    <n v="75"/>
    <n v="1"/>
    <s v="75 AL"/>
    <s v="Abdellaziz"/>
    <x v="0"/>
    <d v="1968-03-28T00:00:00"/>
    <x v="18"/>
    <n v="45"/>
    <x v="0"/>
    <m/>
    <x v="1"/>
    <x v="4"/>
    <x v="5"/>
    <n v="9.8039215686274508E-3"/>
  </r>
  <r>
    <n v="76"/>
    <n v="1"/>
    <s v="76 AL"/>
    <s v="Agnés"/>
    <x v="1"/>
    <d v="1969-01-23T00:00:00"/>
    <x v="27"/>
    <n v="44"/>
    <x v="0"/>
    <m/>
    <x v="2"/>
    <x v="2"/>
    <x v="1"/>
    <n v="9.8039215686274508E-3"/>
  </r>
  <r>
    <n v="77"/>
    <n v="1"/>
    <s v="77 AL"/>
    <s v="Dominique"/>
    <x v="0"/>
    <d v="1968-04-07T00:00:00"/>
    <x v="28"/>
    <n v="45"/>
    <x v="0"/>
    <m/>
    <x v="0"/>
    <x v="1"/>
    <x v="0"/>
    <n v="9.8039215686274508E-3"/>
  </r>
  <r>
    <n v="78"/>
    <n v="1"/>
    <s v="78 AL"/>
    <s v="Azzedine"/>
    <x v="0"/>
    <d v="1974-11-16T00:00:00"/>
    <x v="29"/>
    <n v="38"/>
    <x v="2"/>
    <s v="25-45"/>
    <x v="1"/>
    <x v="7"/>
    <x v="6"/>
    <n v="9.8039215686274508E-3"/>
  </r>
  <r>
    <n v="79"/>
    <n v="1"/>
    <s v="79 AL"/>
    <s v="Jimmy"/>
    <x v="0"/>
    <d v="1985-11-23T00:00:00"/>
    <x v="30"/>
    <n v="27"/>
    <x v="3"/>
    <s v="25-45"/>
    <x v="0"/>
    <x v="1"/>
    <x v="0"/>
    <n v="9.8039215686274508E-3"/>
  </r>
  <r>
    <n v="80"/>
    <n v="1"/>
    <s v="80 AL"/>
    <s v="Khaled"/>
    <x v="0"/>
    <d v="1980-04-09T00:00:00"/>
    <x v="31"/>
    <n v="33"/>
    <x v="4"/>
    <m/>
    <x v="0"/>
    <x v="1"/>
    <x v="0"/>
    <n v="9.8039215686274508E-3"/>
  </r>
  <r>
    <n v="81"/>
    <n v="1"/>
    <s v="81 AL"/>
    <s v="Aude"/>
    <x v="1"/>
    <d v="1971-08-05T00:00:00"/>
    <x v="32"/>
    <n v="41"/>
    <x v="0"/>
    <s v="25-45"/>
    <x v="2"/>
    <x v="2"/>
    <x v="1"/>
    <n v="9.8039215686274508E-3"/>
  </r>
  <r>
    <n v="82"/>
    <n v="1"/>
    <s v="82 AL"/>
    <s v="Khalid"/>
    <x v="0"/>
    <d v="1991-02-03T00:00:00"/>
    <x v="2"/>
    <n v="22"/>
    <x v="7"/>
    <m/>
    <x v="0"/>
    <x v="1"/>
    <x v="0"/>
    <n v="9.8039215686274508E-3"/>
  </r>
  <r>
    <n v="83"/>
    <n v="1"/>
    <s v="83 AL"/>
    <s v="Julien"/>
    <x v="0"/>
    <d v="1989-02-10T00:00:00"/>
    <x v="2"/>
    <n v="24"/>
    <x v="7"/>
    <s v=" - 25 ans"/>
    <x v="0"/>
    <x v="1"/>
    <x v="0"/>
    <n v="9.8039215686274508E-3"/>
  </r>
  <r>
    <n v="84"/>
    <n v="1"/>
    <s v="84 AL"/>
    <s v="Angélique"/>
    <x v="1"/>
    <d v="1981-03-03T00:00:00"/>
    <x v="33"/>
    <n v="32"/>
    <x v="4"/>
    <s v="Célibataire"/>
    <x v="0"/>
    <x v="0"/>
    <x v="0"/>
    <n v="9.8039215686274508E-3"/>
  </r>
  <r>
    <n v="85"/>
    <n v="1"/>
    <s v="85 AL"/>
    <s v="Joséphine"/>
    <x v="1"/>
    <d v="1968-05-12T00:00:00"/>
    <x v="24"/>
    <n v="45"/>
    <x v="0"/>
    <s v="25-45"/>
    <x v="3"/>
    <x v="2"/>
    <x v="1"/>
    <n v="9.8039215686274508E-3"/>
  </r>
  <r>
    <n v="86"/>
    <n v="1"/>
    <s v="86 AL"/>
    <s v="Corinne"/>
    <x v="1"/>
    <d v="1961-05-31T00:00:00"/>
    <x v="11"/>
    <n v="52"/>
    <x v="5"/>
    <s v="51-55"/>
    <x v="1"/>
    <x v="2"/>
    <x v="4"/>
    <n v="9.8039215686274508E-3"/>
  </r>
  <r>
    <n v="87"/>
    <n v="1"/>
    <s v="87 AL"/>
    <s v="Brigitte"/>
    <x v="1"/>
    <d v="1959-04-08T00:00:00"/>
    <x v="2"/>
    <n v="54"/>
    <x v="5"/>
    <m/>
    <x v="2"/>
    <x v="2"/>
    <x v="1"/>
    <n v="9.8039215686274508E-3"/>
  </r>
  <r>
    <n v="88"/>
    <n v="1"/>
    <s v="88 AL"/>
    <s v="Cédric"/>
    <x v="0"/>
    <d v="1974-01-11T00:00:00"/>
    <x v="34"/>
    <n v="39"/>
    <x v="2"/>
    <s v="25-45"/>
    <x v="3"/>
    <x v="1"/>
    <x v="0"/>
    <n v="9.8039215686274508E-3"/>
  </r>
  <r>
    <n v="89"/>
    <n v="1"/>
    <s v="89 AL"/>
    <s v="Ibrahim"/>
    <x v="0"/>
    <d v="1950-04-01T00:00:00"/>
    <x v="11"/>
    <n v="63"/>
    <x v="8"/>
    <s v="Retraite"/>
    <x v="1"/>
    <x v="2"/>
    <x v="4"/>
    <n v="9.8039215686274508E-3"/>
  </r>
  <r>
    <n v="90"/>
    <n v="1"/>
    <s v="90 AL"/>
    <s v="Eric"/>
    <x v="0"/>
    <d v="1973-01-28T00:00:00"/>
    <x v="35"/>
    <n v="40"/>
    <x v="2"/>
    <s v="25-45"/>
    <x v="3"/>
    <x v="0"/>
    <x v="2"/>
    <n v="9.8039215686274508E-3"/>
  </r>
  <r>
    <n v="91"/>
    <n v="1"/>
    <s v="91 AL"/>
    <s v="Bruce"/>
    <x v="0"/>
    <d v="1975-02-13T00:00:00"/>
    <x v="36"/>
    <n v="38"/>
    <x v="2"/>
    <s v="25-45"/>
    <x v="0"/>
    <x v="1"/>
    <x v="0"/>
    <n v="9.8039215686274508E-3"/>
  </r>
  <r>
    <n v="92"/>
    <n v="1"/>
    <s v="92 AL"/>
    <s v="Christophe"/>
    <x v="0"/>
    <d v="1978-03-11T00:00:00"/>
    <x v="2"/>
    <n v="35"/>
    <x v="4"/>
    <s v="25-45"/>
    <x v="0"/>
    <x v="0"/>
    <x v="0"/>
    <n v="9.8039215686274508E-3"/>
  </r>
  <r>
    <n v="93"/>
    <n v="1"/>
    <s v="93 AL"/>
    <s v="Marc"/>
    <x v="0"/>
    <d v="1984-03-29T00:00:00"/>
    <x v="37"/>
    <n v="29"/>
    <x v="3"/>
    <m/>
    <x v="0"/>
    <x v="1"/>
    <x v="0"/>
    <n v="9.8039215686274508E-3"/>
  </r>
  <r>
    <n v="94"/>
    <n v="1"/>
    <s v="94 AL"/>
    <s v="Jean-Luc"/>
    <x v="0"/>
    <d v="1965-01-26T00:00:00"/>
    <x v="38"/>
    <n v="48"/>
    <x v="1"/>
    <s v="46-50"/>
    <x v="0"/>
    <x v="2"/>
    <x v="0"/>
    <n v="9.8039215686274508E-3"/>
  </r>
  <r>
    <n v="95"/>
    <n v="1"/>
    <s v="95 AL"/>
    <s v="Bruno"/>
    <x v="0"/>
    <d v="1966-04-04T00:00:00"/>
    <x v="11"/>
    <n v="47"/>
    <x v="1"/>
    <s v="46-50"/>
    <x v="3"/>
    <x v="2"/>
    <x v="4"/>
    <n v="9.8039215686274508E-3"/>
  </r>
  <r>
    <n v="96"/>
    <n v="1"/>
    <s v="96 AL"/>
    <s v="Elodie"/>
    <x v="1"/>
    <d v="1988-12-13T00:00:00"/>
    <x v="2"/>
    <n v="24"/>
    <x v="7"/>
    <m/>
    <x v="0"/>
    <x v="0"/>
    <x v="2"/>
    <n v="9.8039215686274508E-3"/>
  </r>
  <r>
    <n v="97"/>
    <n v="1"/>
    <s v="97 AL"/>
    <s v="William"/>
    <x v="0"/>
    <d v="1968-06-07T00:00:00"/>
    <x v="5"/>
    <n v="45"/>
    <x v="0"/>
    <s v="25-45"/>
    <x v="3"/>
    <x v="0"/>
    <x v="2"/>
    <n v="9.8039215686274508E-3"/>
  </r>
  <r>
    <n v="98"/>
    <n v="1"/>
    <s v="98 AL"/>
    <s v="Ani"/>
    <x v="1"/>
    <d v="1962-12-21T00:00:00"/>
    <x v="11"/>
    <n v="50"/>
    <x v="1"/>
    <s v="46-50"/>
    <x v="1"/>
    <x v="0"/>
    <x v="2"/>
    <n v="9.8039215686274508E-3"/>
  </r>
  <r>
    <n v="99"/>
    <n v="1"/>
    <s v="99 AL"/>
    <s v="Franck"/>
    <x v="0"/>
    <d v="1969-07-06T00:00:00"/>
    <x v="39"/>
    <n v="44"/>
    <x v="0"/>
    <s v="25-45"/>
    <x v="0"/>
    <x v="0"/>
    <x v="2"/>
    <n v="9.8039215686274508E-3"/>
  </r>
  <r>
    <n v="100"/>
    <n v="1"/>
    <s v="100 AL"/>
    <s v="Mathieu"/>
    <x v="0"/>
    <d v="1990-04-17T00:00:00"/>
    <x v="2"/>
    <n v="23"/>
    <x v="7"/>
    <s v=" - 25 ans"/>
    <x v="0"/>
    <x v="1"/>
    <x v="0"/>
    <n v="9.8039215686274508E-3"/>
  </r>
  <r>
    <n v="101"/>
    <n v="1"/>
    <s v="101 AL"/>
    <s v="Steven"/>
    <x v="0"/>
    <d v="1980-10-23T00:00:00"/>
    <x v="40"/>
    <n v="32"/>
    <x v="4"/>
    <s v="25-45"/>
    <x v="1"/>
    <x v="2"/>
    <x v="1"/>
    <n v="9.8039215686274508E-3"/>
  </r>
  <r>
    <n v="102"/>
    <n v="1"/>
    <s v="102 AL"/>
    <s v="Nacer"/>
    <x v="0"/>
    <d v="1962-04-20T00:00:00"/>
    <x v="11"/>
    <n v="51"/>
    <x v="5"/>
    <s v="51-55"/>
    <x v="1"/>
    <x v="2"/>
    <x v="2"/>
    <n v="9.8039215686274508E-3"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  <r>
    <m/>
    <m/>
    <m/>
    <m/>
    <x v="2"/>
    <m/>
    <x v="41"/>
    <m/>
    <x v="9"/>
    <m/>
    <x v="4"/>
    <x v="5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>
  <location ref="B3:E13" firstHeaderRow="0" firstDataRow="1" firstDataCol="1"/>
  <pivotFields count="14">
    <pivotField showAll="0"/>
    <pivotField showAll="0"/>
    <pivotField dataField="1" showAll="0"/>
    <pivotField showAll="0"/>
    <pivotField axis="axisRow" showAll="0">
      <items count="4">
        <item x="1"/>
        <item h="1" x="0"/>
        <item h="1" x="2"/>
        <item t="default"/>
      </items>
    </pivotField>
    <pivotField showAll="0"/>
    <pivotField showAll="0">
      <items count="43">
        <item x="15"/>
        <item x="35"/>
        <item x="4"/>
        <item x="33"/>
        <item x="39"/>
        <item x="34"/>
        <item x="0"/>
        <item x="19"/>
        <item x="2"/>
        <item x="20"/>
        <item x="21"/>
        <item x="8"/>
        <item x="5"/>
        <item x="9"/>
        <item x="27"/>
        <item x="16"/>
        <item x="25"/>
        <item x="36"/>
        <item x="26"/>
        <item x="37"/>
        <item x="28"/>
        <item x="7"/>
        <item x="17"/>
        <item x="40"/>
        <item x="30"/>
        <item x="38"/>
        <item x="1"/>
        <item x="13"/>
        <item x="18"/>
        <item x="24"/>
        <item x="6"/>
        <item x="29"/>
        <item x="10"/>
        <item x="11"/>
        <item x="32"/>
        <item x="14"/>
        <item x="12"/>
        <item x="3"/>
        <item x="22"/>
        <item x="31"/>
        <item x="23"/>
        <item x="41"/>
        <item t="default"/>
      </items>
    </pivotField>
    <pivotField showAll="0"/>
    <pivotField axis="axisRow" showAll="0">
      <items count="11">
        <item x="7"/>
        <item x="3"/>
        <item x="4"/>
        <item x="2"/>
        <item x="0"/>
        <item x="1"/>
        <item x="5"/>
        <item x="6"/>
        <item x="8"/>
        <item x="9"/>
        <item t="default"/>
      </items>
    </pivotField>
    <pivotField showAll="0"/>
    <pivotField showAll="0">
      <items count="6">
        <item x="0"/>
        <item x="2"/>
        <item x="1"/>
        <item x="3"/>
        <item x="4"/>
        <item t="default"/>
      </items>
    </pivotField>
    <pivotField showAll="0">
      <items count="9">
        <item x="1"/>
        <item x="0"/>
        <item x="2"/>
        <item x="3"/>
        <item x="4"/>
        <item x="6"/>
        <item x="7"/>
        <item x="5"/>
        <item t="default"/>
      </items>
    </pivotField>
    <pivotField showAll="0">
      <items count="8">
        <item x="0"/>
        <item x="2"/>
        <item x="1"/>
        <item x="3"/>
        <item x="5"/>
        <item x="6"/>
        <item x="4"/>
        <item t="default"/>
      </items>
    </pivotField>
    <pivotField dataField="1" showAll="0" defaultSubtotal="0"/>
  </pivotFields>
  <rowFields count="2">
    <field x="4"/>
    <field x="8"/>
  </rowFields>
  <rowItems count="10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Nom" fld="2" subtotal="count" baseField="0" baseItem="0"/>
    <dataField name="% Filtrés" fld="2" subtotal="count" showDataAs="percentOfTotal" baseField="8" baseItem="3" numFmtId="168"/>
    <dataField name="% Global" fld="13" baseField="4" baseItem="0" numFmtId="168"/>
  </dataFields>
  <formats count="9">
    <format dxfId="71">
      <pivotArea field="10" type="button" dataOnly="0" labelOnly="1" outline="0"/>
    </format>
    <format dxfId="70">
      <pivotArea type="topRight" dataOnly="0" labelOnly="1" outline="0" fieldPosition="0"/>
    </format>
    <format dxfId="69">
      <pivotArea outline="0" fieldPosition="0">
        <references count="1">
          <reference field="4294967294" count="1">
            <x v="1"/>
          </reference>
        </references>
      </pivotArea>
    </format>
    <format dxfId="68">
      <pivotArea outline="0" collapsedLevelsAreSubtotals="1" fieldPosition="0"/>
    </format>
    <format dxfId="6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6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65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64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63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_H" sourceName="F/H">
  <pivotTables>
    <pivotTable tabId="9" name="Tableau croisé dynamique1"/>
  </pivotTables>
  <data>
    <tabular pivotCacheId="1">
      <items count="3">
        <i x="1" s="1"/>
        <i x="0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ranche_Âge" sourceName="Tranche_x000a_Âge">
  <pivotTables>
    <pivotTable tabId="9" name="Tableau croisé dynamique1"/>
  </pivotTables>
  <data>
    <tabular pivotCacheId="1">
      <items count="10">
        <i x="7" s="1"/>
        <i x="3" s="1"/>
        <i x="4" s="1"/>
        <i x="2" s="1"/>
        <i x="0" s="1"/>
        <i x="1" s="1"/>
        <i x="5" s="1"/>
        <i x="6" s="1"/>
        <i x="8" s="1" nd="1"/>
        <i x="9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ituation_familiale" sourceName="Situation_x000a_familiale">
  <pivotTables>
    <pivotTable tabId="9" name="Tableau croisé dynamique1"/>
  </pivotTables>
  <data>
    <tabular pivotCacheId="1">
      <items count="5">
        <i x="0" s="1"/>
        <i x="2" s="1"/>
        <i x="1" s="1"/>
        <i x="3" s="1"/>
        <i x="4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b_Enfant_s" sourceName="Nb_x000a_Enfant(s) ">
  <pivotTables>
    <pivotTable tabId="9" name="Tableau croisé dynamique1"/>
  </pivotTables>
  <data>
    <tabular pivotCacheId="1">
      <items count="8">
        <i x="1" s="1"/>
        <i x="0" s="1"/>
        <i x="2" s="1"/>
        <i x="3" s="1"/>
        <i x="4" s="1"/>
        <i x="6" s="1"/>
        <i x="7" s="1" nd="1"/>
        <i x="5" s="1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nfant_s__à_charge" sourceName="Enfant(s) à charge">
  <pivotTables>
    <pivotTable tabId="9" name="Tableau croisé dynamique1"/>
  </pivotTables>
  <data>
    <tabular pivotCacheId="1">
      <items count="7">
        <i x="0" s="1"/>
        <i x="2" s="1"/>
        <i x="1" s="1"/>
        <i x="3" s="1"/>
        <i x="5" s="1"/>
        <i x="4" s="1"/>
        <i x="6" s="1" nd="1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mmune_de_naissance" sourceName="Commune_x000a_de naissance">
  <pivotTables>
    <pivotTable tabId="9" name="Tableau croisé dynamique1"/>
  </pivotTables>
  <data>
    <tabular pivotCacheId="1">
      <items count="42">
        <i x="33" s="1"/>
        <i x="2" s="1"/>
        <i x="20" s="1"/>
        <i x="21" s="1"/>
        <i x="5" s="1"/>
        <i x="27" s="1"/>
        <i x="25" s="1"/>
        <i x="7" s="1"/>
        <i x="24" s="1"/>
        <i x="10" s="1"/>
        <i x="11" s="1"/>
        <i x="32" s="1"/>
        <i x="14" s="1"/>
        <i x="12" s="1"/>
        <i x="15" s="1" nd="1"/>
        <i x="35" s="1" nd="1"/>
        <i x="4" s="1" nd="1"/>
        <i x="39" s="1" nd="1"/>
        <i x="34" s="1" nd="1"/>
        <i x="0" s="1" nd="1"/>
        <i x="19" s="1" nd="1"/>
        <i x="8" s="1" nd="1"/>
        <i x="9" s="1" nd="1"/>
        <i x="16" s="1" nd="1"/>
        <i x="36" s="1" nd="1"/>
        <i x="26" s="1" nd="1"/>
        <i x="37" s="1" nd="1"/>
        <i x="28" s="1" nd="1"/>
        <i x="17" s="1" nd="1"/>
        <i x="40" s="1" nd="1"/>
        <i x="30" s="1" nd="1"/>
        <i x="38" s="1" nd="1"/>
        <i x="1" s="1" nd="1"/>
        <i x="13" s="1" nd="1"/>
        <i x="18" s="1" nd="1"/>
        <i x="6" s="1" nd="1"/>
        <i x="29" s="1" nd="1"/>
        <i x="3" s="1" nd="1"/>
        <i x="22" s="1" nd="1"/>
        <i x="31" s="1" nd="1"/>
        <i x="23" s="1" nd="1"/>
        <i x="4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/H" cache="Segment_F_H" caption="F/H" rowHeight="225425"/>
  <slicer name="Tranche_x000a_Âge" cache="Segment_Tranche_Âge" caption="Tranche_x000a_Âge" rowHeight="225425"/>
  <slicer name="Situation_x000a_familiale" cache="Segment_Situation_familiale" caption="Situation_x000a_familiale" columnCount="5" rowHeight="225425"/>
  <slicer name="Nb_x000a_Enfant(s) " cache="Segment_Nb_Enfant_s" caption="Nb_x000a_Enfant(s) " rowHeight="225425"/>
  <slicer name="Enfant(s) à charge" cache="Segment_Enfant_s__à_charge" caption="Enfant(s) à charge" rowHeight="225425"/>
  <slicer name="Commune_x000a_de naissance" cache="Segment_Commune_de_naissance" caption="Commune_x000a_de naissance" rowHeight="22542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G26"/>
  <sheetViews>
    <sheetView tabSelected="1" workbookViewId="0">
      <selection activeCell="I27" sqref="I27"/>
    </sheetView>
  </sheetViews>
  <sheetFormatPr baseColWidth="10" defaultRowHeight="12.75" x14ac:dyDescent="0.2"/>
  <cols>
    <col min="1" max="1" width="30.140625" customWidth="1"/>
    <col min="2" max="2" width="21.140625" bestFit="1" customWidth="1"/>
    <col min="3" max="3" width="15.7109375" style="4" customWidth="1"/>
    <col min="4" max="5" width="11.42578125" style="113" customWidth="1"/>
    <col min="6" max="6" width="16.28515625" style="4" bestFit="1" customWidth="1"/>
    <col min="7" max="7" width="6" style="4" bestFit="1" customWidth="1"/>
    <col min="8" max="8" width="13.140625" bestFit="1" customWidth="1"/>
  </cols>
  <sheetData>
    <row r="3" spans="2:7" x14ac:dyDescent="0.2">
      <c r="B3" s="107" t="s">
        <v>258</v>
      </c>
      <c r="C3" s="4" t="s">
        <v>260</v>
      </c>
      <c r="D3" s="113" t="s">
        <v>261</v>
      </c>
      <c r="E3" s="113" t="s">
        <v>262</v>
      </c>
      <c r="F3"/>
      <c r="G3"/>
    </row>
    <row r="4" spans="2:7" x14ac:dyDescent="0.2">
      <c r="B4" s="108" t="s">
        <v>18</v>
      </c>
      <c r="C4" s="109">
        <v>29</v>
      </c>
      <c r="D4" s="113">
        <v>1</v>
      </c>
      <c r="E4" s="113">
        <v>0.28431372549019601</v>
      </c>
      <c r="F4"/>
      <c r="G4"/>
    </row>
    <row r="5" spans="2:7" x14ac:dyDescent="0.2">
      <c r="B5" s="110" t="s">
        <v>5</v>
      </c>
      <c r="C5" s="109">
        <v>3</v>
      </c>
      <c r="D5" s="113">
        <v>0.10344827586206896</v>
      </c>
      <c r="E5" s="113">
        <v>2.9411764705882353E-2</v>
      </c>
      <c r="F5"/>
      <c r="G5"/>
    </row>
    <row r="6" spans="2:7" x14ac:dyDescent="0.2">
      <c r="B6" s="110" t="s">
        <v>107</v>
      </c>
      <c r="C6" s="109">
        <v>1</v>
      </c>
      <c r="D6" s="113">
        <v>3.4482758620689655E-2</v>
      </c>
      <c r="E6" s="113">
        <v>9.8039215686274508E-3</v>
      </c>
      <c r="F6"/>
      <c r="G6"/>
    </row>
    <row r="7" spans="2:7" x14ac:dyDescent="0.2">
      <c r="B7" s="110" t="s">
        <v>104</v>
      </c>
      <c r="C7" s="109">
        <v>3</v>
      </c>
      <c r="D7" s="113">
        <v>0.10344827586206896</v>
      </c>
      <c r="E7" s="113">
        <v>2.9411764705882353E-2</v>
      </c>
      <c r="F7"/>
      <c r="G7"/>
    </row>
    <row r="8" spans="2:7" x14ac:dyDescent="0.2">
      <c r="B8" s="110" t="s">
        <v>105</v>
      </c>
      <c r="C8" s="109">
        <v>5</v>
      </c>
      <c r="D8" s="113">
        <v>0.17241379310344829</v>
      </c>
      <c r="E8" s="113">
        <v>4.9019607843137254E-2</v>
      </c>
      <c r="F8"/>
      <c r="G8"/>
    </row>
    <row r="9" spans="2:7" x14ac:dyDescent="0.2">
      <c r="B9" s="110" t="s">
        <v>106</v>
      </c>
      <c r="C9" s="109">
        <v>7</v>
      </c>
      <c r="D9" s="113">
        <v>0.2413793103448276</v>
      </c>
      <c r="E9" s="113">
        <v>6.8627450980392163E-2</v>
      </c>
      <c r="F9"/>
      <c r="G9"/>
    </row>
    <row r="10" spans="2:7" x14ac:dyDescent="0.2">
      <c r="B10" s="110" t="s">
        <v>53</v>
      </c>
      <c r="C10" s="109">
        <v>6</v>
      </c>
      <c r="D10" s="113">
        <v>0.20689655172413793</v>
      </c>
      <c r="E10" s="113">
        <v>5.8823529411764705E-2</v>
      </c>
      <c r="F10"/>
      <c r="G10"/>
    </row>
    <row r="11" spans="2:7" x14ac:dyDescent="0.2">
      <c r="B11" s="110" t="s">
        <v>44</v>
      </c>
      <c r="C11" s="109">
        <v>3</v>
      </c>
      <c r="D11" s="113">
        <v>0.10344827586206896</v>
      </c>
      <c r="E11" s="113">
        <v>2.9411764705882353E-2</v>
      </c>
      <c r="F11"/>
      <c r="G11"/>
    </row>
    <row r="12" spans="2:7" x14ac:dyDescent="0.2">
      <c r="B12" s="110" t="s">
        <v>54</v>
      </c>
      <c r="C12" s="109">
        <v>1</v>
      </c>
      <c r="D12" s="113">
        <v>3.4482758620689655E-2</v>
      </c>
      <c r="E12" s="113">
        <v>9.8039215686274508E-3</v>
      </c>
      <c r="F12"/>
      <c r="G12"/>
    </row>
    <row r="13" spans="2:7" x14ac:dyDescent="0.2">
      <c r="B13" s="108" t="s">
        <v>259</v>
      </c>
      <c r="C13" s="109">
        <v>29</v>
      </c>
      <c r="D13" s="113">
        <v>1</v>
      </c>
      <c r="E13" s="113">
        <v>0.28431372549019601</v>
      </c>
      <c r="F13"/>
      <c r="G13"/>
    </row>
    <row r="14" spans="2:7" x14ac:dyDescent="0.2">
      <c r="C14"/>
      <c r="D14"/>
      <c r="E14"/>
      <c r="F14"/>
      <c r="G14"/>
    </row>
    <row r="15" spans="2:7" x14ac:dyDescent="0.2">
      <c r="C15"/>
      <c r="D15"/>
      <c r="E15"/>
      <c r="F15"/>
      <c r="G15"/>
    </row>
    <row r="16" spans="2:7" x14ac:dyDescent="0.2">
      <c r="C16"/>
      <c r="D16"/>
      <c r="E16"/>
      <c r="F16"/>
      <c r="G16"/>
    </row>
    <row r="17" spans="3:7" x14ac:dyDescent="0.2">
      <c r="C17"/>
      <c r="D17"/>
      <c r="E17"/>
      <c r="F17"/>
      <c r="G17"/>
    </row>
    <row r="18" spans="3:7" x14ac:dyDescent="0.2">
      <c r="C18"/>
      <c r="D18"/>
      <c r="E18"/>
      <c r="F18"/>
      <c r="G18"/>
    </row>
    <row r="19" spans="3:7" x14ac:dyDescent="0.2">
      <c r="C19"/>
      <c r="D19"/>
      <c r="E19"/>
      <c r="F19"/>
      <c r="G19"/>
    </row>
    <row r="20" spans="3:7" x14ac:dyDescent="0.2">
      <c r="C20"/>
      <c r="D20"/>
      <c r="E20"/>
      <c r="F20"/>
      <c r="G20"/>
    </row>
    <row r="21" spans="3:7" x14ac:dyDescent="0.2">
      <c r="C21"/>
      <c r="D21"/>
      <c r="E21"/>
      <c r="F21"/>
      <c r="G21"/>
    </row>
    <row r="22" spans="3:7" x14ac:dyDescent="0.2">
      <c r="C22"/>
      <c r="D22"/>
      <c r="E22"/>
      <c r="F22"/>
      <c r="G22"/>
    </row>
    <row r="23" spans="3:7" x14ac:dyDescent="0.2">
      <c r="C23"/>
      <c r="D23"/>
      <c r="E23"/>
      <c r="F23"/>
      <c r="G23"/>
    </row>
    <row r="24" spans="3:7" x14ac:dyDescent="0.2">
      <c r="C24"/>
      <c r="D24"/>
      <c r="E24"/>
      <c r="F24"/>
      <c r="G24"/>
    </row>
    <row r="25" spans="3:7" x14ac:dyDescent="0.2">
      <c r="C25"/>
      <c r="D25"/>
      <c r="E25"/>
      <c r="F25"/>
      <c r="G25"/>
    </row>
    <row r="26" spans="3:7" x14ac:dyDescent="0.2">
      <c r="F26"/>
      <c r="G26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120"/>
  <sheetViews>
    <sheetView zoomScaleNormal="100" zoomScaleSheetLayoutView="100" workbookViewId="0">
      <pane xSplit="4" topLeftCell="E1" activePane="topRight" state="frozen"/>
      <selection pane="topRight" activeCell="N1" sqref="N1"/>
    </sheetView>
  </sheetViews>
  <sheetFormatPr baseColWidth="10" defaultRowHeight="12.75" x14ac:dyDescent="0.2"/>
  <cols>
    <col min="1" max="1" width="3.85546875" style="12" customWidth="1"/>
    <col min="2" max="2" width="4.28515625" style="7" customWidth="1"/>
    <col min="3" max="3" width="19.28515625" style="1" customWidth="1"/>
    <col min="4" max="4" width="14.7109375" style="1" bestFit="1" customWidth="1"/>
    <col min="5" max="5" width="4.42578125" style="7" customWidth="1"/>
    <col min="6" max="6" width="12.85546875" style="10" bestFit="1" customWidth="1"/>
    <col min="7" max="7" width="14.7109375" style="25" customWidth="1"/>
    <col min="8" max="8" width="4.7109375" style="8" customWidth="1"/>
    <col min="9" max="9" width="9.7109375" style="1" customWidth="1"/>
    <col min="10" max="10" width="3.85546875" style="1" hidden="1" customWidth="1"/>
    <col min="11" max="11" width="14.5703125" style="1" customWidth="1"/>
    <col min="12" max="12" width="9.85546875" style="7" customWidth="1"/>
    <col min="13" max="13" width="10.42578125" style="7" customWidth="1"/>
    <col min="14" max="14" width="9.7109375" style="111" bestFit="1" customWidth="1"/>
    <col min="15" max="16" width="13.140625" style="1" customWidth="1"/>
    <col min="17" max="17" width="13.140625" style="1" bestFit="1" customWidth="1"/>
    <col min="18" max="16384" width="11.42578125" style="1"/>
  </cols>
  <sheetData>
    <row r="1" spans="1:20" ht="44.25" customHeight="1" x14ac:dyDescent="0.2">
      <c r="A1" s="31" t="s">
        <v>1</v>
      </c>
      <c r="B1" s="31" t="s">
        <v>9</v>
      </c>
      <c r="C1" s="32" t="s">
        <v>0</v>
      </c>
      <c r="D1" s="32" t="s">
        <v>2</v>
      </c>
      <c r="E1" s="33" t="s">
        <v>12</v>
      </c>
      <c r="F1" s="34" t="s">
        <v>3</v>
      </c>
      <c r="G1" s="36" t="s">
        <v>62</v>
      </c>
      <c r="H1" s="35" t="s">
        <v>8</v>
      </c>
      <c r="I1" s="33" t="s">
        <v>109</v>
      </c>
      <c r="J1" s="33" t="s">
        <v>11</v>
      </c>
      <c r="K1" s="33" t="s">
        <v>52</v>
      </c>
      <c r="L1" s="33" t="s">
        <v>60</v>
      </c>
      <c r="M1" s="37" t="s">
        <v>108</v>
      </c>
      <c r="N1" s="112" t="s">
        <v>120</v>
      </c>
      <c r="O1" s="12">
        <f>COUNTA(A:A)-1</f>
        <v>102</v>
      </c>
      <c r="P1" s="7"/>
      <c r="S1" s="7"/>
      <c r="T1" s="23"/>
    </row>
    <row r="2" spans="1:20" ht="16.5" customHeight="1" x14ac:dyDescent="0.2">
      <c r="A2" s="11">
        <v>1</v>
      </c>
      <c r="B2" s="38">
        <v>1</v>
      </c>
      <c r="C2" s="104" t="s">
        <v>162</v>
      </c>
      <c r="D2" s="13" t="s">
        <v>31</v>
      </c>
      <c r="E2" s="3" t="s">
        <v>13</v>
      </c>
      <c r="F2" s="9">
        <v>25110</v>
      </c>
      <c r="G2" s="24">
        <v>37000</v>
      </c>
      <c r="H2" s="6">
        <f ca="1">DATEDIF(F2,Donnees!$C$2,"y")</f>
        <v>44</v>
      </c>
      <c r="I2" s="5" t="str">
        <f ca="1">IF(H2&lt;25,Donnees!$B$2,IF(H2&lt;31,Donnees!$B$3,IF(H2&lt;36,Donnees!$B$4,IF(H2&lt;41,Donnees!$B$5,IF(H2&lt;46,Donnees!$B$6,IF(H2&lt;51,Donnees!$B$7,IF(H2&lt;56,Donnees!$B$8,IF(H2&lt;61,Donnees!$B$9,Donnees!$B$10))))))))</f>
        <v>41-45</v>
      </c>
      <c r="J2" s="5"/>
      <c r="K2" s="2" t="s">
        <v>49</v>
      </c>
      <c r="L2" s="3">
        <v>1</v>
      </c>
      <c r="M2" s="3">
        <v>0</v>
      </c>
      <c r="N2" s="111">
        <f>1/$O$1</f>
        <v>9.8039215686274508E-3</v>
      </c>
      <c r="O2" s="12"/>
      <c r="P2" s="7"/>
      <c r="R2" s="59"/>
      <c r="S2" s="27"/>
      <c r="T2" s="23"/>
    </row>
    <row r="3" spans="1:20" ht="16.5" customHeight="1" x14ac:dyDescent="0.2">
      <c r="A3" s="11">
        <v>2</v>
      </c>
      <c r="B3" s="38">
        <v>1</v>
      </c>
      <c r="C3" s="104" t="s">
        <v>163</v>
      </c>
      <c r="D3" s="2" t="s">
        <v>57</v>
      </c>
      <c r="E3" s="3" t="s">
        <v>13</v>
      </c>
      <c r="F3" s="9">
        <v>23095</v>
      </c>
      <c r="G3" s="24">
        <v>95160</v>
      </c>
      <c r="H3" s="6">
        <f ca="1">DATEDIF(F3,Donnees!$C$2,"y")</f>
        <v>50</v>
      </c>
      <c r="I3" s="5" t="str">
        <f ca="1">IF(H3&lt;25,Donnees!$B$2,IF(H3&lt;31,Donnees!$B$3,IF(H3&lt;36,Donnees!$B$4,IF(H3&lt;41,Donnees!$B$5,IF(H3&lt;46,Donnees!$B$6,IF(H3&lt;51,Donnees!$B$7,IF(H3&lt;56,Donnees!$B$8,IF(H3&lt;61,Donnees!$B$9,Donnees!$B$10))))))))</f>
        <v>46-50</v>
      </c>
      <c r="J3" s="5" t="str">
        <f ca="1">IF(H3&lt;25,Donnees!$A$3,IF(H3&lt;46,Donnees!$A$4,IF(H3&lt;51,Donnees!$A$5,IF(H3&lt;56,Donnees!$A$6,IF(H3&lt;60,Donnees!$A$7,Donnees!$A$8)))))</f>
        <v>46-50</v>
      </c>
      <c r="K3" s="2" t="s">
        <v>48</v>
      </c>
      <c r="L3" s="3">
        <v>1</v>
      </c>
      <c r="M3" s="3">
        <v>0</v>
      </c>
      <c r="N3" s="111">
        <f t="shared" ref="N3:N66" si="0">1/$O$1</f>
        <v>9.8039215686274508E-3</v>
      </c>
      <c r="O3" s="12"/>
      <c r="P3" s="7"/>
      <c r="Q3" s="58">
        <f ca="1">TODAY()</f>
        <v>41466</v>
      </c>
      <c r="R3" s="59"/>
      <c r="S3" s="7"/>
      <c r="T3" s="10"/>
    </row>
    <row r="4" spans="1:20" ht="16.5" customHeight="1" x14ac:dyDescent="0.2">
      <c r="A4" s="11">
        <v>3</v>
      </c>
      <c r="B4" s="38">
        <v>1</v>
      </c>
      <c r="C4" s="104" t="s">
        <v>156</v>
      </c>
      <c r="D4" s="94" t="s">
        <v>148</v>
      </c>
      <c r="E4" s="3" t="s">
        <v>13</v>
      </c>
      <c r="F4" s="9">
        <v>27822</v>
      </c>
      <c r="G4" s="24">
        <v>58000</v>
      </c>
      <c r="H4" s="6">
        <f ca="1">DATEDIF(F4,Donnees!$C$2,"y")</f>
        <v>37</v>
      </c>
      <c r="I4" s="5" t="str">
        <f ca="1">IF(H4&lt;25,Donnees!$B$2,IF(H4&lt;31,Donnees!$B$3,IF(H4&lt;36,Donnees!$B$4,IF(H4&lt;41,Donnees!$B$5,IF(H4&lt;46,Donnees!$B$6,IF(H4&lt;51,Donnees!$B$7,IF(H4&lt;56,Donnees!$B$8,IF(H4&lt;61,Donnees!$B$9,Donnees!$B$10))))))))</f>
        <v>36-40</v>
      </c>
      <c r="J4" s="5"/>
      <c r="K4" s="2" t="s">
        <v>49</v>
      </c>
      <c r="L4" s="3">
        <v>0</v>
      </c>
      <c r="M4" s="3">
        <v>0</v>
      </c>
      <c r="N4" s="111">
        <f t="shared" si="0"/>
        <v>9.8039215686274508E-3</v>
      </c>
      <c r="O4" s="12"/>
      <c r="P4" s="7"/>
      <c r="R4" s="59"/>
      <c r="S4" s="7"/>
      <c r="T4" s="10"/>
    </row>
    <row r="5" spans="1:20" ht="16.5" customHeight="1" x14ac:dyDescent="0.2">
      <c r="A5" s="11">
        <v>4</v>
      </c>
      <c r="B5" s="38">
        <v>1</v>
      </c>
      <c r="C5" s="104" t="s">
        <v>157</v>
      </c>
      <c r="D5" s="100" t="s">
        <v>15</v>
      </c>
      <c r="E5" s="95" t="s">
        <v>13</v>
      </c>
      <c r="F5" s="9">
        <v>27479</v>
      </c>
      <c r="G5" s="24">
        <v>58000</v>
      </c>
      <c r="H5" s="6">
        <f ca="1">DATEDIF(F5,Donnees!$C$2,"y")</f>
        <v>38</v>
      </c>
      <c r="I5" s="5" t="str">
        <f ca="1">IF(H5&lt;25,Donnees!$B$2,IF(H5&lt;31,Donnees!$B$3,IF(H5&lt;36,Donnees!$B$4,IF(H5&lt;41,Donnees!$B$5,IF(H5&lt;46,Donnees!$B$6,IF(H5&lt;51,Donnees!$B$7,IF(H5&lt;56,Donnees!$B$8,IF(H5&lt;61,Donnees!$B$9,Donnees!$B$10))))))))</f>
        <v>36-40</v>
      </c>
      <c r="J5" s="5"/>
      <c r="K5" s="2" t="s">
        <v>49</v>
      </c>
      <c r="L5" s="3">
        <v>0</v>
      </c>
      <c r="M5" s="3">
        <v>0</v>
      </c>
      <c r="N5" s="111">
        <f t="shared" si="0"/>
        <v>9.8039215686274508E-3</v>
      </c>
      <c r="O5" s="12"/>
      <c r="P5" s="7"/>
      <c r="Q5" s="56" t="s">
        <v>113</v>
      </c>
      <c r="R5" s="57" t="s">
        <v>110</v>
      </c>
      <c r="S5" s="25"/>
      <c r="T5" s="8"/>
    </row>
    <row r="6" spans="1:20" ht="16.5" customHeight="1" x14ac:dyDescent="0.2">
      <c r="A6" s="11">
        <v>5</v>
      </c>
      <c r="B6" s="38">
        <v>1</v>
      </c>
      <c r="C6" s="104" t="s">
        <v>158</v>
      </c>
      <c r="D6" s="94" t="s">
        <v>149</v>
      </c>
      <c r="E6" s="3" t="s">
        <v>13</v>
      </c>
      <c r="F6" s="9">
        <v>30406</v>
      </c>
      <c r="G6" s="24" t="s">
        <v>155</v>
      </c>
      <c r="H6" s="6">
        <f ca="1">DATEDIF(F6,Donnees!$C$2,"y")</f>
        <v>30</v>
      </c>
      <c r="I6" s="5" t="str">
        <f ca="1">IF(H6&lt;25,Donnees!$B$2,IF(H6&lt;31,Donnees!$B$3,IF(H6&lt;36,Donnees!$B$4,IF(H6&lt;41,Donnees!$B$5,IF(H6&lt;46,Donnees!$B$6,IF(H6&lt;51,Donnees!$B$7,IF(H6&lt;56,Donnees!$B$8,IF(H6&lt;61,Donnees!$B$9,Donnees!$B$10))))))))</f>
        <v>25-30</v>
      </c>
      <c r="J6" s="5"/>
      <c r="K6" s="2" t="s">
        <v>56</v>
      </c>
      <c r="L6" s="3">
        <v>0</v>
      </c>
      <c r="M6" s="3">
        <v>0</v>
      </c>
      <c r="N6" s="111">
        <f t="shared" si="0"/>
        <v>9.8039215686274508E-3</v>
      </c>
      <c r="O6" s="12"/>
      <c r="P6" s="7"/>
      <c r="Q6" s="60">
        <f>SUM(B2:B103)</f>
        <v>102</v>
      </c>
      <c r="R6" s="46">
        <f>SUBTOTAL(9,$B$2:$B$105)</f>
        <v>102</v>
      </c>
      <c r="S6" s="25"/>
      <c r="T6" s="8"/>
    </row>
    <row r="7" spans="1:20" ht="16.5" customHeight="1" x14ac:dyDescent="0.2">
      <c r="A7" s="11">
        <v>6</v>
      </c>
      <c r="B7" s="38">
        <v>1</v>
      </c>
      <c r="C7" s="104" t="s">
        <v>159</v>
      </c>
      <c r="D7" s="101" t="s">
        <v>123</v>
      </c>
      <c r="E7" s="96" t="s">
        <v>13</v>
      </c>
      <c r="F7" s="9">
        <v>29849</v>
      </c>
      <c r="G7" s="24">
        <v>58000</v>
      </c>
      <c r="H7" s="6">
        <f ca="1">DATEDIF(F7,Donnees!$C$2,"y")</f>
        <v>31</v>
      </c>
      <c r="I7" s="5" t="str">
        <f ca="1">IF(H7&lt;25,Donnees!$B$2,IF(H7&lt;31,Donnees!$B$3,IF(H7&lt;36,Donnees!$B$4,IF(H7&lt;41,Donnees!$B$5,IF(H7&lt;46,Donnees!$B$6,IF(H7&lt;51,Donnees!$B$7,IF(H7&lt;56,Donnees!$B$8,IF(H7&lt;61,Donnees!$B$9,Donnees!$B$10))))))))</f>
        <v>31-35</v>
      </c>
      <c r="J7" s="5"/>
      <c r="K7" s="2" t="s">
        <v>48</v>
      </c>
      <c r="L7" s="3">
        <v>2</v>
      </c>
      <c r="M7" s="3">
        <v>2</v>
      </c>
      <c r="N7" s="111">
        <f t="shared" si="0"/>
        <v>9.8039215686274508E-3</v>
      </c>
      <c r="O7" s="12"/>
      <c r="P7" s="7"/>
      <c r="Q7" s="49">
        <f>Q6/Q6</f>
        <v>1</v>
      </c>
      <c r="R7" s="50">
        <f>R6/Q6</f>
        <v>1</v>
      </c>
      <c r="S7" s="25"/>
      <c r="T7" s="8"/>
    </row>
    <row r="8" spans="1:20" ht="16.5" customHeight="1" x14ac:dyDescent="0.2">
      <c r="A8" s="11">
        <v>7</v>
      </c>
      <c r="B8" s="38">
        <v>1</v>
      </c>
      <c r="C8" s="104" t="s">
        <v>160</v>
      </c>
      <c r="D8" s="13" t="s">
        <v>16</v>
      </c>
      <c r="E8" s="3" t="s">
        <v>13</v>
      </c>
      <c r="F8" s="9">
        <v>22269</v>
      </c>
      <c r="G8" s="24">
        <v>58000</v>
      </c>
      <c r="H8" s="6">
        <f ca="1">DATEDIF(F8,Donnees!$C$2,"y")</f>
        <v>52</v>
      </c>
      <c r="I8" s="5" t="str">
        <f ca="1">IF(H8&lt;25,Donnees!$B$2,IF(H8&lt;31,Donnees!$B$3,IF(H8&lt;36,Donnees!$B$4,IF(H8&lt;41,Donnees!$B$5,IF(H8&lt;46,Donnees!$B$6,IF(H8&lt;51,Donnees!$B$7,IF(H8&lt;56,Donnees!$B$8,IF(H8&lt;61,Donnees!$B$9,Donnees!$B$10))))))))</f>
        <v>51-55</v>
      </c>
      <c r="J8" s="5" t="str">
        <f ca="1">IF(H8&lt;25,Donnees!$A$3,IF(H8&lt;46,Donnees!$A$4,IF(H8&lt;51,Donnees!$A$5,IF(H8&lt;56,Donnees!$A$6,IF(H8&lt;60,Donnees!$A$7,Donnees!$A$8)))))</f>
        <v>51-55</v>
      </c>
      <c r="K8" s="2" t="s">
        <v>48</v>
      </c>
      <c r="L8" s="3">
        <v>2</v>
      </c>
      <c r="M8" s="3">
        <v>1</v>
      </c>
      <c r="N8" s="111">
        <f t="shared" si="0"/>
        <v>9.8039215686274508E-3</v>
      </c>
      <c r="O8" s="12"/>
      <c r="P8" s="7"/>
      <c r="Q8" s="47" t="s">
        <v>111</v>
      </c>
      <c r="R8" s="48"/>
      <c r="S8" s="25"/>
      <c r="T8" s="8"/>
    </row>
    <row r="9" spans="1:20" ht="16.5" customHeight="1" x14ac:dyDescent="0.2">
      <c r="A9" s="11">
        <v>8</v>
      </c>
      <c r="B9" s="38">
        <v>1</v>
      </c>
      <c r="C9" s="104" t="s">
        <v>161</v>
      </c>
      <c r="D9" s="13" t="s">
        <v>86</v>
      </c>
      <c r="E9" s="3" t="s">
        <v>13</v>
      </c>
      <c r="F9" s="9">
        <v>28721</v>
      </c>
      <c r="G9" s="24">
        <v>3160</v>
      </c>
      <c r="H9" s="6">
        <f ca="1">DATEDIF(F9,Donnees!$C$2,"y")</f>
        <v>34</v>
      </c>
      <c r="I9" s="5" t="str">
        <f ca="1">IF(H9&lt;25,Donnees!$B$2,IF(H9&lt;31,Donnees!$B$3,IF(H9&lt;36,Donnees!$B$4,IF(H9&lt;41,Donnees!$B$5,IF(H9&lt;46,Donnees!$B$6,IF(H9&lt;51,Donnees!$B$7,IF(H9&lt;56,Donnees!$B$8,IF(H9&lt;61,Donnees!$B$9,Donnees!$B$10))))))))</f>
        <v>31-35</v>
      </c>
      <c r="J9" s="5" t="str">
        <f ca="1">IF(H9&lt;25,Donnees!$A$3,IF(H9&lt;46,Donnees!$A$4,IF(H9&lt;51,Donnees!$A$5,IF(H9&lt;56,Donnees!$A$6,IF(H9&lt;60,Donnees!$A$7,Donnees!$A$8)))))</f>
        <v>25-45</v>
      </c>
      <c r="K9" s="2" t="s">
        <v>48</v>
      </c>
      <c r="L9" s="3">
        <v>2</v>
      </c>
      <c r="M9" s="3">
        <v>2</v>
      </c>
      <c r="N9" s="111">
        <f t="shared" si="0"/>
        <v>9.8039215686274508E-3</v>
      </c>
      <c r="O9" s="12"/>
      <c r="P9" s="7"/>
      <c r="Q9" s="51">
        <f>SUMIF(E:E,"h",B:B)</f>
        <v>73</v>
      </c>
      <c r="R9" s="52">
        <f ca="1">SUMPRODUCT((SUBTOTAL(3,INDIRECT("e"&amp;ROW(E2:E103)))*(E2:E103&gt;="f")))</f>
        <v>102</v>
      </c>
      <c r="S9" s="25"/>
      <c r="T9" s="8"/>
    </row>
    <row r="10" spans="1:20" ht="16.5" customHeight="1" x14ac:dyDescent="0.2">
      <c r="A10" s="11">
        <v>9</v>
      </c>
      <c r="B10" s="38">
        <v>1</v>
      </c>
      <c r="C10" s="104" t="s">
        <v>164</v>
      </c>
      <c r="D10" s="13" t="s">
        <v>84</v>
      </c>
      <c r="E10" s="3" t="s">
        <v>13</v>
      </c>
      <c r="F10" s="9">
        <v>28531</v>
      </c>
      <c r="G10" s="24">
        <v>58300</v>
      </c>
      <c r="H10" s="6">
        <f ca="1">DATEDIF(F10,Donnees!$C$2,"y")</f>
        <v>35</v>
      </c>
      <c r="I10" s="5" t="str">
        <f ca="1">IF(H10&lt;25,Donnees!$B$2,IF(H10&lt;31,Donnees!$B$3,IF(H10&lt;36,Donnees!$B$4,IF(H10&lt;41,Donnees!$B$5,IF(H10&lt;46,Donnees!$B$6,IF(H10&lt;51,Donnees!$B$7,IF(H10&lt;56,Donnees!$B$8,IF(H10&lt;61,Donnees!$B$9,Donnees!$B$10))))))))</f>
        <v>31-35</v>
      </c>
      <c r="J10" s="5" t="str">
        <f ca="1">IF(H10&lt;25,Donnees!$A$3,IF(H10&lt;46,Donnees!$A$4,IF(H10&lt;51,Donnees!$A$5,IF(H10&lt;56,Donnees!$A$6,IF(H10&lt;60,Donnees!$A$7,Donnees!$A$8)))))</f>
        <v>25-45</v>
      </c>
      <c r="K10" s="2" t="s">
        <v>51</v>
      </c>
      <c r="L10" s="3">
        <v>2</v>
      </c>
      <c r="M10" s="3">
        <v>2</v>
      </c>
      <c r="N10" s="111">
        <f t="shared" si="0"/>
        <v>9.8039215686274508E-3</v>
      </c>
      <c r="O10" s="12"/>
      <c r="P10" s="7"/>
      <c r="Q10" s="47" t="s">
        <v>112</v>
      </c>
      <c r="R10" s="55"/>
      <c r="S10" s="25"/>
      <c r="T10" s="8"/>
    </row>
    <row r="11" spans="1:20" ht="16.5" customHeight="1" x14ac:dyDescent="0.2">
      <c r="A11" s="11">
        <v>10</v>
      </c>
      <c r="B11" s="38">
        <v>1</v>
      </c>
      <c r="C11" s="104" t="s">
        <v>165</v>
      </c>
      <c r="D11" s="22" t="s">
        <v>143</v>
      </c>
      <c r="E11" s="5" t="s">
        <v>18</v>
      </c>
      <c r="F11" s="9">
        <v>28050</v>
      </c>
      <c r="G11" s="24">
        <v>58000</v>
      </c>
      <c r="H11" s="6">
        <f ca="1">DATEDIF(F11,Donnees!$C$2,"y")</f>
        <v>36</v>
      </c>
      <c r="I11" s="5" t="str">
        <f ca="1">IF(H11&lt;25,Donnees!$B$2,IF(H11&lt;31,Donnees!$B$3,IF(H11&lt;36,Donnees!$B$4,IF(H11&lt;41,Donnees!$B$5,IF(H11&lt;46,Donnees!$B$6,IF(H11&lt;51,Donnees!$B$7,IF(H11&lt;56,Donnees!$B$8,IF(H11&lt;61,Donnees!$B$9,Donnees!$B$10))))))))</f>
        <v>36-40</v>
      </c>
      <c r="J11" s="5"/>
      <c r="K11" s="2" t="s">
        <v>56</v>
      </c>
      <c r="L11" s="3">
        <v>3</v>
      </c>
      <c r="M11" s="3">
        <v>3</v>
      </c>
      <c r="N11" s="111">
        <f t="shared" si="0"/>
        <v>9.8039215686274508E-3</v>
      </c>
      <c r="O11" s="12"/>
      <c r="P11" s="7"/>
      <c r="Q11" s="51">
        <f>SUMIF(E:E,"f",B:B)</f>
        <v>29</v>
      </c>
      <c r="R11" s="52">
        <f ca="1">SUMPRODUCT((SUBTOTAL(3,INDIRECT("e"&amp;ROW(E2:E103)))*(E2:E103&lt;="f")))</f>
        <v>29</v>
      </c>
      <c r="S11" s="25"/>
      <c r="T11" s="8"/>
    </row>
    <row r="12" spans="1:20" ht="16.5" customHeight="1" x14ac:dyDescent="0.2">
      <c r="A12" s="11">
        <v>11</v>
      </c>
      <c r="B12" s="38">
        <v>1</v>
      </c>
      <c r="C12" s="104" t="s">
        <v>166</v>
      </c>
      <c r="D12" s="13" t="s">
        <v>95</v>
      </c>
      <c r="E12" s="3" t="s">
        <v>13</v>
      </c>
      <c r="F12" s="9">
        <v>26877</v>
      </c>
      <c r="G12" s="24" t="s">
        <v>96</v>
      </c>
      <c r="H12" s="6">
        <f ca="1">DATEDIF(F12,Donnees!$C$2,"y")</f>
        <v>39</v>
      </c>
      <c r="I12" s="5" t="str">
        <f ca="1">IF(H12&lt;25,Donnees!$B$2,IF(H12&lt;31,Donnees!$B$3,IF(H12&lt;36,Donnees!$B$4,IF(H12&lt;41,Donnees!$B$5,IF(H12&lt;46,Donnees!$B$6,IF(H12&lt;51,Donnees!$B$7,IF(H12&lt;56,Donnees!$B$8,IF(H12&lt;61,Donnees!$B$9,Donnees!$B$10))))))))</f>
        <v>36-40</v>
      </c>
      <c r="J12" s="5" t="str">
        <f ca="1">IF(H12&lt;25,Donnees!$A$3,IF(H12&lt;46,Donnees!$A$4,IF(H12&lt;51,Donnees!$A$5,IF(H12&lt;56,Donnees!$A$6,IF(H12&lt;60,Donnees!$A$7,Donnees!$A$8)))))</f>
        <v>25-45</v>
      </c>
      <c r="K12" s="2" t="s">
        <v>48</v>
      </c>
      <c r="L12" s="3">
        <v>4</v>
      </c>
      <c r="M12" s="3">
        <v>0</v>
      </c>
      <c r="N12" s="111">
        <f t="shared" si="0"/>
        <v>9.8039215686274508E-3</v>
      </c>
      <c r="O12" s="12"/>
      <c r="P12" s="7"/>
      <c r="Q12" s="47" t="s">
        <v>115</v>
      </c>
      <c r="R12" s="55"/>
      <c r="S12" s="25"/>
      <c r="T12" s="8"/>
    </row>
    <row r="13" spans="1:20" ht="16.5" customHeight="1" x14ac:dyDescent="0.2">
      <c r="A13" s="11">
        <v>12</v>
      </c>
      <c r="B13" s="38">
        <v>1</v>
      </c>
      <c r="C13" s="104" t="s">
        <v>167</v>
      </c>
      <c r="D13" s="13" t="s">
        <v>17</v>
      </c>
      <c r="E13" s="3" t="s">
        <v>18</v>
      </c>
      <c r="F13" s="9">
        <v>21353</v>
      </c>
      <c r="G13" s="24">
        <v>78400</v>
      </c>
      <c r="H13" s="6">
        <f ca="1">DATEDIF(F13,Donnees!$C$2,"y")</f>
        <v>55</v>
      </c>
      <c r="I13" s="5" t="str">
        <f ca="1">IF(H13&lt;25,Donnees!$B$2,IF(H13&lt;31,Donnees!$B$3,IF(H13&lt;36,Donnees!$B$4,IF(H13&lt;41,Donnees!$B$5,IF(H13&lt;46,Donnees!$B$6,IF(H13&lt;51,Donnees!$B$7,IF(H13&lt;56,Donnees!$B$8,IF(H13&lt;61,Donnees!$B$9,Donnees!$B$10))))))))</f>
        <v>51-55</v>
      </c>
      <c r="J13" s="5" t="str">
        <f ca="1">IF(H13&lt;25,Donnees!$A$3,IF(H13&lt;46,Donnees!$A$4,IF(H13&lt;51,Donnees!$A$5,IF(H13&lt;56,Donnees!$A$6,IF(H13&lt;60,Donnees!$A$7,Donnees!$A$8)))))</f>
        <v>51-55</v>
      </c>
      <c r="K13" s="2" t="s">
        <v>48</v>
      </c>
      <c r="L13" s="3">
        <v>2</v>
      </c>
      <c r="M13" s="3">
        <v>2</v>
      </c>
      <c r="N13" s="111">
        <f t="shared" si="0"/>
        <v>9.8039215686274508E-3</v>
      </c>
      <c r="O13" s="41"/>
      <c r="P13" s="43" t="s">
        <v>116</v>
      </c>
      <c r="Q13" s="45">
        <f ca="1">SUMIF(I:I,Donnees!B2,B:B)</f>
        <v>8</v>
      </c>
      <c r="R13" s="46">
        <f ca="1">SUMPRODUCT((SUBTOTAL(3,INDIRECT("i"&amp;ROW($I$2:$I$103)))*($I$2:$I$103=Donnees!B2)))</f>
        <v>8</v>
      </c>
      <c r="S13" s="25"/>
      <c r="T13" s="8"/>
    </row>
    <row r="14" spans="1:20" ht="16.5" customHeight="1" x14ac:dyDescent="0.2">
      <c r="A14" s="11">
        <v>13</v>
      </c>
      <c r="B14" s="38">
        <v>1</v>
      </c>
      <c r="C14" s="104" t="s">
        <v>168</v>
      </c>
      <c r="D14" s="101" t="s">
        <v>64</v>
      </c>
      <c r="E14" s="96" t="s">
        <v>13</v>
      </c>
      <c r="F14" s="9">
        <v>24472</v>
      </c>
      <c r="G14" s="24">
        <v>58000</v>
      </c>
      <c r="H14" s="6">
        <f ca="1">DATEDIF(F14,Donnees!$C$2,"y")</f>
        <v>46</v>
      </c>
      <c r="I14" s="5" t="str">
        <f ca="1">IF(H14&lt;25,Donnees!$B$2,IF(H14&lt;31,Donnees!$B$3,IF(H14&lt;36,Donnees!$B$4,IF(H14&lt;41,Donnees!$B$5,IF(H14&lt;46,Donnees!$B$6,IF(H14&lt;51,Donnees!$B$7,IF(H14&lt;56,Donnees!$B$8,IF(H14&lt;61,Donnees!$B$9,Donnees!$B$10))))))))</f>
        <v>46-50</v>
      </c>
      <c r="J14" s="5" t="str">
        <f ca="1">IF(H14&lt;25,Donnees!$A$3,IF(H14&lt;46,Donnees!$A$4,IF(H14&lt;51,Donnees!$A$5,IF(H14&lt;56,Donnees!$A$6,IF(H14&lt;60,Donnees!$A$7,Donnees!$A$8)))))</f>
        <v>46-50</v>
      </c>
      <c r="K14" s="2" t="s">
        <v>48</v>
      </c>
      <c r="L14" s="3">
        <v>3</v>
      </c>
      <c r="M14" s="3">
        <v>3</v>
      </c>
      <c r="N14" s="111">
        <f t="shared" si="0"/>
        <v>9.8039215686274508E-3</v>
      </c>
      <c r="O14" s="41"/>
      <c r="P14" s="42" t="s">
        <v>107</v>
      </c>
      <c r="Q14" s="20">
        <f ca="1">SUMIF(I:I,Donnees!B3,B:B)</f>
        <v>11</v>
      </c>
      <c r="R14" s="39">
        <f ca="1">SUMPRODUCT((SUBTOTAL(3,INDIRECT("i"&amp;ROW($I$2:$I$103)))*($I$2:$I$103=Donnees!B3)))</f>
        <v>11</v>
      </c>
      <c r="S14" s="7"/>
      <c r="T14" s="10"/>
    </row>
    <row r="15" spans="1:20" ht="16.5" customHeight="1" x14ac:dyDescent="0.2">
      <c r="A15" s="11">
        <v>14</v>
      </c>
      <c r="B15" s="38">
        <v>1</v>
      </c>
      <c r="C15" s="104" t="s">
        <v>169</v>
      </c>
      <c r="D15" s="13" t="s">
        <v>19</v>
      </c>
      <c r="E15" s="3" t="s">
        <v>13</v>
      </c>
      <c r="F15" s="9">
        <v>23447</v>
      </c>
      <c r="G15" s="24">
        <v>58160</v>
      </c>
      <c r="H15" s="6">
        <f ca="1">DATEDIF(F15,Donnees!$C$2,"y")</f>
        <v>49</v>
      </c>
      <c r="I15" s="5" t="str">
        <f ca="1">IF(H15&lt;25,Donnees!$B$2,IF(H15&lt;31,Donnees!$B$3,IF(H15&lt;36,Donnees!$B$4,IF(H15&lt;41,Donnees!$B$5,IF(H15&lt;46,Donnees!$B$6,IF(H15&lt;51,Donnees!$B$7,IF(H15&lt;56,Donnees!$B$8,IF(H15&lt;61,Donnees!$B$9,Donnees!$B$10))))))))</f>
        <v>46-50</v>
      </c>
      <c r="J15" s="5" t="str">
        <f ca="1">IF(H15&lt;25,Donnees!$A$3,IF(H15&lt;46,Donnees!$A$4,IF(H15&lt;51,Donnees!$A$5,IF(H15&lt;56,Donnees!$A$6,IF(H15&lt;60,Donnees!$A$7,Donnees!$A$8)))))</f>
        <v>46-50</v>
      </c>
      <c r="K15" s="2" t="s">
        <v>56</v>
      </c>
      <c r="L15" s="3">
        <v>3</v>
      </c>
      <c r="M15" s="3">
        <v>0</v>
      </c>
      <c r="N15" s="111">
        <f t="shared" si="0"/>
        <v>9.8039215686274508E-3</v>
      </c>
      <c r="O15" s="41"/>
      <c r="P15" s="42" t="s">
        <v>104</v>
      </c>
      <c r="Q15" s="20">
        <f ca="1">SUMIF(I:I,Donnees!B4,B:B)</f>
        <v>15</v>
      </c>
      <c r="R15" s="39">
        <f ca="1">SUMPRODUCT((SUBTOTAL(3,INDIRECT("i"&amp;ROW($I$2:$I$103)))*($I$2:$I$103=Donnees!B4)))</f>
        <v>15</v>
      </c>
      <c r="S15" s="7"/>
      <c r="T15" s="10"/>
    </row>
    <row r="16" spans="1:20" ht="16.5" customHeight="1" x14ac:dyDescent="0.2">
      <c r="A16" s="11">
        <v>15</v>
      </c>
      <c r="B16" s="38">
        <v>1</v>
      </c>
      <c r="C16" s="104" t="s">
        <v>170</v>
      </c>
      <c r="D16" s="22" t="s">
        <v>144</v>
      </c>
      <c r="E16" s="5" t="s">
        <v>13</v>
      </c>
      <c r="F16" s="9">
        <v>30700</v>
      </c>
      <c r="G16" s="24">
        <v>58400</v>
      </c>
      <c r="H16" s="6">
        <f ca="1">DATEDIF(F16,Donnees!$C$2,"y")</f>
        <v>29</v>
      </c>
      <c r="I16" s="5" t="str">
        <f ca="1">IF(H16&lt;25,Donnees!$B$2,IF(H16&lt;31,Donnees!$B$3,IF(H16&lt;36,Donnees!$B$4,IF(H16&lt;41,Donnees!$B$5,IF(H16&lt;46,Donnees!$B$6,IF(H16&lt;51,Donnees!$B$7,IF(H16&lt;56,Donnees!$B$8,IF(H16&lt;61,Donnees!$B$9,Donnees!$B$10))))))))</f>
        <v>25-30</v>
      </c>
      <c r="J16" s="5"/>
      <c r="K16" s="2" t="s">
        <v>49</v>
      </c>
      <c r="L16" s="3">
        <v>0</v>
      </c>
      <c r="M16" s="3">
        <v>0</v>
      </c>
      <c r="N16" s="111">
        <f t="shared" si="0"/>
        <v>9.8039215686274508E-3</v>
      </c>
      <c r="O16" s="41"/>
      <c r="P16" s="42" t="s">
        <v>105</v>
      </c>
      <c r="Q16" s="20">
        <f ca="1">SUMIF(I:I,Donnees!B5,B:B)</f>
        <v>15</v>
      </c>
      <c r="R16" s="39">
        <f ca="1">SUMPRODUCT((SUBTOTAL(3,INDIRECT("i"&amp;ROW($I$2:$I$103)))*($I$2:$I$103=Donnees!B5)))</f>
        <v>15</v>
      </c>
      <c r="S16" s="7"/>
      <c r="T16" s="10"/>
    </row>
    <row r="17" spans="1:20" ht="16.5" customHeight="1" x14ac:dyDescent="0.2">
      <c r="A17" s="11">
        <v>16</v>
      </c>
      <c r="B17" s="38">
        <v>1</v>
      </c>
      <c r="C17" s="104" t="s">
        <v>171</v>
      </c>
      <c r="D17" s="100" t="s">
        <v>21</v>
      </c>
      <c r="E17" s="95" t="s">
        <v>18</v>
      </c>
      <c r="F17" s="9">
        <v>26406</v>
      </c>
      <c r="G17" s="24">
        <v>58000</v>
      </c>
      <c r="H17" s="6">
        <f ca="1">DATEDIF(F17,Donnees!$C$2,"y")</f>
        <v>41</v>
      </c>
      <c r="I17" s="5" t="str">
        <f ca="1">IF(H17&lt;25,Donnees!$B$2,IF(H17&lt;31,Donnees!$B$3,IF(H17&lt;36,Donnees!$B$4,IF(H17&lt;41,Donnees!$B$5,IF(H17&lt;46,Donnees!$B$6,IF(H17&lt;51,Donnees!$B$7,IF(H17&lt;56,Donnees!$B$8,IF(H17&lt;61,Donnees!$B$9,Donnees!$B$10))))))))</f>
        <v>41-45</v>
      </c>
      <c r="J17" s="5" t="str">
        <f ca="1">IF(H17&lt;25,Donnees!$A$3,IF(H17&lt;46,Donnees!$A$4,IF(H17&lt;51,Donnees!$A$5,IF(H17&lt;56,Donnees!$A$6,IF(H17&lt;60,Donnees!$A$7,Donnees!$A$8)))))</f>
        <v>25-45</v>
      </c>
      <c r="K17" s="2" t="s">
        <v>48</v>
      </c>
      <c r="L17" s="3">
        <v>2</v>
      </c>
      <c r="M17" s="3">
        <v>2</v>
      </c>
      <c r="N17" s="111">
        <f t="shared" si="0"/>
        <v>9.8039215686274508E-3</v>
      </c>
      <c r="O17" s="41"/>
      <c r="P17" s="42" t="s">
        <v>106</v>
      </c>
      <c r="Q17" s="20">
        <f ca="1">SUMIF(I:I,Donnees!B6,B:B)</f>
        <v>17</v>
      </c>
      <c r="R17" s="39">
        <f ca="1">SUMPRODUCT((SUBTOTAL(3,INDIRECT("i"&amp;ROW($I$2:$I$103)))*($I$2:$I$103=Donnees!B6)))</f>
        <v>17</v>
      </c>
      <c r="S17" s="7"/>
      <c r="T17" s="10"/>
    </row>
    <row r="18" spans="1:20" ht="16.5" customHeight="1" x14ac:dyDescent="0.2">
      <c r="A18" s="11">
        <v>17</v>
      </c>
      <c r="B18" s="38">
        <v>1</v>
      </c>
      <c r="C18" s="104" t="s">
        <v>172</v>
      </c>
      <c r="D18" s="13" t="s">
        <v>94</v>
      </c>
      <c r="E18" s="3" t="s">
        <v>13</v>
      </c>
      <c r="F18" s="9">
        <v>31747</v>
      </c>
      <c r="G18" s="24">
        <v>58000</v>
      </c>
      <c r="H18" s="6">
        <f ca="1">DATEDIF(F18,Donnees!$C$2,"y")</f>
        <v>26</v>
      </c>
      <c r="I18" s="5" t="str">
        <f ca="1">IF(H18&lt;25,Donnees!$B$2,IF(H18&lt;31,Donnees!$B$3,IF(H18&lt;36,Donnees!$B$4,IF(H18&lt;41,Donnees!$B$5,IF(H18&lt;46,Donnees!$B$6,IF(H18&lt;51,Donnees!$B$7,IF(H18&lt;56,Donnees!$B$8,IF(H18&lt;61,Donnees!$B$9,Donnees!$B$10))))))))</f>
        <v>25-30</v>
      </c>
      <c r="J18" s="5" t="str">
        <f ca="1">IF(H18&lt;25,Donnees!$A$3,IF(H18&lt;46,Donnees!$A$4,IF(H18&lt;51,Donnees!$A$5,IF(H18&lt;56,Donnees!$A$6,IF(H18&lt;60,Donnees!$A$7,Donnees!$A$8)))))</f>
        <v>25-45</v>
      </c>
      <c r="K18" s="2" t="s">
        <v>49</v>
      </c>
      <c r="L18" s="3">
        <v>0</v>
      </c>
      <c r="M18" s="3">
        <v>0</v>
      </c>
      <c r="N18" s="111">
        <f t="shared" si="0"/>
        <v>9.8039215686274508E-3</v>
      </c>
      <c r="O18" s="41"/>
      <c r="P18" s="42" t="s">
        <v>53</v>
      </c>
      <c r="Q18" s="20">
        <f ca="1">SUMIF(I:I,Donnees!B7,B:B)</f>
        <v>14</v>
      </c>
      <c r="R18" s="39">
        <f ca="1">SUMPRODUCT((SUBTOTAL(3,INDIRECT("i"&amp;ROW($I$2:$I$103)))*($I$2:$I$103=Donnees!B7)))</f>
        <v>14</v>
      </c>
      <c r="S18" s="7"/>
      <c r="T18" s="10"/>
    </row>
    <row r="19" spans="1:20" ht="16.5" customHeight="1" x14ac:dyDescent="0.2">
      <c r="A19" s="11">
        <v>18</v>
      </c>
      <c r="B19" s="38">
        <v>1</v>
      </c>
      <c r="C19" s="104" t="s">
        <v>173</v>
      </c>
      <c r="D19" s="22" t="s">
        <v>142</v>
      </c>
      <c r="E19" s="5" t="s">
        <v>13</v>
      </c>
      <c r="F19" s="9">
        <v>21163</v>
      </c>
      <c r="G19" s="24" t="s">
        <v>73</v>
      </c>
      <c r="H19" s="6">
        <f ca="1">DATEDIF(F19,Donnees!$C$2,"y")</f>
        <v>55</v>
      </c>
      <c r="I19" s="5" t="str">
        <f ca="1">IF(H19&lt;25,Donnees!$B$2,IF(H19&lt;31,Donnees!$B$3,IF(H19&lt;36,Donnees!$B$4,IF(H19&lt;41,Donnees!$B$5,IF(H19&lt;46,Donnees!$B$6,IF(H19&lt;51,Donnees!$B$7,IF(H19&lt;56,Donnees!$B$8,IF(H19&lt;61,Donnees!$B$9,Donnees!$B$10))))))))</f>
        <v>51-55</v>
      </c>
      <c r="J19" s="5"/>
      <c r="K19" s="2" t="s">
        <v>48</v>
      </c>
      <c r="L19" s="3"/>
      <c r="M19" s="3"/>
      <c r="N19" s="111">
        <f t="shared" si="0"/>
        <v>9.8039215686274508E-3</v>
      </c>
      <c r="O19" s="41"/>
      <c r="P19" s="42" t="s">
        <v>44</v>
      </c>
      <c r="Q19" s="20">
        <f ca="1">SUMIF(I:I,Donnees!B8,B:B)</f>
        <v>12</v>
      </c>
      <c r="R19" s="39">
        <f ca="1">SUMPRODUCT((SUBTOTAL(3,INDIRECT("i"&amp;ROW($I$2:$I$103)))*($I$2:$I$103=Donnees!B8)))</f>
        <v>12</v>
      </c>
      <c r="S19" s="7"/>
      <c r="T19" s="10"/>
    </row>
    <row r="20" spans="1:20" ht="16.5" customHeight="1" x14ac:dyDescent="0.2">
      <c r="A20" s="11">
        <v>19</v>
      </c>
      <c r="B20" s="38">
        <v>1</v>
      </c>
      <c r="C20" s="104" t="s">
        <v>174</v>
      </c>
      <c r="D20" s="101" t="s">
        <v>126</v>
      </c>
      <c r="E20" s="96" t="s">
        <v>13</v>
      </c>
      <c r="F20" s="9">
        <v>32188</v>
      </c>
      <c r="G20" s="24">
        <v>58000</v>
      </c>
      <c r="H20" s="6">
        <f ca="1">DATEDIF(F20,Donnees!$C$2,"y")</f>
        <v>25</v>
      </c>
      <c r="I20" s="5" t="str">
        <f ca="1">IF(H20&lt;25,Donnees!$B$2,IF(H20&lt;31,Donnees!$B$3,IF(H20&lt;36,Donnees!$B$4,IF(H20&lt;41,Donnees!$B$5,IF(H20&lt;46,Donnees!$B$6,IF(H20&lt;51,Donnees!$B$7,IF(H20&lt;56,Donnees!$B$8,IF(H20&lt;61,Donnees!$B$9,Donnees!$B$10))))))))</f>
        <v>25-30</v>
      </c>
      <c r="J20" s="5" t="str">
        <f ca="1">IF(H20&lt;25,Donnees!$A$3,IF(H20&lt;46,Donnees!$A$4,IF(H20&lt;51,Donnees!$A$5,IF(H20&lt;56,Donnees!$A$6,IF(H20&lt;60,Donnees!$A$7,Donnees!$A$8)))))</f>
        <v>25-45</v>
      </c>
      <c r="K20" s="2" t="s">
        <v>51</v>
      </c>
      <c r="L20" s="3">
        <v>2</v>
      </c>
      <c r="M20" s="3">
        <v>2</v>
      </c>
      <c r="N20" s="111">
        <f t="shared" si="0"/>
        <v>9.8039215686274508E-3</v>
      </c>
      <c r="O20" s="41"/>
      <c r="P20" s="42" t="s">
        <v>54</v>
      </c>
      <c r="Q20" s="20">
        <f ca="1">SUMIF(I:I,Donnees!B9,B:B)</f>
        <v>9</v>
      </c>
      <c r="R20" s="39">
        <f ca="1">SUMPRODUCT((SUBTOTAL(3,INDIRECT("i"&amp;ROW($I$2:$I$103)))*($I$2:$I$103=Donnees!B9)))</f>
        <v>9</v>
      </c>
      <c r="S20" s="7"/>
      <c r="T20" s="10"/>
    </row>
    <row r="21" spans="1:20" ht="16.5" customHeight="1" x14ac:dyDescent="0.2">
      <c r="A21" s="11">
        <v>20</v>
      </c>
      <c r="B21" s="38">
        <v>1</v>
      </c>
      <c r="C21" s="104" t="s">
        <v>175</v>
      </c>
      <c r="D21" s="101" t="s">
        <v>121</v>
      </c>
      <c r="E21" s="96" t="s">
        <v>18</v>
      </c>
      <c r="F21" s="9">
        <v>25541</v>
      </c>
      <c r="G21" s="24">
        <v>58000</v>
      </c>
      <c r="H21" s="6">
        <f ca="1">DATEDIF(F21,Donnees!$C$2,"y")</f>
        <v>43</v>
      </c>
      <c r="I21" s="5" t="str">
        <f ca="1">IF(H21&lt;25,Donnees!$B$2,IF(H21&lt;31,Donnees!$B$3,IF(H21&lt;36,Donnees!$B$4,IF(H21&lt;41,Donnees!$B$5,IF(H21&lt;46,Donnees!$B$6,IF(H21&lt;51,Donnees!$B$7,IF(H21&lt;56,Donnees!$B$8,IF(H21&lt;61,Donnees!$B$9,Donnees!$B$10))))))))</f>
        <v>41-45</v>
      </c>
      <c r="J21" s="5"/>
      <c r="K21" s="2" t="s">
        <v>51</v>
      </c>
      <c r="L21" s="3">
        <v>1</v>
      </c>
      <c r="M21" s="3">
        <v>1</v>
      </c>
      <c r="N21" s="111">
        <f t="shared" si="0"/>
        <v>9.8039215686274508E-3</v>
      </c>
      <c r="O21" s="41"/>
      <c r="P21" s="43" t="s">
        <v>117</v>
      </c>
      <c r="Q21" s="53">
        <f ca="1">SUMIF(I:I,Donnees!B10,B:B)</f>
        <v>1</v>
      </c>
      <c r="R21" s="54">
        <f ca="1">SUMPRODUCT((SUBTOTAL(3,INDIRECT("i"&amp;ROW($I$2:$I$103)))*($I$2:$I$103=Donnees!B10)))</f>
        <v>1</v>
      </c>
      <c r="S21" s="7"/>
      <c r="T21" s="10"/>
    </row>
    <row r="22" spans="1:20" ht="16.5" customHeight="1" x14ac:dyDescent="0.2">
      <c r="A22" s="11">
        <v>21</v>
      </c>
      <c r="B22" s="38">
        <v>1</v>
      </c>
      <c r="C22" s="104" t="s">
        <v>176</v>
      </c>
      <c r="D22" s="13" t="s">
        <v>14</v>
      </c>
      <c r="E22" s="3" t="s">
        <v>13</v>
      </c>
      <c r="F22" s="9">
        <v>25013</v>
      </c>
      <c r="G22" s="24" t="s">
        <v>65</v>
      </c>
      <c r="H22" s="6">
        <f ca="1">DATEDIF(F22,Donnees!$C$2,"y")</f>
        <v>45</v>
      </c>
      <c r="I22" s="5" t="str">
        <f ca="1">IF(H22&lt;25,Donnees!$B$2,IF(H22&lt;31,Donnees!$B$3,IF(H22&lt;36,Donnees!$B$4,IF(H22&lt;41,Donnees!$B$5,IF(H22&lt;46,Donnees!$B$6,IF(H22&lt;51,Donnees!$B$7,IF(H22&lt;56,Donnees!$B$8,IF(H22&lt;61,Donnees!$B$9,Donnees!$B$10))))))))</f>
        <v>41-45</v>
      </c>
      <c r="J22" s="5" t="str">
        <f ca="1">IF(H22&lt;25,Donnees!$A$3,IF(H22&lt;46,Donnees!$A$4,IF(H22&lt;51,Donnees!$A$5,IF(H22&lt;56,Donnees!$A$6,IF(H22&lt;60,Donnees!$A$7,Donnees!$A$8)))))</f>
        <v>25-45</v>
      </c>
      <c r="K22" s="2" t="s">
        <v>48</v>
      </c>
      <c r="L22" s="3">
        <v>0</v>
      </c>
      <c r="M22" s="3"/>
      <c r="N22" s="111">
        <f t="shared" si="0"/>
        <v>9.8039215686274508E-3</v>
      </c>
      <c r="O22" s="12"/>
      <c r="P22" s="44"/>
      <c r="Q22" s="47" t="s">
        <v>47</v>
      </c>
      <c r="R22" s="55"/>
      <c r="S22" s="7"/>
      <c r="T22" s="10"/>
    </row>
    <row r="23" spans="1:20" ht="16.5" customHeight="1" x14ac:dyDescent="0.2">
      <c r="A23" s="11">
        <v>22</v>
      </c>
      <c r="B23" s="38">
        <v>1</v>
      </c>
      <c r="C23" s="104" t="s">
        <v>177</v>
      </c>
      <c r="D23" s="101" t="s">
        <v>127</v>
      </c>
      <c r="E23" s="96" t="s">
        <v>18</v>
      </c>
      <c r="F23" s="9">
        <v>24644</v>
      </c>
      <c r="G23" s="24">
        <v>58300</v>
      </c>
      <c r="H23" s="6">
        <f ca="1">DATEDIF(F23,Donnees!$C$2,"y")</f>
        <v>46</v>
      </c>
      <c r="I23" s="5" t="str">
        <f ca="1">IF(H23&lt;25,Donnees!$B$2,IF(H23&lt;31,Donnees!$B$3,IF(H23&lt;36,Donnees!$B$4,IF(H23&lt;41,Donnees!$B$5,IF(H23&lt;46,Donnees!$B$6,IF(H23&lt;51,Donnees!$B$7,IF(H23&lt;56,Donnees!$B$8,IF(H23&lt;61,Donnees!$B$9,Donnees!$B$10))))))))</f>
        <v>46-50</v>
      </c>
      <c r="J23" s="5"/>
      <c r="K23" s="2" t="s">
        <v>56</v>
      </c>
      <c r="L23" s="3">
        <v>1</v>
      </c>
      <c r="M23" s="3">
        <v>1</v>
      </c>
      <c r="N23" s="111">
        <f t="shared" si="0"/>
        <v>9.8039215686274508E-3</v>
      </c>
      <c r="O23" s="12"/>
      <c r="P23" s="42" t="s">
        <v>48</v>
      </c>
      <c r="Q23" s="45">
        <f>SUMIF(K:K,Donnees!D2,B:B)</f>
        <v>31</v>
      </c>
      <c r="R23" s="46">
        <f ca="1">SUMPRODUCT((SUBTOTAL(3,INDIRECT("k"&amp;ROW($K$2:$K$103)))*($K$2:$K$103=Donnees!D2)))</f>
        <v>31</v>
      </c>
      <c r="S23" s="7"/>
      <c r="T23" s="10"/>
    </row>
    <row r="24" spans="1:20" ht="16.5" customHeight="1" x14ac:dyDescent="0.2">
      <c r="A24" s="11">
        <v>23</v>
      </c>
      <c r="B24" s="38">
        <v>1</v>
      </c>
      <c r="C24" s="104" t="s">
        <v>178</v>
      </c>
      <c r="D24" s="2" t="s">
        <v>78</v>
      </c>
      <c r="E24" s="3" t="s">
        <v>13</v>
      </c>
      <c r="F24" s="9">
        <v>26250</v>
      </c>
      <c r="G24" s="24">
        <v>58000</v>
      </c>
      <c r="H24" s="6">
        <f ca="1">DATEDIF(F24,Donnees!$C$2,"y")</f>
        <v>41</v>
      </c>
      <c r="I24" s="5" t="str">
        <f ca="1">IF(H24&lt;25,Donnees!$B$2,IF(H24&lt;31,Donnees!$B$3,IF(H24&lt;36,Donnees!$B$4,IF(H24&lt;41,Donnees!$B$5,IF(H24&lt;46,Donnees!$B$6,IF(H24&lt;51,Donnees!$B$7,IF(H24&lt;56,Donnees!$B$8,IF(H24&lt;61,Donnees!$B$9,Donnees!$B$10))))))))</f>
        <v>41-45</v>
      </c>
      <c r="J24" s="5" t="str">
        <f ca="1">IF(H24&lt;25,Donnees!$A$3,IF(H24&lt;46,Donnees!$A$4,IF(H24&lt;51,Donnees!$A$5,IF(H24&lt;56,Donnees!$A$6,IF(H24&lt;60,Donnees!$A$7,Donnees!$A$8)))))</f>
        <v>25-45</v>
      </c>
      <c r="K24" s="2" t="s">
        <v>49</v>
      </c>
      <c r="L24" s="3">
        <v>0</v>
      </c>
      <c r="M24" s="3">
        <v>0</v>
      </c>
      <c r="N24" s="111">
        <f t="shared" si="0"/>
        <v>9.8039215686274508E-3</v>
      </c>
      <c r="O24" s="12"/>
      <c r="P24" s="42" t="s">
        <v>49</v>
      </c>
      <c r="Q24" s="45">
        <f>SUMIF(K:K,Donnees!D3,B:B)</f>
        <v>41</v>
      </c>
      <c r="R24" s="46">
        <f ca="1">SUMPRODUCT((SUBTOTAL(3,INDIRECT("k"&amp;ROW($K$2:$K$103)))*($K$2:$K$103=Donnees!D3)))</f>
        <v>41</v>
      </c>
      <c r="S24" s="7"/>
      <c r="T24" s="10"/>
    </row>
    <row r="25" spans="1:20" ht="16.5" customHeight="1" x14ac:dyDescent="0.2">
      <c r="A25" s="11">
        <v>24</v>
      </c>
      <c r="B25" s="38">
        <v>1</v>
      </c>
      <c r="C25" s="104" t="s">
        <v>179</v>
      </c>
      <c r="D25" s="13" t="s">
        <v>22</v>
      </c>
      <c r="E25" s="3" t="s">
        <v>13</v>
      </c>
      <c r="F25" s="9">
        <v>24651</v>
      </c>
      <c r="G25" s="24" t="s">
        <v>65</v>
      </c>
      <c r="H25" s="6">
        <f ca="1">DATEDIF(F25,Donnees!$C$2,"y")</f>
        <v>46</v>
      </c>
      <c r="I25" s="5" t="str">
        <f ca="1">IF(H25&lt;25,Donnees!$B$2,IF(H25&lt;31,Donnees!$B$3,IF(H25&lt;36,Donnees!$B$4,IF(H25&lt;41,Donnees!$B$5,IF(H25&lt;46,Donnees!$B$6,IF(H25&lt;51,Donnees!$B$7,IF(H25&lt;56,Donnees!$B$8,IF(H25&lt;61,Donnees!$B$9,Donnees!$B$10))))))))</f>
        <v>46-50</v>
      </c>
      <c r="J25" s="5" t="str">
        <f ca="1">IF(H25&lt;25,Donnees!$A$3,IF(H25&lt;46,Donnees!$A$4,IF(H25&lt;51,Donnees!$A$5,IF(H25&lt;56,Donnees!$A$6,IF(H25&lt;60,Donnees!$A$7,Donnees!$A$8)))))</f>
        <v>46-50</v>
      </c>
      <c r="K25" s="2" t="s">
        <v>51</v>
      </c>
      <c r="L25" s="3">
        <v>3</v>
      </c>
      <c r="M25" s="3"/>
      <c r="N25" s="111">
        <f t="shared" si="0"/>
        <v>9.8039215686274508E-3</v>
      </c>
      <c r="O25" s="12"/>
      <c r="P25" s="42" t="s">
        <v>56</v>
      </c>
      <c r="Q25" s="45">
        <f>SUMIF(K:K,Donnees!D4,B:B)</f>
        <v>17</v>
      </c>
      <c r="R25" s="46">
        <f ca="1">SUMPRODUCT((SUBTOTAL(3,INDIRECT("k"&amp;ROW($K$2:$K$103)))*($K$2:$K$103=Donnees!D4)))</f>
        <v>17</v>
      </c>
      <c r="S25" s="7"/>
      <c r="T25" s="10"/>
    </row>
    <row r="26" spans="1:20" ht="16.5" customHeight="1" x14ac:dyDescent="0.2">
      <c r="A26" s="11">
        <v>25</v>
      </c>
      <c r="B26" s="38">
        <v>1</v>
      </c>
      <c r="C26" s="104" t="s">
        <v>180</v>
      </c>
      <c r="D26" s="100" t="s">
        <v>23</v>
      </c>
      <c r="E26" s="95" t="s">
        <v>18</v>
      </c>
      <c r="F26" s="9">
        <v>23456</v>
      </c>
      <c r="G26" s="24" t="s">
        <v>65</v>
      </c>
      <c r="H26" s="6">
        <f ca="1">DATEDIF(F26,Donnees!$C$2,"y")</f>
        <v>49</v>
      </c>
      <c r="I26" s="5" t="str">
        <f ca="1">IF(H26&lt;25,Donnees!$B$2,IF(H26&lt;31,Donnees!$B$3,IF(H26&lt;36,Donnees!$B$4,IF(H26&lt;41,Donnees!$B$5,IF(H26&lt;46,Donnees!$B$6,IF(H26&lt;51,Donnees!$B$7,IF(H26&lt;56,Donnees!$B$8,IF(H26&lt;61,Donnees!$B$9,Donnees!$B$10))))))))</f>
        <v>46-50</v>
      </c>
      <c r="J26" s="5" t="str">
        <f ca="1">IF(H26&lt;25,Donnees!$A$3,IF(H26&lt;46,Donnees!$A$4,IF(H26&lt;51,Donnees!$A$5,IF(H26&lt;56,Donnees!$A$6,IF(H26&lt;60,Donnees!$A$7,Donnees!$A$8)))))</f>
        <v>46-50</v>
      </c>
      <c r="K26" s="2" t="s">
        <v>48</v>
      </c>
      <c r="L26" s="3">
        <v>2</v>
      </c>
      <c r="M26" s="3"/>
      <c r="N26" s="111">
        <f t="shared" si="0"/>
        <v>9.8039215686274508E-3</v>
      </c>
      <c r="O26" s="12"/>
      <c r="P26" s="42" t="s">
        <v>118</v>
      </c>
      <c r="Q26" s="45">
        <f>SUMIF(K:K,Donnees!D5,B:B)</f>
        <v>0</v>
      </c>
      <c r="R26" s="46">
        <f ca="1">SUMPRODUCT((SUBTOTAL(3,INDIRECT("k"&amp;ROW($K$2:$K$103)))*($K$2:$K$103=Donnees!D5)))</f>
        <v>0</v>
      </c>
      <c r="S26" s="7"/>
      <c r="T26" s="10"/>
    </row>
    <row r="27" spans="1:20" ht="16.5" customHeight="1" x14ac:dyDescent="0.2">
      <c r="A27" s="11">
        <v>26</v>
      </c>
      <c r="B27" s="38">
        <v>1</v>
      </c>
      <c r="C27" s="104" t="s">
        <v>181</v>
      </c>
      <c r="D27" s="13" t="s">
        <v>101</v>
      </c>
      <c r="E27" s="3" t="s">
        <v>13</v>
      </c>
      <c r="F27" s="9">
        <v>24705</v>
      </c>
      <c r="G27" s="24">
        <v>58000</v>
      </c>
      <c r="H27" s="6">
        <f ca="1">DATEDIF(F27,Donnees!$C$2,"y")</f>
        <v>45</v>
      </c>
      <c r="I27" s="5" t="str">
        <f ca="1">IF(H27&lt;25,Donnees!$B$2,IF(H27&lt;31,Donnees!$B$3,IF(H27&lt;36,Donnees!$B$4,IF(H27&lt;41,Donnees!$B$5,IF(H27&lt;46,Donnees!$B$6,IF(H27&lt;51,Donnees!$B$7,IF(H27&lt;56,Donnees!$B$8,IF(H27&lt;61,Donnees!$B$9,Donnees!$B$10))))))))</f>
        <v>41-45</v>
      </c>
      <c r="J27" s="5" t="str">
        <f ca="1">IF(H27&lt;25,Donnees!$A$3,IF(H27&lt;46,Donnees!$A$4,IF(H27&lt;51,Donnees!$A$5,IF(H27&lt;56,Donnees!$A$6,IF(H27&lt;60,Donnees!$A$7,Donnees!$A$8)))))</f>
        <v>25-45</v>
      </c>
      <c r="K27" s="2" t="s">
        <v>51</v>
      </c>
      <c r="L27" s="3">
        <v>3</v>
      </c>
      <c r="M27" s="3">
        <v>3</v>
      </c>
      <c r="N27" s="111">
        <f t="shared" si="0"/>
        <v>9.8039215686274508E-3</v>
      </c>
      <c r="O27" s="12"/>
      <c r="P27" s="42" t="s">
        <v>51</v>
      </c>
      <c r="Q27" s="45">
        <f>SUMIF(K:K,Donnees!D6,B:B)</f>
        <v>13</v>
      </c>
      <c r="R27" s="46">
        <f ca="1">SUMPRODUCT((SUBTOTAL(3,INDIRECT("k"&amp;ROW($K$2:$K$103)))*($K$2:$K$103=Donnees!D6)))</f>
        <v>13</v>
      </c>
      <c r="S27" s="7"/>
      <c r="T27" s="10"/>
    </row>
    <row r="28" spans="1:20" ht="16.5" customHeight="1" x14ac:dyDescent="0.2">
      <c r="A28" s="11">
        <v>27</v>
      </c>
      <c r="B28" s="38">
        <v>1</v>
      </c>
      <c r="C28" s="104" t="s">
        <v>182</v>
      </c>
      <c r="D28" s="94" t="s">
        <v>41</v>
      </c>
      <c r="E28" s="95" t="s">
        <v>13</v>
      </c>
      <c r="F28" s="9">
        <v>20208</v>
      </c>
      <c r="G28" s="24" t="s">
        <v>65</v>
      </c>
      <c r="H28" s="6">
        <f ca="1">DATEDIF(F28,Donnees!$C$2,"y")</f>
        <v>58</v>
      </c>
      <c r="I28" s="5" t="str">
        <f ca="1">IF(H28&lt;25,Donnees!$B$2,IF(H28&lt;31,Donnees!$B$3,IF(H28&lt;36,Donnees!$B$4,IF(H28&lt;41,Donnees!$B$5,IF(H28&lt;46,Donnees!$B$6,IF(H28&lt;51,Donnees!$B$7,IF(H28&lt;56,Donnees!$B$8,IF(H28&lt;61,Donnees!$B$9,Donnees!$B$10))))))))</f>
        <v>56-60</v>
      </c>
      <c r="J28" s="5" t="str">
        <f ca="1">IF(H28&lt;25,Donnees!$A$3,IF(H28&lt;46,Donnees!$A$4,IF(H28&lt;51,Donnees!$A$5,IF(H28&lt;56,Donnees!$A$6,IF(H28&lt;60,Donnees!$A$7,Donnees!$A$8)))))</f>
        <v xml:space="preserve"> + 55 ans</v>
      </c>
      <c r="K28" s="2" t="s">
        <v>56</v>
      </c>
      <c r="L28" s="3">
        <v>1</v>
      </c>
      <c r="M28" s="3"/>
      <c r="N28" s="111">
        <f t="shared" si="0"/>
        <v>9.8039215686274508E-3</v>
      </c>
      <c r="O28" s="12"/>
      <c r="P28" s="42" t="s">
        <v>50</v>
      </c>
      <c r="Q28" s="45">
        <f>SUMIF(K:K,Donnees!D7,B:B)</f>
        <v>0</v>
      </c>
      <c r="R28" s="46">
        <f ca="1">SUMPRODUCT((SUBTOTAL(3,INDIRECT("k"&amp;ROW($K$2:$K$103)))*($K$2:$K$103=Donnees!D7)))</f>
        <v>0</v>
      </c>
      <c r="S28" s="7"/>
      <c r="T28" s="10"/>
    </row>
    <row r="29" spans="1:20" ht="16.5" customHeight="1" x14ac:dyDescent="0.2">
      <c r="A29" s="11">
        <v>28</v>
      </c>
      <c r="B29" s="38">
        <v>1</v>
      </c>
      <c r="C29" s="104" t="s">
        <v>183</v>
      </c>
      <c r="D29" s="100" t="s">
        <v>99</v>
      </c>
      <c r="E29" s="95" t="s">
        <v>13</v>
      </c>
      <c r="F29" s="9">
        <v>28234</v>
      </c>
      <c r="G29" s="24">
        <v>58000</v>
      </c>
      <c r="H29" s="6">
        <f ca="1">DATEDIF(F29,Donnees!$C$2,"y")</f>
        <v>36</v>
      </c>
      <c r="I29" s="5" t="str">
        <f ca="1">IF(H29&lt;25,Donnees!$B$2,IF(H29&lt;31,Donnees!$B$3,IF(H29&lt;36,Donnees!$B$4,IF(H29&lt;41,Donnees!$B$5,IF(H29&lt;46,Donnees!$B$6,IF(H29&lt;51,Donnees!$B$7,IF(H29&lt;56,Donnees!$B$8,IF(H29&lt;61,Donnees!$B$9,Donnees!$B$10))))))))</f>
        <v>36-40</v>
      </c>
      <c r="J29" s="5" t="str">
        <f ca="1">IF(H29&lt;25,Donnees!$A$3,IF(H29&lt;46,Donnees!$A$4,IF(H29&lt;51,Donnees!$A$5,IF(H29&lt;56,Donnees!$A$6,IF(H29&lt;60,Donnees!$A$7,Donnees!$A$8)))))</f>
        <v>25-45</v>
      </c>
      <c r="K29" s="2" t="s">
        <v>49</v>
      </c>
      <c r="L29" s="3">
        <v>1</v>
      </c>
      <c r="M29" s="3">
        <v>0</v>
      </c>
      <c r="N29" s="111">
        <f t="shared" si="0"/>
        <v>9.8039215686274508E-3</v>
      </c>
      <c r="O29" s="12"/>
      <c r="P29" s="42" t="s">
        <v>42</v>
      </c>
      <c r="Q29" s="45">
        <f>SUMIF(K:K,Donnees!D8,B:B)</f>
        <v>0</v>
      </c>
      <c r="R29" s="46">
        <f ca="1">SUMPRODUCT((SUBTOTAL(3,INDIRECT("k"&amp;ROW($K$2:$K$103)))*($K$2:$K$103=Donnees!D8)))</f>
        <v>0</v>
      </c>
      <c r="S29" s="7"/>
      <c r="T29" s="10"/>
    </row>
    <row r="30" spans="1:20" ht="16.5" customHeight="1" x14ac:dyDescent="0.2">
      <c r="A30" s="11">
        <v>29</v>
      </c>
      <c r="B30" s="38">
        <v>1</v>
      </c>
      <c r="C30" s="104" t="s">
        <v>184</v>
      </c>
      <c r="D30" s="101" t="s">
        <v>138</v>
      </c>
      <c r="E30" s="96" t="s">
        <v>13</v>
      </c>
      <c r="F30" s="9">
        <v>32492</v>
      </c>
      <c r="G30" s="24">
        <v>58000</v>
      </c>
      <c r="H30" s="6">
        <f ca="1">DATEDIF(F30,Donnees!$C$2,"y")</f>
        <v>24</v>
      </c>
      <c r="I30" s="5" t="str">
        <f ca="1">IF(H30&lt;25,Donnees!$B$2,IF(H30&lt;31,Donnees!$B$3,IF(H30&lt;36,Donnees!$B$4,IF(H30&lt;41,Donnees!$B$5,IF(H30&lt;46,Donnees!$B$6,IF(H30&lt;51,Donnees!$B$7,IF(H30&lt;56,Donnees!$B$8,IF(H30&lt;61,Donnees!$B$9,Donnees!$B$10))))))))</f>
        <v xml:space="preserve"> - 25 ans</v>
      </c>
      <c r="J30" s="5"/>
      <c r="K30" s="2" t="s">
        <v>48</v>
      </c>
      <c r="L30" s="3">
        <v>0</v>
      </c>
      <c r="M30" s="3">
        <v>0</v>
      </c>
      <c r="N30" s="111">
        <f t="shared" si="0"/>
        <v>9.8039215686274508E-3</v>
      </c>
      <c r="O30" s="12"/>
      <c r="P30" s="42" t="s">
        <v>7</v>
      </c>
      <c r="Q30" s="45">
        <f>SUMIF(K:K,Donnees!D9,B:B)</f>
        <v>0</v>
      </c>
      <c r="R30" s="46">
        <f ca="1">SUMPRODUCT((SUBTOTAL(3,INDIRECT("k"&amp;ROW($K$2:$K$103)))*($K$2:$K$103=Donnees!D9)))</f>
        <v>0</v>
      </c>
      <c r="S30" s="7"/>
      <c r="T30" s="10"/>
    </row>
    <row r="31" spans="1:20" ht="16.5" customHeight="1" x14ac:dyDescent="0.2">
      <c r="A31" s="11">
        <v>30</v>
      </c>
      <c r="B31" s="38">
        <v>1</v>
      </c>
      <c r="C31" s="104" t="s">
        <v>185</v>
      </c>
      <c r="D31" s="100" t="s">
        <v>24</v>
      </c>
      <c r="E31" s="95" t="s">
        <v>13</v>
      </c>
      <c r="F31" s="9">
        <v>19867</v>
      </c>
      <c r="G31" s="24" t="s">
        <v>65</v>
      </c>
      <c r="H31" s="6">
        <f ca="1">DATEDIF(F31,Donnees!$C$2,"y")</f>
        <v>59</v>
      </c>
      <c r="I31" s="5" t="str">
        <f ca="1">IF(H31&lt;25,Donnees!$B$2,IF(H31&lt;31,Donnees!$B$3,IF(H31&lt;36,Donnees!$B$4,IF(H31&lt;41,Donnees!$B$5,IF(H31&lt;46,Donnees!$B$6,IF(H31&lt;51,Donnees!$B$7,IF(H31&lt;56,Donnees!$B$8,IF(H31&lt;61,Donnees!$B$9,Donnees!$B$10))))))))</f>
        <v>56-60</v>
      </c>
      <c r="J31" s="5" t="str">
        <f ca="1">IF(H31&lt;25,Donnees!$A$3,IF(H31&lt;46,Donnees!$A$4,IF(H31&lt;51,Donnees!$A$5,IF(H31&lt;56,Donnees!$A$6,IF(H31&lt;60,Donnees!$A$7,Donnees!$A$8)))))</f>
        <v xml:space="preserve"> + 55 ans</v>
      </c>
      <c r="K31" s="2" t="s">
        <v>56</v>
      </c>
      <c r="L31" s="3">
        <v>1</v>
      </c>
      <c r="M31" s="3"/>
      <c r="N31" s="111">
        <f t="shared" si="0"/>
        <v>9.8039215686274508E-3</v>
      </c>
      <c r="O31" s="12"/>
      <c r="P31" s="7"/>
      <c r="S31" s="7"/>
      <c r="T31" s="10"/>
    </row>
    <row r="32" spans="1:20" ht="16.5" customHeight="1" x14ac:dyDescent="0.2">
      <c r="A32" s="11">
        <v>31</v>
      </c>
      <c r="B32" s="38">
        <v>1</v>
      </c>
      <c r="C32" s="104" t="s">
        <v>186</v>
      </c>
      <c r="D32" s="22" t="s">
        <v>74</v>
      </c>
      <c r="E32" s="5" t="s">
        <v>13</v>
      </c>
      <c r="F32" s="9">
        <v>30102</v>
      </c>
      <c r="G32" s="24">
        <v>58000</v>
      </c>
      <c r="H32" s="6">
        <f ca="1">DATEDIF(F32,Donnees!$C$2,"y")</f>
        <v>31</v>
      </c>
      <c r="I32" s="5" t="str">
        <f ca="1">IF(H32&lt;25,Donnees!$B$2,IF(H32&lt;31,Donnees!$B$3,IF(H32&lt;36,Donnees!$B$4,IF(H32&lt;41,Donnees!$B$5,IF(H32&lt;46,Donnees!$B$6,IF(H32&lt;51,Donnees!$B$7,IF(H32&lt;56,Donnees!$B$8,IF(H32&lt;61,Donnees!$B$9,Donnees!$B$10))))))))</f>
        <v>31-35</v>
      </c>
      <c r="J32" s="5" t="str">
        <f ca="1">IF(H32&lt;25,Donnees!$A$3,IF(H32&lt;46,Donnees!$A$4,IF(H32&lt;51,Donnees!$A$5,IF(H32&lt;56,Donnees!$A$6,IF(H32&lt;60,Donnees!$A$7,Donnees!$A$8)))))</f>
        <v>25-45</v>
      </c>
      <c r="K32" s="2" t="s">
        <v>49</v>
      </c>
      <c r="L32" s="3">
        <v>0</v>
      </c>
      <c r="M32" s="3">
        <v>0</v>
      </c>
      <c r="N32" s="111">
        <f t="shared" si="0"/>
        <v>9.8039215686274508E-3</v>
      </c>
      <c r="O32" s="12"/>
      <c r="P32" s="7"/>
      <c r="S32" s="7"/>
      <c r="T32" s="10"/>
    </row>
    <row r="33" spans="1:14" ht="16.5" customHeight="1" x14ac:dyDescent="0.2">
      <c r="A33" s="99">
        <v>32</v>
      </c>
      <c r="B33" s="38">
        <v>1</v>
      </c>
      <c r="C33" s="104" t="s">
        <v>187</v>
      </c>
      <c r="D33" s="13" t="s">
        <v>39</v>
      </c>
      <c r="E33" s="3" t="s">
        <v>13</v>
      </c>
      <c r="F33" s="9">
        <v>22237</v>
      </c>
      <c r="G33" s="24" t="s">
        <v>65</v>
      </c>
      <c r="H33" s="6">
        <f ca="1">DATEDIF(F33,Donnees!$C$2,"y")</f>
        <v>52</v>
      </c>
      <c r="I33" s="5" t="str">
        <f ca="1">IF(H33&lt;25,Donnees!$B$2,IF(H33&lt;31,Donnees!$B$3,IF(H33&lt;36,Donnees!$B$4,IF(H33&lt;41,Donnees!$B$5,IF(H33&lt;46,Donnees!$B$6,IF(H33&lt;51,Donnees!$B$7,IF(H33&lt;56,Donnees!$B$8,IF(H33&lt;61,Donnees!$B$9,Donnees!$B$10))))))))</f>
        <v>51-55</v>
      </c>
      <c r="J33" s="5" t="str">
        <f ca="1">IF(H33&lt;25,Donnees!$A$3,IF(H33&lt;46,Donnees!$A$4,IF(H33&lt;51,Donnees!$A$5,IF(H33&lt;56,Donnees!$A$6,IF(H33&lt;60,Donnees!$A$7,Donnees!$A$8)))))</f>
        <v>51-55</v>
      </c>
      <c r="K33" s="2" t="s">
        <v>48</v>
      </c>
      <c r="L33" s="3">
        <v>4</v>
      </c>
      <c r="M33" s="3"/>
      <c r="N33" s="111">
        <f t="shared" si="0"/>
        <v>9.8039215686274508E-3</v>
      </c>
    </row>
    <row r="34" spans="1:14" ht="17.25" customHeight="1" x14ac:dyDescent="0.2">
      <c r="A34" s="99">
        <v>33</v>
      </c>
      <c r="B34" s="38">
        <v>1</v>
      </c>
      <c r="C34" s="104" t="s">
        <v>188</v>
      </c>
      <c r="D34" s="22" t="s">
        <v>76</v>
      </c>
      <c r="E34" s="5" t="s">
        <v>13</v>
      </c>
      <c r="F34" s="9">
        <v>28221</v>
      </c>
      <c r="G34" s="24" t="s">
        <v>66</v>
      </c>
      <c r="H34" s="6">
        <f ca="1">DATEDIF(F34,Donnees!$C$2,"y")</f>
        <v>36</v>
      </c>
      <c r="I34" s="5" t="str">
        <f ca="1">IF(H34&lt;25,Donnees!$B$2,IF(H34&lt;31,Donnees!$B$3,IF(H34&lt;36,Donnees!$B$4,IF(H34&lt;41,Donnees!$B$5,IF(H34&lt;46,Donnees!$B$6,IF(H34&lt;51,Donnees!$B$7,IF(H34&lt;56,Donnees!$B$8,IF(H34&lt;61,Donnees!$B$9,Donnees!$B$10))))))))</f>
        <v>36-40</v>
      </c>
      <c r="J34" s="5" t="str">
        <f ca="1">IF(H34&lt;25,Donnees!$A$3,IF(H34&lt;46,Donnees!$A$4,IF(H34&lt;51,Donnees!$A$5,IF(H34&lt;56,Donnees!$A$6,IF(H34&lt;60,Donnees!$A$7,Donnees!$A$8)))))</f>
        <v>25-45</v>
      </c>
      <c r="K34" s="2" t="s">
        <v>48</v>
      </c>
      <c r="L34" s="3">
        <v>2</v>
      </c>
      <c r="M34" s="3">
        <v>2</v>
      </c>
      <c r="N34" s="111">
        <f t="shared" si="0"/>
        <v>9.8039215686274508E-3</v>
      </c>
    </row>
    <row r="35" spans="1:14" ht="17.25" customHeight="1" x14ac:dyDescent="0.2">
      <c r="A35" s="99">
        <v>34</v>
      </c>
      <c r="B35" s="38">
        <v>1</v>
      </c>
      <c r="C35" s="104" t="s">
        <v>189</v>
      </c>
      <c r="D35" s="22" t="s">
        <v>102</v>
      </c>
      <c r="E35" s="5" t="s">
        <v>13</v>
      </c>
      <c r="F35" s="9">
        <v>28871</v>
      </c>
      <c r="G35" s="24">
        <v>58000</v>
      </c>
      <c r="H35" s="6">
        <f ca="1">DATEDIF(F35,Donnees!$C$2,"y")</f>
        <v>34</v>
      </c>
      <c r="I35" s="5" t="str">
        <f ca="1">IF(H35&lt;25,Donnees!$B$2,IF(H35&lt;31,Donnees!$B$3,IF(H35&lt;36,Donnees!$B$4,IF(H35&lt;41,Donnees!$B$5,IF(H35&lt;46,Donnees!$B$6,IF(H35&lt;51,Donnees!$B$7,IF(H35&lt;56,Donnees!$B$8,IF(H35&lt;61,Donnees!$B$9,Donnees!$B$10))))))))</f>
        <v>31-35</v>
      </c>
      <c r="J35" s="5" t="str">
        <f ca="1">IF(H35&lt;25,Donnees!$A$3,IF(H35&lt;46,Donnees!$A$4,IF(H35&lt;51,Donnees!$A$5,IF(H35&lt;56,Donnees!$A$6,IF(H35&lt;60,Donnees!$A$7,Donnees!$A$8)))))</f>
        <v>25-45</v>
      </c>
      <c r="K35" s="2" t="s">
        <v>51</v>
      </c>
      <c r="L35" s="3">
        <v>1</v>
      </c>
      <c r="M35" s="3">
        <v>1</v>
      </c>
      <c r="N35" s="111">
        <f t="shared" si="0"/>
        <v>9.8039215686274508E-3</v>
      </c>
    </row>
    <row r="36" spans="1:14" ht="17.25" customHeight="1" x14ac:dyDescent="0.2">
      <c r="A36" s="99">
        <v>35</v>
      </c>
      <c r="B36" s="38">
        <v>1</v>
      </c>
      <c r="C36" s="104" t="s">
        <v>190</v>
      </c>
      <c r="D36" s="13" t="s">
        <v>93</v>
      </c>
      <c r="E36" s="3" t="s">
        <v>13</v>
      </c>
      <c r="F36" s="9">
        <v>30768</v>
      </c>
      <c r="G36" s="24">
        <v>58000</v>
      </c>
      <c r="H36" s="6">
        <f ca="1">DATEDIF(F36,Donnees!$C$2,"y")</f>
        <v>29</v>
      </c>
      <c r="I36" s="5" t="str">
        <f ca="1">IF(H36&lt;25,Donnees!$B$2,IF(H36&lt;31,Donnees!$B$3,IF(H36&lt;36,Donnees!$B$4,IF(H36&lt;41,Donnees!$B$5,IF(H36&lt;46,Donnees!$B$6,IF(H36&lt;51,Donnees!$B$7,IF(H36&lt;56,Donnees!$B$8,IF(H36&lt;61,Donnees!$B$9,Donnees!$B$10))))))))</f>
        <v>25-30</v>
      </c>
      <c r="J36" s="5" t="str">
        <f ca="1">IF(H36&lt;25,Donnees!$A$3,IF(H36&lt;46,Donnees!$A$4,IF(H36&lt;51,Donnees!$A$5,IF(H36&lt;56,Donnees!$A$6,IF(H36&lt;60,Donnees!$A$7,Donnees!$A$8)))))</f>
        <v>25-45</v>
      </c>
      <c r="K36" s="2" t="s">
        <v>49</v>
      </c>
      <c r="L36" s="3">
        <v>0</v>
      </c>
      <c r="M36" s="3">
        <v>0</v>
      </c>
      <c r="N36" s="111">
        <f t="shared" si="0"/>
        <v>9.8039215686274508E-3</v>
      </c>
    </row>
    <row r="37" spans="1:14" ht="17.25" customHeight="1" x14ac:dyDescent="0.2">
      <c r="A37" s="99">
        <v>36</v>
      </c>
      <c r="B37" s="38">
        <v>1</v>
      </c>
      <c r="C37" s="104" t="s">
        <v>191</v>
      </c>
      <c r="D37" s="94" t="s">
        <v>150</v>
      </c>
      <c r="E37" s="95" t="s">
        <v>13</v>
      </c>
      <c r="F37" s="9">
        <v>30175</v>
      </c>
      <c r="G37" s="24" t="s">
        <v>153</v>
      </c>
      <c r="H37" s="6">
        <f ca="1">DATEDIF(F37,Donnees!$C$2,"y")</f>
        <v>30</v>
      </c>
      <c r="I37" s="5" t="str">
        <f ca="1">IF(H37&lt;25,Donnees!$B$2,IF(H37&lt;31,Donnees!$B$3,IF(H37&lt;36,Donnees!$B$4,IF(H37&lt;41,Donnees!$B$5,IF(H37&lt;46,Donnees!$B$6,IF(H37&lt;51,Donnees!$B$7,IF(H37&lt;56,Donnees!$B$8,IF(H37&lt;61,Donnees!$B$9,Donnees!$B$10))))))))</f>
        <v>25-30</v>
      </c>
      <c r="J37" s="5"/>
      <c r="K37" s="2" t="s">
        <v>51</v>
      </c>
      <c r="L37" s="3">
        <v>3</v>
      </c>
      <c r="M37" s="3">
        <v>2</v>
      </c>
      <c r="N37" s="111">
        <f t="shared" si="0"/>
        <v>9.8039215686274508E-3</v>
      </c>
    </row>
    <row r="38" spans="1:14" ht="17.25" customHeight="1" x14ac:dyDescent="0.2">
      <c r="A38" s="99">
        <v>37</v>
      </c>
      <c r="B38" s="38">
        <v>1</v>
      </c>
      <c r="C38" s="104" t="s">
        <v>192</v>
      </c>
      <c r="D38" s="101" t="s">
        <v>147</v>
      </c>
      <c r="E38" s="96" t="s">
        <v>18</v>
      </c>
      <c r="F38" s="9">
        <v>25909</v>
      </c>
      <c r="G38" s="24" t="s">
        <v>137</v>
      </c>
      <c r="H38" s="6">
        <f ca="1">DATEDIF(F38,Donnees!$C$2,"y")</f>
        <v>42</v>
      </c>
      <c r="I38" s="5" t="str">
        <f ca="1">IF(H38&lt;25,Donnees!$B$2,IF(H38&lt;31,Donnees!$B$3,IF(H38&lt;36,Donnees!$B$4,IF(H38&lt;41,Donnees!$B$5,IF(H38&lt;46,Donnees!$B$6,IF(H38&lt;51,Donnees!$B$7,IF(H38&lt;56,Donnees!$B$8,IF(H38&lt;61,Donnees!$B$9,Donnees!$B$10))))))))</f>
        <v>41-45</v>
      </c>
      <c r="J38" s="5"/>
      <c r="K38" s="2" t="s">
        <v>49</v>
      </c>
      <c r="L38" s="3">
        <v>1</v>
      </c>
      <c r="M38" s="3">
        <v>1</v>
      </c>
      <c r="N38" s="111">
        <f t="shared" si="0"/>
        <v>9.8039215686274508E-3</v>
      </c>
    </row>
    <row r="39" spans="1:14" ht="17.25" customHeight="1" x14ac:dyDescent="0.2">
      <c r="A39" s="99">
        <v>38</v>
      </c>
      <c r="B39" s="38">
        <v>1</v>
      </c>
      <c r="C39" s="104" t="s">
        <v>193</v>
      </c>
      <c r="D39" s="22" t="s">
        <v>122</v>
      </c>
      <c r="E39" s="5" t="s">
        <v>13</v>
      </c>
      <c r="F39" s="9">
        <v>29914</v>
      </c>
      <c r="G39" s="24">
        <v>1500</v>
      </c>
      <c r="H39" s="6">
        <f ca="1">DATEDIF(F39,Donnees!$C$2,"y")</f>
        <v>31</v>
      </c>
      <c r="I39" s="5" t="str">
        <f ca="1">IF(H39&lt;25,Donnees!$B$2,IF(H39&lt;31,Donnees!$B$3,IF(H39&lt;36,Donnees!$B$4,IF(H39&lt;41,Donnees!$B$5,IF(H39&lt;46,Donnees!$B$6,IF(H39&lt;51,Donnees!$B$7,IF(H39&lt;56,Donnees!$B$8,IF(H39&lt;61,Donnees!$B$9,Donnees!$B$10))))))))</f>
        <v>31-35</v>
      </c>
      <c r="J39" s="5"/>
      <c r="K39" s="2" t="s">
        <v>49</v>
      </c>
      <c r="L39" s="3">
        <v>0</v>
      </c>
      <c r="M39" s="3">
        <v>0</v>
      </c>
      <c r="N39" s="111">
        <f t="shared" si="0"/>
        <v>9.8039215686274508E-3</v>
      </c>
    </row>
    <row r="40" spans="1:14" ht="17.25" customHeight="1" x14ac:dyDescent="0.2">
      <c r="A40" s="99">
        <v>39</v>
      </c>
      <c r="B40" s="38">
        <v>1</v>
      </c>
      <c r="C40" s="104" t="s">
        <v>194</v>
      </c>
      <c r="D40" s="22" t="s">
        <v>124</v>
      </c>
      <c r="E40" s="5" t="s">
        <v>18</v>
      </c>
      <c r="F40" s="9">
        <v>23993</v>
      </c>
      <c r="G40" s="24" t="s">
        <v>137</v>
      </c>
      <c r="H40" s="6">
        <f ca="1">DATEDIF(F40,Donnees!$C$2,"y")</f>
        <v>47</v>
      </c>
      <c r="I40" s="5" t="str">
        <f ca="1">IF(H40&lt;25,Donnees!$B$2,IF(H40&lt;31,Donnees!$B$3,IF(H40&lt;36,Donnees!$B$4,IF(H40&lt;41,Donnees!$B$5,IF(H40&lt;46,Donnees!$B$6,IF(H40&lt;51,Donnees!$B$7,IF(H40&lt;56,Donnees!$B$8,IF(H40&lt;61,Donnees!$B$9,Donnees!$B$10))))))))</f>
        <v>46-50</v>
      </c>
      <c r="J40" s="5"/>
      <c r="K40" s="2" t="s">
        <v>49</v>
      </c>
      <c r="L40" s="3">
        <v>3</v>
      </c>
      <c r="M40" s="3">
        <v>2</v>
      </c>
      <c r="N40" s="111">
        <f t="shared" si="0"/>
        <v>9.8039215686274508E-3</v>
      </c>
    </row>
    <row r="41" spans="1:14" ht="17.25" customHeight="1" x14ac:dyDescent="0.2">
      <c r="A41" s="99">
        <v>40</v>
      </c>
      <c r="B41" s="38">
        <v>1</v>
      </c>
      <c r="C41" s="104" t="s">
        <v>195</v>
      </c>
      <c r="D41" s="100" t="s">
        <v>25</v>
      </c>
      <c r="E41" s="95" t="s">
        <v>13</v>
      </c>
      <c r="F41" s="9">
        <v>19249</v>
      </c>
      <c r="G41" s="24" t="s">
        <v>65</v>
      </c>
      <c r="H41" s="6">
        <f ca="1">DATEDIF(F41,Donnees!$C$2,"y")</f>
        <v>60</v>
      </c>
      <c r="I41" s="5" t="str">
        <f ca="1">IF(H41&lt;25,Donnees!$B$2,IF(H41&lt;31,Donnees!$B$3,IF(H41&lt;36,Donnees!$B$4,IF(H41&lt;41,Donnees!$B$5,IF(H41&lt;46,Donnees!$B$6,IF(H41&lt;51,Donnees!$B$7,IF(H41&lt;56,Donnees!$B$8,IF(H41&lt;61,Donnees!$B$9,Donnees!$B$10))))))))</f>
        <v>56-60</v>
      </c>
      <c r="J41" s="5" t="str">
        <f ca="1">IF(H41&lt;25,Donnees!$A$3,IF(H41&lt;46,Donnees!$A$4,IF(H41&lt;51,Donnees!$A$5,IF(H41&lt;56,Donnees!$A$6,IF(H41&lt;60,Donnees!$A$7,Donnees!$A$8)))))</f>
        <v>Retraite</v>
      </c>
      <c r="K41" s="2" t="s">
        <v>49</v>
      </c>
      <c r="L41" s="3">
        <v>0</v>
      </c>
      <c r="M41" s="3"/>
      <c r="N41" s="111">
        <f t="shared" si="0"/>
        <v>9.8039215686274508E-3</v>
      </c>
    </row>
    <row r="42" spans="1:14" ht="17.25" customHeight="1" x14ac:dyDescent="0.2">
      <c r="A42" s="99">
        <v>41</v>
      </c>
      <c r="B42" s="38">
        <v>1</v>
      </c>
      <c r="C42" s="104" t="s">
        <v>196</v>
      </c>
      <c r="D42" s="22" t="s">
        <v>71</v>
      </c>
      <c r="E42" s="5" t="s">
        <v>13</v>
      </c>
      <c r="F42" s="9">
        <v>23514</v>
      </c>
      <c r="G42" s="24">
        <v>59000</v>
      </c>
      <c r="H42" s="6">
        <f ca="1">DATEDIF(F42,Donnees!$C$2,"y")</f>
        <v>49</v>
      </c>
      <c r="I42" s="5" t="str">
        <f ca="1">IF(H42&lt;25,Donnees!$B$2,IF(H42&lt;31,Donnees!$B$3,IF(H42&lt;36,Donnees!$B$4,IF(H42&lt;41,Donnees!$B$5,IF(H42&lt;46,Donnees!$B$6,IF(H42&lt;51,Donnees!$B$7,IF(H42&lt;56,Donnees!$B$8,IF(H42&lt;61,Donnees!$B$9,Donnees!$B$10))))))))</f>
        <v>46-50</v>
      </c>
      <c r="J42" s="5" t="str">
        <f ca="1">IF(H42&lt;25,Donnees!$A$3,IF(H42&lt;46,Donnees!$A$4,IF(H42&lt;51,Donnees!$A$5,IF(H42&lt;56,Donnees!$A$6,IF(H42&lt;60,Donnees!$A$7,Donnees!$A$8)))))</f>
        <v>46-50</v>
      </c>
      <c r="K42" s="2" t="s">
        <v>49</v>
      </c>
      <c r="L42" s="3">
        <v>0</v>
      </c>
      <c r="M42" s="3">
        <v>0</v>
      </c>
      <c r="N42" s="111">
        <f t="shared" si="0"/>
        <v>9.8039215686274508E-3</v>
      </c>
    </row>
    <row r="43" spans="1:14" ht="17.25" customHeight="1" x14ac:dyDescent="0.2">
      <c r="A43" s="99">
        <v>42</v>
      </c>
      <c r="B43" s="38">
        <v>1</v>
      </c>
      <c r="C43" s="104" t="s">
        <v>197</v>
      </c>
      <c r="D43" s="100" t="s">
        <v>26</v>
      </c>
      <c r="E43" s="95" t="s">
        <v>13</v>
      </c>
      <c r="F43" s="9">
        <v>21321</v>
      </c>
      <c r="G43" s="24" t="s">
        <v>65</v>
      </c>
      <c r="H43" s="6">
        <f ca="1">DATEDIF(F43,Donnees!$C$2,"y")</f>
        <v>55</v>
      </c>
      <c r="I43" s="5" t="str">
        <f ca="1">IF(H43&lt;25,Donnees!$B$2,IF(H43&lt;31,Donnees!$B$3,IF(H43&lt;36,Donnees!$B$4,IF(H43&lt;41,Donnees!$B$5,IF(H43&lt;46,Donnees!$B$6,IF(H43&lt;51,Donnees!$B$7,IF(H43&lt;56,Donnees!$B$8,IF(H43&lt;61,Donnees!$B$9,Donnees!$B$10))))))))</f>
        <v>51-55</v>
      </c>
      <c r="J43" s="5" t="str">
        <f ca="1">IF(H43&lt;25,Donnees!$A$3,IF(H43&lt;46,Donnees!$A$4,IF(H43&lt;51,Donnees!$A$5,IF(H43&lt;56,Donnees!$A$6,IF(H43&lt;60,Donnees!$A$7,Donnees!$A$8)))))</f>
        <v>51-55</v>
      </c>
      <c r="K43" s="2" t="s">
        <v>48</v>
      </c>
      <c r="L43" s="3">
        <v>2</v>
      </c>
      <c r="M43" s="3"/>
      <c r="N43" s="111">
        <f t="shared" si="0"/>
        <v>9.8039215686274508E-3</v>
      </c>
    </row>
    <row r="44" spans="1:14" ht="17.25" customHeight="1" x14ac:dyDescent="0.2">
      <c r="A44" s="99">
        <v>43</v>
      </c>
      <c r="B44" s="38">
        <v>1</v>
      </c>
      <c r="C44" s="104" t="s">
        <v>198</v>
      </c>
      <c r="D44" s="101" t="s">
        <v>19</v>
      </c>
      <c r="E44" s="96" t="s">
        <v>13</v>
      </c>
      <c r="F44" s="9">
        <v>20947</v>
      </c>
      <c r="G44" s="24">
        <v>91100</v>
      </c>
      <c r="H44" s="6">
        <f ca="1">DATEDIF(F44,Donnees!$C$2,"y")</f>
        <v>56</v>
      </c>
      <c r="I44" s="5" t="str">
        <f ca="1">IF(H44&lt;25,Donnees!$B$2,IF(H44&lt;31,Donnees!$B$3,IF(H44&lt;36,Donnees!$B$4,IF(H44&lt;41,Donnees!$B$5,IF(H44&lt;46,Donnees!$B$6,IF(H44&lt;51,Donnees!$B$7,IF(H44&lt;56,Donnees!$B$8,IF(H44&lt;61,Donnees!$B$9,Donnees!$B$10))))))))</f>
        <v>56-60</v>
      </c>
      <c r="J44" s="5"/>
      <c r="K44" s="2" t="s">
        <v>49</v>
      </c>
      <c r="L44" s="3">
        <v>1</v>
      </c>
      <c r="M44" s="3">
        <v>0</v>
      </c>
      <c r="N44" s="111">
        <f t="shared" si="0"/>
        <v>9.8039215686274508E-3</v>
      </c>
    </row>
    <row r="45" spans="1:14" ht="17.25" customHeight="1" x14ac:dyDescent="0.2">
      <c r="A45" s="99">
        <v>44</v>
      </c>
      <c r="B45" s="38">
        <v>1</v>
      </c>
      <c r="C45" s="104" t="s">
        <v>199</v>
      </c>
      <c r="D45" s="22" t="s">
        <v>129</v>
      </c>
      <c r="E45" s="5" t="s">
        <v>13</v>
      </c>
      <c r="F45" s="9">
        <v>22577</v>
      </c>
      <c r="G45" s="24" t="s">
        <v>63</v>
      </c>
      <c r="H45" s="6">
        <f ca="1">DATEDIF(F45,Donnees!$C$2,"y")</f>
        <v>51</v>
      </c>
      <c r="I45" s="5" t="str">
        <f ca="1">IF(H45&lt;25,Donnees!$B$2,IF(H45&lt;31,Donnees!$B$3,IF(H45&lt;36,Donnees!$B$4,IF(H45&lt;41,Donnees!$B$5,IF(H45&lt;46,Donnees!$B$6,IF(H45&lt;51,Donnees!$B$7,IF(H45&lt;56,Donnees!$B$8,IF(H45&lt;61,Donnees!$B$9,Donnees!$B$10))))))))</f>
        <v>51-55</v>
      </c>
      <c r="J45" s="5"/>
      <c r="K45" s="2" t="s">
        <v>48</v>
      </c>
      <c r="L45" s="3">
        <v>3</v>
      </c>
      <c r="M45" s="3">
        <v>3</v>
      </c>
      <c r="N45" s="111">
        <f t="shared" si="0"/>
        <v>9.8039215686274508E-3</v>
      </c>
    </row>
    <row r="46" spans="1:14" ht="17.25" customHeight="1" x14ac:dyDescent="0.2">
      <c r="A46" s="99">
        <v>45</v>
      </c>
      <c r="B46" s="38">
        <v>1</v>
      </c>
      <c r="C46" s="104" t="s">
        <v>200</v>
      </c>
      <c r="D46" s="22" t="s">
        <v>130</v>
      </c>
      <c r="E46" s="5" t="s">
        <v>13</v>
      </c>
      <c r="F46" s="9">
        <v>28599</v>
      </c>
      <c r="G46" s="24">
        <v>37110</v>
      </c>
      <c r="H46" s="6">
        <f ca="1">DATEDIF(F46,Donnees!$C$2,"y")</f>
        <v>35</v>
      </c>
      <c r="I46" s="5" t="str">
        <f ca="1">IF(H46&lt;25,Donnees!$B$2,IF(H46&lt;31,Donnees!$B$3,IF(H46&lt;36,Donnees!$B$4,IF(H46&lt;41,Donnees!$B$5,IF(H46&lt;46,Donnees!$B$6,IF(H46&lt;51,Donnees!$B$7,IF(H46&lt;56,Donnees!$B$8,IF(H46&lt;61,Donnees!$B$9,Donnees!$B$10))))))))</f>
        <v>31-35</v>
      </c>
      <c r="J46" s="5"/>
      <c r="K46" s="2" t="s">
        <v>49</v>
      </c>
      <c r="L46" s="3">
        <v>0</v>
      </c>
      <c r="M46" s="3">
        <v>0</v>
      </c>
      <c r="N46" s="111">
        <f t="shared" si="0"/>
        <v>9.8039215686274508E-3</v>
      </c>
    </row>
    <row r="47" spans="1:14" ht="17.25" customHeight="1" x14ac:dyDescent="0.2">
      <c r="A47" s="99">
        <v>46</v>
      </c>
      <c r="B47" s="38">
        <v>1</v>
      </c>
      <c r="C47" s="104" t="s">
        <v>201</v>
      </c>
      <c r="D47" s="101" t="s">
        <v>131</v>
      </c>
      <c r="E47" s="96" t="s">
        <v>18</v>
      </c>
      <c r="F47" s="9">
        <v>26568</v>
      </c>
      <c r="G47" s="24">
        <v>58000</v>
      </c>
      <c r="H47" s="6">
        <f ca="1">DATEDIF(F47,Donnees!$C$2,"y")</f>
        <v>40</v>
      </c>
      <c r="I47" s="5" t="str">
        <f ca="1">IF(H47&lt;25,Donnees!$B$2,IF(H47&lt;31,Donnees!$B$3,IF(H47&lt;36,Donnees!$B$4,IF(H47&lt;41,Donnees!$B$5,IF(H47&lt;46,Donnees!$B$6,IF(H47&lt;51,Donnees!$B$7,IF(H47&lt;56,Donnees!$B$8,IF(H47&lt;61,Donnees!$B$9,Donnees!$B$10))))))))</f>
        <v>36-40</v>
      </c>
      <c r="J47" s="5"/>
      <c r="K47" s="2" t="s">
        <v>48</v>
      </c>
      <c r="L47" s="3">
        <v>3</v>
      </c>
      <c r="M47" s="3">
        <v>3</v>
      </c>
      <c r="N47" s="111">
        <f t="shared" si="0"/>
        <v>9.8039215686274508E-3</v>
      </c>
    </row>
    <row r="48" spans="1:14" ht="17.25" customHeight="1" x14ac:dyDescent="0.2">
      <c r="A48" s="99">
        <v>47</v>
      </c>
      <c r="B48" s="38">
        <v>1</v>
      </c>
      <c r="C48" s="104" t="s">
        <v>202</v>
      </c>
      <c r="D48" s="101" t="s">
        <v>69</v>
      </c>
      <c r="E48" s="96" t="s">
        <v>18</v>
      </c>
      <c r="F48" s="9">
        <v>28944</v>
      </c>
      <c r="G48" s="24">
        <v>58000</v>
      </c>
      <c r="H48" s="6">
        <f ca="1">DATEDIF(F48,Donnees!$C$2,"y")</f>
        <v>34</v>
      </c>
      <c r="I48" s="5" t="str">
        <f ca="1">IF(H48&lt;25,Donnees!$B$2,IF(H48&lt;31,Donnees!$B$3,IF(H48&lt;36,Donnees!$B$4,IF(H48&lt;41,Donnees!$B$5,IF(H48&lt;46,Donnees!$B$6,IF(H48&lt;51,Donnees!$B$7,IF(H48&lt;56,Donnees!$B$8,IF(H48&lt;61,Donnees!$B$9,Donnees!$B$10))))))))</f>
        <v>31-35</v>
      </c>
      <c r="J48" s="5" t="str">
        <f ca="1">IF(H48&lt;25,Donnees!$A$3,IF(H48&lt;46,Donnees!$A$4,IF(H48&lt;51,Donnees!$A$5,IF(H48&lt;56,Donnees!$A$6,IF(H48&lt;60,Donnees!$A$7,Donnees!$A$8)))))</f>
        <v>25-45</v>
      </c>
      <c r="K48" s="2" t="s">
        <v>49</v>
      </c>
      <c r="L48" s="3">
        <v>0</v>
      </c>
      <c r="M48" s="3">
        <v>0</v>
      </c>
      <c r="N48" s="111">
        <f t="shared" si="0"/>
        <v>9.8039215686274508E-3</v>
      </c>
    </row>
    <row r="49" spans="1:14" s="93" customFormat="1" ht="17.25" customHeight="1" x14ac:dyDescent="0.2">
      <c r="A49" s="99">
        <v>48</v>
      </c>
      <c r="B49" s="103">
        <v>1</v>
      </c>
      <c r="C49" s="104" t="s">
        <v>203</v>
      </c>
      <c r="D49" s="101" t="s">
        <v>69</v>
      </c>
      <c r="E49" s="96" t="s">
        <v>18</v>
      </c>
      <c r="F49" s="98">
        <v>28944</v>
      </c>
      <c r="G49" s="102">
        <v>58001</v>
      </c>
      <c r="H49" s="97">
        <f ca="1">DATEDIF(F49,Donnees!$C$2,"y")</f>
        <v>34</v>
      </c>
      <c r="I49" s="96" t="str">
        <f ca="1">IF(H49&lt;25,Donnees!$B$2,IF(H49&lt;31,Donnees!$B$3,IF(H49&lt;36,Donnees!$B$4,IF(H49&lt;41,Donnees!$B$5,IF(H49&lt;46,Donnees!$B$6,IF(H49&lt;51,Donnees!$B$7,IF(H49&lt;56,Donnees!$B$8,IF(H49&lt;61,Donnees!$B$9,Donnees!$B$10))))))))</f>
        <v>31-35</v>
      </c>
      <c r="J49" s="96"/>
      <c r="K49" s="94" t="s">
        <v>49</v>
      </c>
      <c r="L49" s="95">
        <v>0</v>
      </c>
      <c r="M49" s="95">
        <v>0</v>
      </c>
      <c r="N49" s="111">
        <f t="shared" si="0"/>
        <v>9.8039215686274508E-3</v>
      </c>
    </row>
    <row r="50" spans="1:14" ht="17.25" customHeight="1" x14ac:dyDescent="0.2">
      <c r="A50" s="99">
        <v>49</v>
      </c>
      <c r="B50" s="38">
        <v>1</v>
      </c>
      <c r="C50" s="104" t="s">
        <v>204</v>
      </c>
      <c r="D50" s="13" t="s">
        <v>27</v>
      </c>
      <c r="E50" s="3" t="s">
        <v>18</v>
      </c>
      <c r="F50" s="9">
        <v>20290</v>
      </c>
      <c r="G50" s="24">
        <v>58110</v>
      </c>
      <c r="H50" s="6">
        <f ca="1">DATEDIF(F50,Donnees!$C$2,"y")</f>
        <v>57</v>
      </c>
      <c r="I50" s="5" t="str">
        <f ca="1">IF(H50&lt;25,Donnees!$B$2,IF(H50&lt;31,Donnees!$B$3,IF(H50&lt;36,Donnees!$B$4,IF(H50&lt;41,Donnees!$B$5,IF(H50&lt;46,Donnees!$B$6,IF(H50&lt;51,Donnees!$B$7,IF(H50&lt;56,Donnees!$B$8,IF(H50&lt;61,Donnees!$B$9,Donnees!$B$10))))))))</f>
        <v>56-60</v>
      </c>
      <c r="J50" s="5" t="str">
        <f ca="1">IF(H50&lt;25,Donnees!$A$3,IF(H50&lt;46,Donnees!$A$4,IF(H50&lt;51,Donnees!$A$5,IF(H50&lt;56,Donnees!$A$6,IF(H50&lt;60,Donnees!$A$7,Donnees!$A$8)))))</f>
        <v xml:space="preserve"> + 55 ans</v>
      </c>
      <c r="K50" s="2" t="s">
        <v>56</v>
      </c>
      <c r="L50" s="3">
        <v>0</v>
      </c>
      <c r="M50" s="3"/>
      <c r="N50" s="111">
        <f t="shared" si="0"/>
        <v>9.8039215686274508E-3</v>
      </c>
    </row>
    <row r="51" spans="1:14" ht="17.25" customHeight="1" x14ac:dyDescent="0.2">
      <c r="A51" s="99">
        <v>50</v>
      </c>
      <c r="B51" s="38">
        <v>1</v>
      </c>
      <c r="C51" s="104" t="s">
        <v>205</v>
      </c>
      <c r="D51" s="101" t="s">
        <v>132</v>
      </c>
      <c r="E51" s="96" t="s">
        <v>13</v>
      </c>
      <c r="F51" s="9">
        <v>31525</v>
      </c>
      <c r="G51" s="24" t="s">
        <v>133</v>
      </c>
      <c r="H51" s="6">
        <f ca="1">DATEDIF(F51,Donnees!$C$2,"y")</f>
        <v>27</v>
      </c>
      <c r="I51" s="5" t="str">
        <f ca="1">IF(H51&lt;25,Donnees!$B$2,IF(H51&lt;31,Donnees!$B$3,IF(H51&lt;36,Donnees!$B$4,IF(H51&lt;41,Donnees!$B$5,IF(H51&lt;46,Donnees!$B$6,IF(H51&lt;51,Donnees!$B$7,IF(H51&lt;56,Donnees!$B$8,IF(H51&lt;61,Donnees!$B$9,Donnees!$B$10))))))))</f>
        <v>25-30</v>
      </c>
      <c r="J51" s="5"/>
      <c r="K51" s="2" t="s">
        <v>49</v>
      </c>
      <c r="L51" s="3">
        <v>0</v>
      </c>
      <c r="M51" s="3">
        <v>0</v>
      </c>
      <c r="N51" s="111">
        <f t="shared" si="0"/>
        <v>9.8039215686274508E-3</v>
      </c>
    </row>
    <row r="52" spans="1:14" ht="17.25" customHeight="1" x14ac:dyDescent="0.2">
      <c r="A52" s="99">
        <v>51</v>
      </c>
      <c r="B52" s="38">
        <v>1</v>
      </c>
      <c r="C52" s="104" t="s">
        <v>206</v>
      </c>
      <c r="D52" s="101" t="s">
        <v>134</v>
      </c>
      <c r="E52" s="96" t="s">
        <v>13</v>
      </c>
      <c r="F52" s="9">
        <v>22302</v>
      </c>
      <c r="G52" s="24" t="s">
        <v>135</v>
      </c>
      <c r="H52" s="6">
        <f ca="1">DATEDIF(F52,Donnees!$C$2,"y")</f>
        <v>52</v>
      </c>
      <c r="I52" s="5" t="str">
        <f ca="1">IF(H52&lt;25,Donnees!$B$2,IF(H52&lt;31,Donnees!$B$3,IF(H52&lt;36,Donnees!$B$4,IF(H52&lt;41,Donnees!$B$5,IF(H52&lt;46,Donnees!$B$6,IF(H52&lt;51,Donnees!$B$7,IF(H52&lt;56,Donnees!$B$8,IF(H52&lt;61,Donnees!$B$9,Donnees!$B$10))))))))</f>
        <v>51-55</v>
      </c>
      <c r="J52" s="5"/>
      <c r="K52" s="2" t="s">
        <v>48</v>
      </c>
      <c r="L52" s="3">
        <v>2</v>
      </c>
      <c r="M52" s="3">
        <v>2</v>
      </c>
      <c r="N52" s="111">
        <f t="shared" si="0"/>
        <v>9.8039215686274508E-3</v>
      </c>
    </row>
    <row r="53" spans="1:14" ht="17.25" customHeight="1" x14ac:dyDescent="0.2">
      <c r="A53" s="99">
        <v>52</v>
      </c>
      <c r="B53" s="38">
        <v>1</v>
      </c>
      <c r="C53" s="104" t="s">
        <v>207</v>
      </c>
      <c r="D53" s="100" t="s">
        <v>88</v>
      </c>
      <c r="E53" s="95" t="s">
        <v>13</v>
      </c>
      <c r="F53" s="9">
        <v>30286</v>
      </c>
      <c r="G53" s="24">
        <v>58000</v>
      </c>
      <c r="H53" s="6">
        <f ca="1">DATEDIF(F53,Donnees!$C$2,"y")</f>
        <v>30</v>
      </c>
      <c r="I53" s="5" t="str">
        <f ca="1">IF(H53&lt;25,Donnees!$B$2,IF(H53&lt;31,Donnees!$B$3,IF(H53&lt;36,Donnees!$B$4,IF(H53&lt;41,Donnees!$B$5,IF(H53&lt;46,Donnees!$B$6,IF(H53&lt;51,Donnees!$B$7,IF(H53&lt;56,Donnees!$B$8,IF(H53&lt;61,Donnees!$B$9,Donnees!$B$10))))))))</f>
        <v>25-30</v>
      </c>
      <c r="J53" s="5" t="str">
        <f ca="1">IF(H53&lt;25,Donnees!$A$3,IF(H53&lt;46,Donnees!$A$4,IF(H53&lt;51,Donnees!$A$5,IF(H53&lt;56,Donnees!$A$6,IF(H53&lt;60,Donnees!$A$7,Donnees!$A$8)))))</f>
        <v>25-45</v>
      </c>
      <c r="K53" s="2" t="s">
        <v>49</v>
      </c>
      <c r="L53" s="3">
        <v>0</v>
      </c>
      <c r="M53" s="3">
        <v>0</v>
      </c>
      <c r="N53" s="111">
        <f t="shared" si="0"/>
        <v>9.8039215686274508E-3</v>
      </c>
    </row>
    <row r="54" spans="1:14" ht="17.25" customHeight="1" x14ac:dyDescent="0.2">
      <c r="A54" s="99">
        <v>53</v>
      </c>
      <c r="B54" s="38">
        <v>1</v>
      </c>
      <c r="C54" s="104" t="s">
        <v>208</v>
      </c>
      <c r="D54" s="94" t="s">
        <v>40</v>
      </c>
      <c r="E54" s="95" t="s">
        <v>13</v>
      </c>
      <c r="F54" s="9">
        <v>22322</v>
      </c>
      <c r="G54" s="24" t="s">
        <v>65</v>
      </c>
      <c r="H54" s="6">
        <f ca="1">DATEDIF(F54,Donnees!$C$2,"y")</f>
        <v>52</v>
      </c>
      <c r="I54" s="5" t="str">
        <f ca="1">IF(H54&lt;25,Donnees!$B$2,IF(H54&lt;31,Donnees!$B$3,IF(H54&lt;36,Donnees!$B$4,IF(H54&lt;41,Donnees!$B$5,IF(H54&lt;46,Donnees!$B$6,IF(H54&lt;51,Donnees!$B$7,IF(H54&lt;56,Donnees!$B$8,IF(H54&lt;61,Donnees!$B$9,Donnees!$B$10))))))))</f>
        <v>51-55</v>
      </c>
      <c r="J54" s="5" t="str">
        <f ca="1">IF(H54&lt;25,Donnees!$A$3,IF(H54&lt;46,Donnees!$A$4,IF(H54&lt;51,Donnees!$A$5,IF(H54&lt;56,Donnees!$A$6,IF(H54&lt;60,Donnees!$A$7,Donnees!$A$8)))))</f>
        <v>51-55</v>
      </c>
      <c r="K54" s="2" t="s">
        <v>48</v>
      </c>
      <c r="L54" s="3">
        <v>3</v>
      </c>
      <c r="M54" s="3"/>
      <c r="N54" s="111">
        <f t="shared" si="0"/>
        <v>9.8039215686274508E-3</v>
      </c>
    </row>
    <row r="55" spans="1:14" ht="17.25" customHeight="1" x14ac:dyDescent="0.2">
      <c r="A55" s="99">
        <v>54</v>
      </c>
      <c r="B55" s="38">
        <v>1</v>
      </c>
      <c r="C55" s="104" t="s">
        <v>209</v>
      </c>
      <c r="D55" s="13" t="s">
        <v>28</v>
      </c>
      <c r="E55" s="3" t="s">
        <v>18</v>
      </c>
      <c r="F55" s="9">
        <v>24541</v>
      </c>
      <c r="G55" s="24" t="s">
        <v>65</v>
      </c>
      <c r="H55" s="6">
        <f ca="1">DATEDIF(F55,Donnees!$C$2,"y")</f>
        <v>46</v>
      </c>
      <c r="I55" s="5" t="str">
        <f ca="1">IF(H55&lt;25,Donnees!$B$2,IF(H55&lt;31,Donnees!$B$3,IF(H55&lt;36,Donnees!$B$4,IF(H55&lt;41,Donnees!$B$5,IF(H55&lt;46,Donnees!$B$6,IF(H55&lt;51,Donnees!$B$7,IF(H55&lt;56,Donnees!$B$8,IF(H55&lt;61,Donnees!$B$9,Donnees!$B$10))))))))</f>
        <v>46-50</v>
      </c>
      <c r="J55" s="5" t="str">
        <f ca="1">IF(H55&lt;25,Donnees!$A$3,IF(H55&lt;46,Donnees!$A$4,IF(H55&lt;51,Donnees!$A$5,IF(H55&lt;56,Donnees!$A$6,IF(H55&lt;60,Donnees!$A$7,Donnees!$A$8)))))</f>
        <v>46-50</v>
      </c>
      <c r="K55" s="2" t="s">
        <v>56</v>
      </c>
      <c r="L55" s="3">
        <v>2</v>
      </c>
      <c r="M55" s="3"/>
      <c r="N55" s="111">
        <f t="shared" si="0"/>
        <v>9.8039215686274508E-3</v>
      </c>
    </row>
    <row r="56" spans="1:14" ht="17.25" customHeight="1" x14ac:dyDescent="0.2">
      <c r="A56" s="99">
        <v>55</v>
      </c>
      <c r="B56" s="38">
        <v>1</v>
      </c>
      <c r="C56" s="104" t="s">
        <v>210</v>
      </c>
      <c r="D56" s="100" t="s">
        <v>90</v>
      </c>
      <c r="E56" s="3" t="s">
        <v>18</v>
      </c>
      <c r="F56" s="9">
        <v>28132</v>
      </c>
      <c r="G56" s="24" t="s">
        <v>81</v>
      </c>
      <c r="H56" s="6">
        <f ca="1">DATEDIF(F56,Donnees!$C$2,"y")</f>
        <v>36</v>
      </c>
      <c r="I56" s="5" t="str">
        <f ca="1">IF(H56&lt;25,Donnees!$B$2,IF(H56&lt;31,Donnees!$B$3,IF(H56&lt;36,Donnees!$B$4,IF(H56&lt;41,Donnees!$B$5,IF(H56&lt;46,Donnees!$B$6,IF(H56&lt;51,Donnees!$B$7,IF(H56&lt;56,Donnees!$B$8,IF(H56&lt;61,Donnees!$B$9,Donnees!$B$10))))))))</f>
        <v>36-40</v>
      </c>
      <c r="J56" s="5" t="str">
        <f ca="1">IF(H56&lt;25,Donnees!$A$3,IF(H56&lt;46,Donnees!$A$4,IF(H56&lt;51,Donnees!$A$5,IF(H56&lt;56,Donnees!$A$6,IF(H56&lt;60,Donnees!$A$7,Donnees!$A$8)))))</f>
        <v>25-45</v>
      </c>
      <c r="K56" s="2" t="s">
        <v>48</v>
      </c>
      <c r="L56" s="3">
        <v>5</v>
      </c>
      <c r="M56" s="3">
        <v>4</v>
      </c>
      <c r="N56" s="111">
        <f t="shared" si="0"/>
        <v>9.8039215686274508E-3</v>
      </c>
    </row>
    <row r="57" spans="1:14" ht="17.25" customHeight="1" x14ac:dyDescent="0.2">
      <c r="A57" s="99">
        <v>56</v>
      </c>
      <c r="B57" s="38">
        <v>1</v>
      </c>
      <c r="C57" s="104" t="s">
        <v>211</v>
      </c>
      <c r="D57" s="13" t="s">
        <v>83</v>
      </c>
      <c r="E57" s="3" t="s">
        <v>18</v>
      </c>
      <c r="F57" s="9">
        <v>27169</v>
      </c>
      <c r="G57" s="24" t="s">
        <v>66</v>
      </c>
      <c r="H57" s="6">
        <f ca="1">DATEDIF(F57,Donnees!$C$2,"y")</f>
        <v>39</v>
      </c>
      <c r="I57" s="5" t="str">
        <f ca="1">IF(H57&lt;25,Donnees!$B$2,IF(H57&lt;31,Donnees!$B$3,IF(H57&lt;36,Donnees!$B$4,IF(H57&lt;41,Donnees!$B$5,IF(H57&lt;46,Donnees!$B$6,IF(H57&lt;51,Donnees!$B$7,IF(H57&lt;56,Donnees!$B$8,IF(H57&lt;61,Donnees!$B$9,Donnees!$B$10))))))))</f>
        <v>36-40</v>
      </c>
      <c r="J57" s="5" t="str">
        <f ca="1">IF(H57&lt;25,Donnees!$A$3,IF(H57&lt;46,Donnees!$A$4,IF(H57&lt;51,Donnees!$A$5,IF(H57&lt;56,Donnees!$A$6,IF(H57&lt;60,Donnees!$A$7,Donnees!$A$8)))))</f>
        <v>25-45</v>
      </c>
      <c r="K57" s="2" t="s">
        <v>49</v>
      </c>
      <c r="L57" s="3">
        <v>4</v>
      </c>
      <c r="M57" s="3">
        <v>4</v>
      </c>
      <c r="N57" s="111">
        <f t="shared" si="0"/>
        <v>9.8039215686274508E-3</v>
      </c>
    </row>
    <row r="58" spans="1:14" ht="17.25" customHeight="1" x14ac:dyDescent="0.2">
      <c r="A58" s="99">
        <v>57</v>
      </c>
      <c r="B58" s="38">
        <v>1</v>
      </c>
      <c r="C58" s="104" t="s">
        <v>212</v>
      </c>
      <c r="D58" s="101" t="s">
        <v>70</v>
      </c>
      <c r="E58" s="96" t="s">
        <v>13</v>
      </c>
      <c r="F58" s="9">
        <v>28812</v>
      </c>
      <c r="G58" s="24" t="s">
        <v>66</v>
      </c>
      <c r="H58" s="6">
        <f ca="1">DATEDIF(F58,Donnees!$C$2,"y")</f>
        <v>34</v>
      </c>
      <c r="I58" s="5" t="str">
        <f ca="1">IF(H58&lt;25,Donnees!$B$2,IF(H58&lt;31,Donnees!$B$3,IF(H58&lt;36,Donnees!$B$4,IF(H58&lt;41,Donnees!$B$5,IF(H58&lt;46,Donnees!$B$6,IF(H58&lt;51,Donnees!$B$7,IF(H58&lt;56,Donnees!$B$8,IF(H58&lt;61,Donnees!$B$9,Donnees!$B$10))))))))</f>
        <v>31-35</v>
      </c>
      <c r="J58" s="5" t="str">
        <f ca="1">IF(H58&lt;25,Donnees!$A$3,IF(H58&lt;46,Donnees!$A$4,IF(H58&lt;51,Donnees!$A$5,IF(H58&lt;56,Donnees!$A$6,IF(H58&lt;60,Donnees!$A$7,Donnees!$A$8)))))</f>
        <v>25-45</v>
      </c>
      <c r="K58" s="2" t="s">
        <v>48</v>
      </c>
      <c r="L58" s="3">
        <v>4</v>
      </c>
      <c r="M58" s="3">
        <v>4</v>
      </c>
      <c r="N58" s="111">
        <f t="shared" si="0"/>
        <v>9.8039215686274508E-3</v>
      </c>
    </row>
    <row r="59" spans="1:14" ht="17.25" customHeight="1" x14ac:dyDescent="0.2">
      <c r="A59" s="99">
        <v>58</v>
      </c>
      <c r="B59" s="38">
        <v>1</v>
      </c>
      <c r="C59" s="104" t="s">
        <v>213</v>
      </c>
      <c r="D59" s="101" t="s">
        <v>139</v>
      </c>
      <c r="E59" s="96" t="s">
        <v>13</v>
      </c>
      <c r="F59" s="9">
        <v>32597</v>
      </c>
      <c r="G59" s="24">
        <v>58000</v>
      </c>
      <c r="H59" s="6">
        <f ca="1">DATEDIF(F59,Donnees!$C$2,"y")</f>
        <v>24</v>
      </c>
      <c r="I59" s="5" t="str">
        <f ca="1">IF(H59&lt;25,Donnees!$B$2,IF(H59&lt;31,Donnees!$B$3,IF(H59&lt;36,Donnees!$B$4,IF(H59&lt;41,Donnees!$B$5,IF(H59&lt;46,Donnees!$B$6,IF(H59&lt;51,Donnees!$B$7,IF(H59&lt;56,Donnees!$B$8,IF(H59&lt;61,Donnees!$B$9,Donnees!$B$10))))))))</f>
        <v xml:space="preserve"> - 25 ans</v>
      </c>
      <c r="J59" s="5"/>
      <c r="K59" s="2" t="s">
        <v>49</v>
      </c>
      <c r="L59" s="3">
        <v>0</v>
      </c>
      <c r="M59" s="3">
        <v>0</v>
      </c>
      <c r="N59" s="111">
        <f t="shared" si="0"/>
        <v>9.8039215686274508E-3</v>
      </c>
    </row>
    <row r="60" spans="1:14" ht="17.25" customHeight="1" x14ac:dyDescent="0.2">
      <c r="A60" s="99">
        <v>59</v>
      </c>
      <c r="B60" s="38">
        <v>1</v>
      </c>
      <c r="C60" s="104" t="s">
        <v>214</v>
      </c>
      <c r="D60" s="2" t="s">
        <v>151</v>
      </c>
      <c r="E60" s="3" t="s">
        <v>13</v>
      </c>
      <c r="F60" s="9">
        <v>28365</v>
      </c>
      <c r="G60" s="24">
        <v>58000</v>
      </c>
      <c r="H60" s="6">
        <f ca="1">DATEDIF(F60,Donnees!$C$2,"y")</f>
        <v>35</v>
      </c>
      <c r="I60" s="5" t="str">
        <f ca="1">IF(H60&lt;25,Donnees!$B$2,IF(H60&lt;31,Donnees!$B$3,IF(H60&lt;36,Donnees!$B$4,IF(H60&lt;41,Donnees!$B$5,IF(H60&lt;46,Donnees!$B$6,IF(H60&lt;51,Donnees!$B$7,IF(H60&lt;56,Donnees!$B$8,IF(H60&lt;61,Donnees!$B$9,Donnees!$B$10))))))))</f>
        <v>31-35</v>
      </c>
      <c r="J60" s="5"/>
      <c r="K60" s="2" t="s">
        <v>49</v>
      </c>
      <c r="L60" s="3">
        <v>0</v>
      </c>
      <c r="M60" s="3">
        <v>0</v>
      </c>
      <c r="N60" s="111">
        <f t="shared" si="0"/>
        <v>9.8039215686274508E-3</v>
      </c>
    </row>
    <row r="61" spans="1:14" ht="17.25" customHeight="1" x14ac:dyDescent="0.2">
      <c r="A61" s="99">
        <v>60</v>
      </c>
      <c r="B61" s="38">
        <v>1</v>
      </c>
      <c r="C61" s="104" t="s">
        <v>215</v>
      </c>
      <c r="D61" s="100" t="s">
        <v>29</v>
      </c>
      <c r="E61" s="95" t="s">
        <v>13</v>
      </c>
      <c r="F61" s="9">
        <v>20332</v>
      </c>
      <c r="G61" s="24" t="s">
        <v>65</v>
      </c>
      <c r="H61" s="6">
        <f ca="1">DATEDIF(F61,Donnees!$C$2,"y")</f>
        <v>57</v>
      </c>
      <c r="I61" s="5" t="str">
        <f ca="1">IF(H61&lt;25,Donnees!$B$2,IF(H61&lt;31,Donnees!$B$3,IF(H61&lt;36,Donnees!$B$4,IF(H61&lt;41,Donnees!$B$5,IF(H61&lt;46,Donnees!$B$6,IF(H61&lt;51,Donnees!$B$7,IF(H61&lt;56,Donnees!$B$8,IF(H61&lt;61,Donnees!$B$9,Donnees!$B$10))))))))</f>
        <v>56-60</v>
      </c>
      <c r="J61" s="5" t="str">
        <f ca="1">IF(H61&lt;25,Donnees!$A$3,IF(H61&lt;46,Donnees!$A$4,IF(H61&lt;51,Donnees!$A$5,IF(H61&lt;56,Donnees!$A$6,IF(H61&lt;60,Donnees!$A$7,Donnees!$A$8)))))</f>
        <v xml:space="preserve"> + 55 ans</v>
      </c>
      <c r="K61" s="2" t="s">
        <v>56</v>
      </c>
      <c r="L61" s="3">
        <v>0</v>
      </c>
      <c r="M61" s="3"/>
      <c r="N61" s="111">
        <f t="shared" si="0"/>
        <v>9.8039215686274508E-3</v>
      </c>
    </row>
    <row r="62" spans="1:14" ht="17.25" customHeight="1" x14ac:dyDescent="0.2">
      <c r="A62" s="99">
        <v>61</v>
      </c>
      <c r="B62" s="38">
        <v>1</v>
      </c>
      <c r="C62" s="104" t="s">
        <v>216</v>
      </c>
      <c r="D62" s="13" t="s">
        <v>20</v>
      </c>
      <c r="E62" s="3" t="s">
        <v>18</v>
      </c>
      <c r="F62" s="9">
        <v>24097</v>
      </c>
      <c r="G62" s="24" t="s">
        <v>65</v>
      </c>
      <c r="H62" s="6">
        <f ca="1">DATEDIF(F62,Donnees!$C$2,"y")</f>
        <v>47</v>
      </c>
      <c r="I62" s="5" t="str">
        <f ca="1">IF(H62&lt;25,Donnees!$B$2,IF(H62&lt;31,Donnees!$B$3,IF(H62&lt;36,Donnees!$B$4,IF(H62&lt;41,Donnees!$B$5,IF(H62&lt;46,Donnees!$B$6,IF(H62&lt;51,Donnees!$B$7,IF(H62&lt;56,Donnees!$B$8,IF(H62&lt;61,Donnees!$B$9,Donnees!$B$10))))))))</f>
        <v>46-50</v>
      </c>
      <c r="J62" s="5" t="str">
        <f ca="1">IF(H62&lt;25,Donnees!$A$3,IF(H62&lt;46,Donnees!$A$4,IF(H62&lt;51,Donnees!$A$5,IF(H62&lt;56,Donnees!$A$6,IF(H62&lt;60,Donnees!$A$7,Donnees!$A$8)))))</f>
        <v>46-50</v>
      </c>
      <c r="K62" s="2" t="s">
        <v>56</v>
      </c>
      <c r="L62" s="3">
        <v>0</v>
      </c>
      <c r="M62" s="3"/>
      <c r="N62" s="111">
        <f t="shared" si="0"/>
        <v>9.8039215686274508E-3</v>
      </c>
    </row>
    <row r="63" spans="1:14" ht="17.25" customHeight="1" x14ac:dyDescent="0.2">
      <c r="A63" s="99">
        <v>62</v>
      </c>
      <c r="B63" s="38">
        <v>1</v>
      </c>
      <c r="C63" s="104" t="s">
        <v>217</v>
      </c>
      <c r="D63" s="94" t="s">
        <v>79</v>
      </c>
      <c r="E63" s="95" t="s">
        <v>13</v>
      </c>
      <c r="F63" s="9">
        <v>20532</v>
      </c>
      <c r="G63" s="24">
        <v>58000</v>
      </c>
      <c r="H63" s="6">
        <f ca="1">DATEDIF(F63,Donnees!$C$2,"y")</f>
        <v>57</v>
      </c>
      <c r="I63" s="5" t="str">
        <f ca="1">IF(H63&lt;25,Donnees!$B$2,IF(H63&lt;31,Donnees!$B$3,IF(H63&lt;36,Donnees!$B$4,IF(H63&lt;41,Donnees!$B$5,IF(H63&lt;46,Donnees!$B$6,IF(H63&lt;51,Donnees!$B$7,IF(H63&lt;56,Donnees!$B$8,IF(H63&lt;61,Donnees!$B$9,Donnees!$B$10))))))))</f>
        <v>56-60</v>
      </c>
      <c r="J63" s="5" t="str">
        <f ca="1">IF(H63&lt;25,Donnees!$A$3,IF(H63&lt;46,Donnees!$A$4,IF(H63&lt;51,Donnees!$A$5,IF(H63&lt;56,Donnees!$A$6,IF(H63&lt;60,Donnees!$A$7,Donnees!$A$8)))))</f>
        <v xml:space="preserve"> + 55 ans</v>
      </c>
      <c r="K63" s="2" t="s">
        <v>56</v>
      </c>
      <c r="L63" s="3">
        <v>1</v>
      </c>
      <c r="M63" s="3">
        <v>0</v>
      </c>
      <c r="N63" s="111">
        <f t="shared" si="0"/>
        <v>9.8039215686274508E-3</v>
      </c>
    </row>
    <row r="64" spans="1:14" ht="17.25" customHeight="1" x14ac:dyDescent="0.2">
      <c r="A64" s="99">
        <v>63</v>
      </c>
      <c r="B64" s="38">
        <v>1</v>
      </c>
      <c r="C64" s="104" t="s">
        <v>218</v>
      </c>
      <c r="D64" s="100" t="s">
        <v>30</v>
      </c>
      <c r="E64" s="3" t="s">
        <v>13</v>
      </c>
      <c r="F64" s="9">
        <v>20589</v>
      </c>
      <c r="G64" s="24" t="s">
        <v>65</v>
      </c>
      <c r="H64" s="6">
        <f ca="1">DATEDIF(F64,Donnees!$C$2,"y")</f>
        <v>57</v>
      </c>
      <c r="I64" s="5" t="str">
        <f ca="1">IF(H64&lt;25,Donnees!$B$2,IF(H64&lt;31,Donnees!$B$3,IF(H64&lt;36,Donnees!$B$4,IF(H64&lt;41,Donnees!$B$5,IF(H64&lt;46,Donnees!$B$6,IF(H64&lt;51,Donnees!$B$7,IF(H64&lt;56,Donnees!$B$8,IF(H64&lt;61,Donnees!$B$9,Donnees!$B$10))))))))</f>
        <v>56-60</v>
      </c>
      <c r="J64" s="5" t="str">
        <f ca="1">IF(H64&lt;25,Donnees!$A$3,IF(H64&lt;46,Donnees!$A$4,IF(H64&lt;51,Donnees!$A$5,IF(H64&lt;56,Donnees!$A$6,IF(H64&lt;60,Donnees!$A$7,Donnees!$A$8)))))</f>
        <v xml:space="preserve"> + 55 ans</v>
      </c>
      <c r="K64" s="2" t="s">
        <v>48</v>
      </c>
      <c r="L64" s="3">
        <v>1</v>
      </c>
      <c r="M64" s="3"/>
      <c r="N64" s="111">
        <f t="shared" si="0"/>
        <v>9.8039215686274508E-3</v>
      </c>
    </row>
    <row r="65" spans="1:14" ht="17.25" customHeight="1" x14ac:dyDescent="0.2">
      <c r="A65" s="99">
        <v>64</v>
      </c>
      <c r="B65" s="38">
        <v>1</v>
      </c>
      <c r="C65" s="104" t="s">
        <v>219</v>
      </c>
      <c r="D65" s="100" t="s">
        <v>85</v>
      </c>
      <c r="E65" s="95" t="s">
        <v>18</v>
      </c>
      <c r="F65" s="9">
        <v>25387</v>
      </c>
      <c r="G65" s="24">
        <v>63000</v>
      </c>
      <c r="H65" s="6">
        <f ca="1">DATEDIF(F65,Donnees!$C$2,"y")</f>
        <v>44</v>
      </c>
      <c r="I65" s="5" t="str">
        <f ca="1">IF(H65&lt;25,Donnees!$B$2,IF(H65&lt;31,Donnees!$B$3,IF(H65&lt;36,Donnees!$B$4,IF(H65&lt;41,Donnees!$B$5,IF(H65&lt;46,Donnees!$B$6,IF(H65&lt;51,Donnees!$B$7,IF(H65&lt;56,Donnees!$B$8,IF(H65&lt;61,Donnees!$B$9,Donnees!$B$10))))))))</f>
        <v>41-45</v>
      </c>
      <c r="J65" s="5" t="str">
        <f ca="1">IF(H65&lt;25,Donnees!$A$3,IF(H65&lt;46,Donnees!$A$4,IF(H65&lt;51,Donnees!$A$5,IF(H65&lt;56,Donnees!$A$6,IF(H65&lt;60,Donnees!$A$7,Donnees!$A$8)))))</f>
        <v>25-45</v>
      </c>
      <c r="K65" s="2" t="s">
        <v>56</v>
      </c>
      <c r="L65" s="3">
        <v>3</v>
      </c>
      <c r="M65" s="3">
        <v>3</v>
      </c>
      <c r="N65" s="111">
        <f t="shared" si="0"/>
        <v>9.8039215686274508E-3</v>
      </c>
    </row>
    <row r="66" spans="1:14" ht="17.25" customHeight="1" x14ac:dyDescent="0.2">
      <c r="A66" s="99">
        <v>65</v>
      </c>
      <c r="B66" s="38">
        <v>1</v>
      </c>
      <c r="C66" s="104" t="s">
        <v>220</v>
      </c>
      <c r="D66" s="13" t="s">
        <v>32</v>
      </c>
      <c r="E66" s="3" t="s">
        <v>18</v>
      </c>
      <c r="F66" s="9">
        <v>26693</v>
      </c>
      <c r="G66" s="24" t="s">
        <v>65</v>
      </c>
      <c r="H66" s="6">
        <f ca="1">DATEDIF(F66,Donnees!$C$2,"y")</f>
        <v>40</v>
      </c>
      <c r="I66" s="5" t="str">
        <f ca="1">IF(H66&lt;25,Donnees!$B$2,IF(H66&lt;31,Donnees!$B$3,IF(H66&lt;36,Donnees!$B$4,IF(H66&lt;41,Donnees!$B$5,IF(H66&lt;46,Donnees!$B$6,IF(H66&lt;51,Donnees!$B$7,IF(H66&lt;56,Donnees!$B$8,IF(H66&lt;61,Donnees!$B$9,Donnees!$B$10))))))))</f>
        <v>36-40</v>
      </c>
      <c r="J66" s="5" t="str">
        <f ca="1">IF(H66&lt;25,Donnees!$A$3,IF(H66&lt;46,Donnees!$A$4,IF(H66&lt;51,Donnees!$A$5,IF(H66&lt;56,Donnees!$A$6,IF(H66&lt;60,Donnees!$A$7,Donnees!$A$8)))))</f>
        <v>25-45</v>
      </c>
      <c r="K66" s="2" t="s">
        <v>48</v>
      </c>
      <c r="L66" s="3">
        <v>2</v>
      </c>
      <c r="M66" s="3">
        <v>2</v>
      </c>
      <c r="N66" s="111">
        <f t="shared" si="0"/>
        <v>9.8039215686274508E-3</v>
      </c>
    </row>
    <row r="67" spans="1:14" ht="17.25" customHeight="1" x14ac:dyDescent="0.2">
      <c r="A67" s="99">
        <v>66</v>
      </c>
      <c r="B67" s="38">
        <v>1</v>
      </c>
      <c r="C67" s="104" t="s">
        <v>221</v>
      </c>
      <c r="D67" s="94" t="s">
        <v>33</v>
      </c>
      <c r="E67" s="3" t="s">
        <v>13</v>
      </c>
      <c r="F67" s="9">
        <v>19254</v>
      </c>
      <c r="G67" s="24" t="s">
        <v>65</v>
      </c>
      <c r="H67" s="6">
        <f ca="1">DATEDIF(F67,Donnees!$C$2,"y")</f>
        <v>60</v>
      </c>
      <c r="I67" s="5" t="str">
        <f ca="1">IF(H67&lt;25,Donnees!$B$2,IF(H67&lt;31,Donnees!$B$3,IF(H67&lt;36,Donnees!$B$4,IF(H67&lt;41,Donnees!$B$5,IF(H67&lt;46,Donnees!$B$6,IF(H67&lt;51,Donnees!$B$7,IF(H67&lt;56,Donnees!$B$8,IF(H67&lt;61,Donnees!$B$9,Donnees!$B$10))))))))</f>
        <v>56-60</v>
      </c>
      <c r="J67" s="5" t="str">
        <f ca="1">IF(H67&lt;25,Donnees!$A$3,IF(H67&lt;46,Donnees!$A$4,IF(H67&lt;51,Donnees!$A$5,IF(H67&lt;56,Donnees!$A$6,IF(H67&lt;60,Donnees!$A$7,Donnees!$A$8)))))</f>
        <v>Retraite</v>
      </c>
      <c r="K67" s="2" t="s">
        <v>56</v>
      </c>
      <c r="L67" s="3">
        <v>0</v>
      </c>
      <c r="M67" s="3"/>
      <c r="N67" s="111">
        <f t="shared" ref="N67:N103" si="1">1/$O$1</f>
        <v>9.8039215686274508E-3</v>
      </c>
    </row>
    <row r="68" spans="1:14" ht="17.25" customHeight="1" x14ac:dyDescent="0.2">
      <c r="A68" s="99">
        <v>67</v>
      </c>
      <c r="B68" s="38">
        <v>1</v>
      </c>
      <c r="C68" s="104" t="s">
        <v>222</v>
      </c>
      <c r="D68" s="22" t="s">
        <v>67</v>
      </c>
      <c r="E68" s="5" t="s">
        <v>18</v>
      </c>
      <c r="F68" s="9">
        <v>30720</v>
      </c>
      <c r="G68" s="24" t="s">
        <v>73</v>
      </c>
      <c r="H68" s="6">
        <f ca="1">DATEDIF(F68,Donnees!$C$2,"y")</f>
        <v>29</v>
      </c>
      <c r="I68" s="5" t="str">
        <f ca="1">IF(H68&lt;25,Donnees!$B$2,IF(H68&lt;31,Donnees!$B$3,IF(H68&lt;36,Donnees!$B$4,IF(H68&lt;41,Donnees!$B$5,IF(H68&lt;46,Donnees!$B$6,IF(H68&lt;51,Donnees!$B$7,IF(H68&lt;56,Donnees!$B$8,IF(H68&lt;61,Donnees!$B$9,Donnees!$B$10))))))))</f>
        <v>25-30</v>
      </c>
      <c r="J68" s="5" t="str">
        <f ca="1">IF(H68&lt;25,Donnees!$A$3,IF(H68&lt;46,Donnees!$A$4,IF(H68&lt;51,Donnees!$A$5,IF(H68&lt;56,Donnees!$A$6,IF(H68&lt;60,Donnees!$A$7,Donnees!$A$8)))))</f>
        <v>25-45</v>
      </c>
      <c r="K68" s="2" t="s">
        <v>49</v>
      </c>
      <c r="L68" s="3">
        <v>3</v>
      </c>
      <c r="M68" s="3">
        <v>3</v>
      </c>
      <c r="N68" s="111">
        <f t="shared" si="1"/>
        <v>9.8039215686274508E-3</v>
      </c>
    </row>
    <row r="69" spans="1:14" ht="17.25" customHeight="1" x14ac:dyDescent="0.2">
      <c r="A69" s="99">
        <v>68</v>
      </c>
      <c r="B69" s="38">
        <v>1</v>
      </c>
      <c r="C69" s="104" t="s">
        <v>223</v>
      </c>
      <c r="D69" s="101" t="s">
        <v>37</v>
      </c>
      <c r="E69" s="96" t="s">
        <v>13</v>
      </c>
      <c r="F69" s="9">
        <v>26443</v>
      </c>
      <c r="G69" s="24">
        <v>58000</v>
      </c>
      <c r="H69" s="6">
        <f ca="1">DATEDIF(F69,Donnees!$C$2,"y")</f>
        <v>41</v>
      </c>
      <c r="I69" s="5" t="str">
        <f ca="1">IF(H69&lt;25,Donnees!$B$2,IF(H69&lt;31,Donnees!$B$3,IF(H69&lt;36,Donnees!$B$4,IF(H69&lt;41,Donnees!$B$5,IF(H69&lt;46,Donnees!$B$6,IF(H69&lt;51,Donnees!$B$7,IF(H69&lt;56,Donnees!$B$8,IF(H69&lt;61,Donnees!$B$9,Donnees!$B$10))))))))</f>
        <v>41-45</v>
      </c>
      <c r="J69" s="5"/>
      <c r="K69" s="2" t="s">
        <v>49</v>
      </c>
      <c r="L69" s="3">
        <v>3</v>
      </c>
      <c r="M69" s="3">
        <v>0</v>
      </c>
      <c r="N69" s="111">
        <f t="shared" si="1"/>
        <v>9.8039215686274508E-3</v>
      </c>
    </row>
    <row r="70" spans="1:14" ht="17.25" customHeight="1" x14ac:dyDescent="0.2">
      <c r="A70" s="99">
        <v>69</v>
      </c>
      <c r="B70" s="38">
        <v>1</v>
      </c>
      <c r="C70" s="104" t="s">
        <v>224</v>
      </c>
      <c r="D70" s="13" t="s">
        <v>59</v>
      </c>
      <c r="E70" s="3" t="s">
        <v>13</v>
      </c>
      <c r="F70" s="9">
        <v>26745</v>
      </c>
      <c r="G70" s="24">
        <v>58300</v>
      </c>
      <c r="H70" s="6">
        <f ca="1">DATEDIF(F70,Donnees!$C$2,"y")</f>
        <v>40</v>
      </c>
      <c r="I70" s="5" t="str">
        <f ca="1">IF(H70&lt;25,Donnees!$B$2,IF(H70&lt;31,Donnees!$B$3,IF(H70&lt;36,Donnees!$B$4,IF(H70&lt;41,Donnees!$B$5,IF(H70&lt;46,Donnees!$B$6,IF(H70&lt;51,Donnees!$B$7,IF(H70&lt;56,Donnees!$B$8,IF(H70&lt;61,Donnees!$B$9,Donnees!$B$10))))))))</f>
        <v>36-40</v>
      </c>
      <c r="J70" s="5" t="str">
        <f ca="1">IF(H70&lt;25,Donnees!$A$3,IF(H70&lt;46,Donnees!$A$4,IF(H70&lt;51,Donnees!$A$5,IF(H70&lt;56,Donnees!$A$6,IF(H70&lt;60,Donnees!$A$7,Donnees!$A$8)))))</f>
        <v>25-45</v>
      </c>
      <c r="K70" s="2" t="s">
        <v>49</v>
      </c>
      <c r="L70" s="3">
        <v>0</v>
      </c>
      <c r="M70" s="3"/>
      <c r="N70" s="111">
        <f t="shared" si="1"/>
        <v>9.8039215686274508E-3</v>
      </c>
    </row>
    <row r="71" spans="1:14" ht="17.25" customHeight="1" x14ac:dyDescent="0.2">
      <c r="A71" s="99">
        <v>70</v>
      </c>
      <c r="B71" s="38">
        <v>1</v>
      </c>
      <c r="C71" s="104" t="s">
        <v>225</v>
      </c>
      <c r="D71" s="22" t="s">
        <v>125</v>
      </c>
      <c r="E71" s="5" t="s">
        <v>13</v>
      </c>
      <c r="F71" s="9">
        <v>25147</v>
      </c>
      <c r="G71" s="24">
        <v>75013</v>
      </c>
      <c r="H71" s="6">
        <f ca="1">DATEDIF(F71,Donnees!$C$2,"y")</f>
        <v>44</v>
      </c>
      <c r="I71" s="5" t="str">
        <f ca="1">IF(H71&lt;25,Donnees!$B$2,IF(H71&lt;31,Donnees!$B$3,IF(H71&lt;36,Donnees!$B$4,IF(H71&lt;41,Donnees!$B$5,IF(H71&lt;46,Donnees!$B$6,IF(H71&lt;51,Donnees!$B$7,IF(H71&lt;56,Donnees!$B$8,IF(H71&lt;61,Donnees!$B$9,Donnees!$B$10))))))))</f>
        <v>41-45</v>
      </c>
      <c r="J71" s="5"/>
      <c r="K71" s="2" t="s">
        <v>51</v>
      </c>
      <c r="L71" s="3">
        <v>0</v>
      </c>
      <c r="M71" s="3">
        <v>0</v>
      </c>
      <c r="N71" s="111">
        <f t="shared" si="1"/>
        <v>9.8039215686274508E-3</v>
      </c>
    </row>
    <row r="72" spans="1:14" ht="17.25" customHeight="1" x14ac:dyDescent="0.2">
      <c r="A72" s="99">
        <v>71</v>
      </c>
      <c r="B72" s="38">
        <v>1</v>
      </c>
      <c r="C72" s="104" t="s">
        <v>226</v>
      </c>
      <c r="D72" s="94" t="s">
        <v>29</v>
      </c>
      <c r="E72" s="3" t="s">
        <v>13</v>
      </c>
      <c r="F72" s="9">
        <v>23283</v>
      </c>
      <c r="G72" s="24" t="s">
        <v>65</v>
      </c>
      <c r="H72" s="6">
        <f ca="1">DATEDIF(F72,Donnees!$C$2,"y")</f>
        <v>49</v>
      </c>
      <c r="I72" s="5" t="str">
        <f ca="1">IF(H72&lt;25,Donnees!$B$2,IF(H72&lt;31,Donnees!$B$3,IF(H72&lt;36,Donnees!$B$4,IF(H72&lt;41,Donnees!$B$5,IF(H72&lt;46,Donnees!$B$6,IF(H72&lt;51,Donnees!$B$7,IF(H72&lt;56,Donnees!$B$8,IF(H72&lt;61,Donnees!$B$9,Donnees!$B$10))))))))</f>
        <v>46-50</v>
      </c>
      <c r="J72" s="5" t="str">
        <f ca="1">IF(H72&lt;25,Donnees!$A$3,IF(H72&lt;46,Donnees!$A$4,IF(H72&lt;51,Donnees!$A$5,IF(H72&lt;56,Donnees!$A$6,IF(H72&lt;60,Donnees!$A$7,Donnees!$A$8)))))</f>
        <v>46-50</v>
      </c>
      <c r="K72" s="2" t="s">
        <v>56</v>
      </c>
      <c r="L72" s="3">
        <v>1</v>
      </c>
      <c r="M72" s="3"/>
      <c r="N72" s="111">
        <f t="shared" si="1"/>
        <v>9.8039215686274508E-3</v>
      </c>
    </row>
    <row r="73" spans="1:14" ht="17.25" customHeight="1" x14ac:dyDescent="0.2">
      <c r="A73" s="99">
        <v>72</v>
      </c>
      <c r="B73" s="38">
        <v>1</v>
      </c>
      <c r="C73" s="104" t="s">
        <v>227</v>
      </c>
      <c r="D73" s="101" t="s">
        <v>72</v>
      </c>
      <c r="E73" s="96" t="s">
        <v>18</v>
      </c>
      <c r="F73" s="9">
        <v>32856</v>
      </c>
      <c r="G73" s="24">
        <v>58000</v>
      </c>
      <c r="H73" s="6">
        <f ca="1">DATEDIF(F73,Donnees!$C$2,"y")</f>
        <v>23</v>
      </c>
      <c r="I73" s="5" t="str">
        <f ca="1">IF(H73&lt;25,Donnees!$B$2,IF(H73&lt;31,Donnees!$B$3,IF(H73&lt;36,Donnees!$B$4,IF(H73&lt;41,Donnees!$B$5,IF(H73&lt;46,Donnees!$B$6,IF(H73&lt;51,Donnees!$B$7,IF(H73&lt;56,Donnees!$B$8,IF(H73&lt;61,Donnees!$B$9,Donnees!$B$10))))))))</f>
        <v xml:space="preserve"> - 25 ans</v>
      </c>
      <c r="J73" s="96" t="str">
        <f ca="1">IF(H73&lt;25,Donnees!$A$3,IF(H73&lt;46,Donnees!$A$4,IF(H73&lt;51,Donnees!$A$5,IF(H73&lt;56,Donnees!$A$6,IF(H73&lt;60,Donnees!$A$7,Donnees!$A$8)))))</f>
        <v xml:space="preserve"> - 25 ans</v>
      </c>
      <c r="K73" s="2" t="s">
        <v>49</v>
      </c>
      <c r="L73" s="3">
        <v>0</v>
      </c>
      <c r="M73" s="3">
        <v>0</v>
      </c>
      <c r="N73" s="111">
        <f t="shared" si="1"/>
        <v>9.8039215686274508E-3</v>
      </c>
    </row>
    <row r="74" spans="1:14" s="93" customFormat="1" ht="17.25" customHeight="1" x14ac:dyDescent="0.2">
      <c r="A74" s="99">
        <v>73</v>
      </c>
      <c r="B74" s="103">
        <v>1</v>
      </c>
      <c r="C74" s="104" t="s">
        <v>228</v>
      </c>
      <c r="D74" s="101" t="s">
        <v>72</v>
      </c>
      <c r="E74" s="96" t="s">
        <v>18</v>
      </c>
      <c r="F74" s="98">
        <v>32856</v>
      </c>
      <c r="G74" s="102">
        <v>58000</v>
      </c>
      <c r="H74" s="97">
        <f ca="1">DATEDIF(F74,Donnees!$C$2,"y")</f>
        <v>23</v>
      </c>
      <c r="I74" s="96" t="str">
        <f ca="1">IF(H74&lt;25,Donnees!$B$2,IF(H74&lt;31,Donnees!$B$3,IF(H74&lt;36,Donnees!$B$4,IF(H74&lt;41,Donnees!$B$5,IF(H74&lt;46,Donnees!$B$6,IF(H74&lt;51,Donnees!$B$7,IF(H74&lt;56,Donnees!$B$8,IF(H74&lt;61,Donnees!$B$9,Donnees!$B$10))))))))</f>
        <v xml:space="preserve"> - 25 ans</v>
      </c>
      <c r="J74" s="96" t="str">
        <f ca="1">IF(H74&lt;25,Donnees!$A$3,IF(H74&lt;46,Donnees!$A$4,IF(H74&lt;51,Donnees!$A$5,IF(H74&lt;56,Donnees!$A$6,IF(H74&lt;60,Donnees!$A$7,Donnees!$A$8)))))</f>
        <v xml:space="preserve"> - 25 ans</v>
      </c>
      <c r="K74" s="94" t="s">
        <v>49</v>
      </c>
      <c r="L74" s="95">
        <v>0</v>
      </c>
      <c r="M74" s="95">
        <v>0</v>
      </c>
      <c r="N74" s="111">
        <f t="shared" si="1"/>
        <v>9.8039215686274508E-3</v>
      </c>
    </row>
    <row r="75" spans="1:14" ht="17.25" customHeight="1" x14ac:dyDescent="0.2">
      <c r="A75" s="99">
        <v>74</v>
      </c>
      <c r="B75" s="38">
        <v>1</v>
      </c>
      <c r="C75" s="104" t="s">
        <v>229</v>
      </c>
      <c r="D75" s="100" t="s">
        <v>34</v>
      </c>
      <c r="E75" s="95" t="s">
        <v>13</v>
      </c>
      <c r="F75" s="9">
        <v>21865</v>
      </c>
      <c r="G75" s="24" t="s">
        <v>65</v>
      </c>
      <c r="H75" s="6">
        <f ca="1">DATEDIF(F75,Donnees!$C$2,"y")</f>
        <v>53</v>
      </c>
      <c r="I75" s="5" t="str">
        <f ca="1">IF(H75&lt;25,Donnees!$B$2,IF(H75&lt;31,Donnees!$B$3,IF(H75&lt;36,Donnees!$B$4,IF(H75&lt;41,Donnees!$B$5,IF(H75&lt;46,Donnees!$B$6,IF(H75&lt;51,Donnees!$B$7,IF(H75&lt;56,Donnees!$B$8,IF(H75&lt;61,Donnees!$B$9,Donnees!$B$10))))))))</f>
        <v>51-55</v>
      </c>
      <c r="J75" s="5" t="str">
        <f ca="1">IF(H75&lt;25,Donnees!$A$3,IF(H75&lt;46,Donnees!$A$4,IF(H75&lt;51,Donnees!$A$5,IF(H75&lt;56,Donnees!$A$6,IF(H75&lt;60,Donnees!$A$7,Donnees!$A$8)))))</f>
        <v>51-55</v>
      </c>
      <c r="K75" s="2" t="s">
        <v>48</v>
      </c>
      <c r="L75" s="3">
        <v>2</v>
      </c>
      <c r="M75" s="3"/>
      <c r="N75" s="111">
        <f t="shared" si="1"/>
        <v>9.8039215686274508E-3</v>
      </c>
    </row>
    <row r="76" spans="1:14" ht="17.25" customHeight="1" x14ac:dyDescent="0.2">
      <c r="A76" s="99">
        <v>75</v>
      </c>
      <c r="B76" s="38">
        <v>1</v>
      </c>
      <c r="C76" s="104" t="s">
        <v>230</v>
      </c>
      <c r="D76" s="101" t="s">
        <v>145</v>
      </c>
      <c r="E76" s="96" t="s">
        <v>13</v>
      </c>
      <c r="F76" s="9">
        <v>24925</v>
      </c>
      <c r="G76" s="24" t="s">
        <v>63</v>
      </c>
      <c r="H76" s="6">
        <f ca="1">DATEDIF(F76,Donnees!$C$2,"y")</f>
        <v>45</v>
      </c>
      <c r="I76" s="5" t="str">
        <f ca="1">IF(H76&lt;25,Donnees!$B$2,IF(H76&lt;31,Donnees!$B$3,IF(H76&lt;36,Donnees!$B$4,IF(H76&lt;41,Donnees!$B$5,IF(H76&lt;46,Donnees!$B$6,IF(H76&lt;51,Donnees!$B$7,IF(H76&lt;56,Donnees!$B$8,IF(H76&lt;61,Donnees!$B$9,Donnees!$B$10))))))))</f>
        <v>41-45</v>
      </c>
      <c r="J76" s="5"/>
      <c r="K76" s="2" t="s">
        <v>48</v>
      </c>
      <c r="L76" s="3">
        <v>4</v>
      </c>
      <c r="M76" s="3">
        <v>4</v>
      </c>
      <c r="N76" s="111">
        <f t="shared" si="1"/>
        <v>9.8039215686274508E-3</v>
      </c>
    </row>
    <row r="77" spans="1:14" ht="17.25" customHeight="1" x14ac:dyDescent="0.2">
      <c r="A77" s="99">
        <v>76</v>
      </c>
      <c r="B77" s="38">
        <v>1</v>
      </c>
      <c r="C77" s="104" t="s">
        <v>231</v>
      </c>
      <c r="D77" s="13" t="s">
        <v>141</v>
      </c>
      <c r="E77" s="3" t="s">
        <v>18</v>
      </c>
      <c r="F77" s="9">
        <v>25226</v>
      </c>
      <c r="G77" s="24">
        <v>58500</v>
      </c>
      <c r="H77" s="6">
        <f ca="1">DATEDIF(F77,Donnees!$C$2,"y")</f>
        <v>44</v>
      </c>
      <c r="I77" s="5" t="str">
        <f ca="1">IF(H77&lt;25,Donnees!$B$2,IF(H77&lt;31,Donnees!$B$3,IF(H77&lt;36,Donnees!$B$4,IF(H77&lt;41,Donnees!$B$5,IF(H77&lt;46,Donnees!$B$6,IF(H77&lt;51,Donnees!$B$7,IF(H77&lt;56,Donnees!$B$8,IF(H77&lt;61,Donnees!$B$9,Donnees!$B$10))))))))</f>
        <v>41-45</v>
      </c>
      <c r="J77" s="5"/>
      <c r="K77" s="2" t="s">
        <v>56</v>
      </c>
      <c r="L77" s="3">
        <v>2</v>
      </c>
      <c r="M77" s="3">
        <v>2</v>
      </c>
      <c r="N77" s="111">
        <f t="shared" si="1"/>
        <v>9.8039215686274508E-3</v>
      </c>
    </row>
    <row r="78" spans="1:14" ht="17.25" customHeight="1" x14ac:dyDescent="0.2">
      <c r="A78" s="99">
        <v>77</v>
      </c>
      <c r="B78" s="38">
        <v>1</v>
      </c>
      <c r="C78" s="104" t="s">
        <v>232</v>
      </c>
      <c r="D78" s="101" t="s">
        <v>16</v>
      </c>
      <c r="E78" s="96" t="s">
        <v>13</v>
      </c>
      <c r="F78" s="9">
        <v>24935</v>
      </c>
      <c r="G78" s="24">
        <v>77100</v>
      </c>
      <c r="H78" s="6">
        <f ca="1">DATEDIF(F78,Donnees!$C$2,"y")</f>
        <v>45</v>
      </c>
      <c r="I78" s="5" t="str">
        <f ca="1">IF(H78&lt;25,Donnees!$B$2,IF(H78&lt;31,Donnees!$B$3,IF(H78&lt;36,Donnees!$B$4,IF(H78&lt;41,Donnees!$B$5,IF(H78&lt;46,Donnees!$B$6,IF(H78&lt;51,Donnees!$B$7,IF(H78&lt;56,Donnees!$B$8,IF(H78&lt;61,Donnees!$B$9,Donnees!$B$10))))))))</f>
        <v>41-45</v>
      </c>
      <c r="J78" s="5"/>
      <c r="K78" s="2" t="s">
        <v>49</v>
      </c>
      <c r="L78" s="3">
        <v>0</v>
      </c>
      <c r="M78" s="3">
        <v>0</v>
      </c>
      <c r="N78" s="111">
        <f t="shared" si="1"/>
        <v>9.8039215686274508E-3</v>
      </c>
    </row>
    <row r="79" spans="1:14" ht="17.25" customHeight="1" x14ac:dyDescent="0.2">
      <c r="A79" s="99">
        <v>78</v>
      </c>
      <c r="B79" s="38">
        <v>1</v>
      </c>
      <c r="C79" s="104" t="s">
        <v>233</v>
      </c>
      <c r="D79" s="101" t="s">
        <v>77</v>
      </c>
      <c r="E79" s="96" t="s">
        <v>13</v>
      </c>
      <c r="F79" s="9">
        <v>27349</v>
      </c>
      <c r="G79" s="24" t="s">
        <v>80</v>
      </c>
      <c r="H79" s="6">
        <f ca="1">DATEDIF(F79,Donnees!$C$2,"y")</f>
        <v>38</v>
      </c>
      <c r="I79" s="5" t="str">
        <f ca="1">IF(H79&lt;25,Donnees!$B$2,IF(H79&lt;31,Donnees!$B$3,IF(H79&lt;36,Donnees!$B$4,IF(H79&lt;41,Donnees!$B$5,IF(H79&lt;46,Donnees!$B$6,IF(H79&lt;51,Donnees!$B$7,IF(H79&lt;56,Donnees!$B$8,IF(H79&lt;61,Donnees!$B$9,Donnees!$B$10))))))))</f>
        <v>36-40</v>
      </c>
      <c r="J79" s="5" t="str">
        <f ca="1">IF(H79&lt;25,Donnees!$A$3,IF(H79&lt;46,Donnees!$A$4,IF(H79&lt;51,Donnees!$A$5,IF(H79&lt;56,Donnees!$A$6,IF(H79&lt;60,Donnees!$A$7,Donnees!$A$8)))))</f>
        <v>25-45</v>
      </c>
      <c r="K79" s="2" t="s">
        <v>48</v>
      </c>
      <c r="L79" s="3">
        <v>6</v>
      </c>
      <c r="M79" s="3">
        <v>6</v>
      </c>
      <c r="N79" s="111">
        <f t="shared" si="1"/>
        <v>9.8039215686274508E-3</v>
      </c>
    </row>
    <row r="80" spans="1:14" ht="17.25" customHeight="1" x14ac:dyDescent="0.2">
      <c r="A80" s="99">
        <v>79</v>
      </c>
      <c r="B80" s="38">
        <v>1</v>
      </c>
      <c r="C80" s="104" t="s">
        <v>234</v>
      </c>
      <c r="D80" s="100" t="s">
        <v>91</v>
      </c>
      <c r="E80" s="3" t="s">
        <v>13</v>
      </c>
      <c r="F80" s="9">
        <v>31374</v>
      </c>
      <c r="G80" s="24">
        <v>93150</v>
      </c>
      <c r="H80" s="6">
        <f ca="1">DATEDIF(F80,Donnees!$C$2,"y")</f>
        <v>27</v>
      </c>
      <c r="I80" s="5" t="str">
        <f ca="1">IF(H80&lt;25,Donnees!$B$2,IF(H80&lt;31,Donnees!$B$3,IF(H80&lt;36,Donnees!$B$4,IF(H80&lt;41,Donnees!$B$5,IF(H80&lt;46,Donnees!$B$6,IF(H80&lt;51,Donnees!$B$7,IF(H80&lt;56,Donnees!$B$8,IF(H80&lt;61,Donnees!$B$9,Donnees!$B$10))))))))</f>
        <v>25-30</v>
      </c>
      <c r="J80" s="5" t="str">
        <f ca="1">IF(H80&lt;25,Donnees!$A$3,IF(H80&lt;46,Donnees!$A$4,IF(H80&lt;51,Donnees!$A$5,IF(H80&lt;56,Donnees!$A$6,IF(H80&lt;60,Donnees!$A$7,Donnees!$A$8)))))</f>
        <v>25-45</v>
      </c>
      <c r="K80" s="2" t="s">
        <v>49</v>
      </c>
      <c r="L80" s="3">
        <v>0</v>
      </c>
      <c r="M80" s="3">
        <v>0</v>
      </c>
      <c r="N80" s="111">
        <f t="shared" si="1"/>
        <v>9.8039215686274508E-3</v>
      </c>
    </row>
    <row r="81" spans="1:14" ht="17.25" customHeight="1" x14ac:dyDescent="0.2">
      <c r="A81" s="99">
        <v>80</v>
      </c>
      <c r="B81" s="38">
        <v>1</v>
      </c>
      <c r="C81" s="104" t="s">
        <v>235</v>
      </c>
      <c r="D81" s="94" t="s">
        <v>152</v>
      </c>
      <c r="E81" s="3" t="s">
        <v>13</v>
      </c>
      <c r="F81" s="9">
        <v>29320</v>
      </c>
      <c r="G81" s="24" t="s">
        <v>154</v>
      </c>
      <c r="H81" s="6">
        <f ca="1">DATEDIF(F81,Donnees!$C$2,"y")</f>
        <v>33</v>
      </c>
      <c r="I81" s="5" t="str">
        <f ca="1">IF(H81&lt;25,Donnees!$B$2,IF(H81&lt;31,Donnees!$B$3,IF(H81&lt;36,Donnees!$B$4,IF(H81&lt;41,Donnees!$B$5,IF(H81&lt;46,Donnees!$B$6,IF(H81&lt;51,Donnees!$B$7,IF(H81&lt;56,Donnees!$B$8,IF(H81&lt;61,Donnees!$B$9,Donnees!$B$10))))))))</f>
        <v>31-35</v>
      </c>
      <c r="J81" s="5"/>
      <c r="K81" s="2" t="s">
        <v>49</v>
      </c>
      <c r="L81" s="3">
        <v>0</v>
      </c>
      <c r="M81" s="3">
        <v>0</v>
      </c>
      <c r="N81" s="111">
        <f t="shared" si="1"/>
        <v>9.8039215686274508E-3</v>
      </c>
    </row>
    <row r="82" spans="1:14" ht="17.25" customHeight="1" x14ac:dyDescent="0.2">
      <c r="A82" s="99">
        <v>81</v>
      </c>
      <c r="B82" s="38">
        <v>1</v>
      </c>
      <c r="C82" s="104" t="s">
        <v>236</v>
      </c>
      <c r="D82" s="100" t="s">
        <v>98</v>
      </c>
      <c r="E82" s="95" t="s">
        <v>18</v>
      </c>
      <c r="F82" s="9">
        <v>26150</v>
      </c>
      <c r="G82" s="24" t="s">
        <v>100</v>
      </c>
      <c r="H82" s="6">
        <f ca="1">DATEDIF(F82,Donnees!$C$2,"y")</f>
        <v>41</v>
      </c>
      <c r="I82" s="5" t="str">
        <f ca="1">IF(H82&lt;25,Donnees!$B$2,IF(H82&lt;31,Donnees!$B$3,IF(H82&lt;36,Donnees!$B$4,IF(H82&lt;41,Donnees!$B$5,IF(H82&lt;46,Donnees!$B$6,IF(H82&lt;51,Donnees!$B$7,IF(H82&lt;56,Donnees!$B$8,IF(H82&lt;61,Donnees!$B$9,Donnees!$B$10))))))))</f>
        <v>41-45</v>
      </c>
      <c r="J82" s="5" t="str">
        <f ca="1">IF(H82&lt;25,Donnees!$A$3,IF(H82&lt;46,Donnees!$A$4,IF(H82&lt;51,Donnees!$A$5,IF(H82&lt;56,Donnees!$A$6,IF(H82&lt;60,Donnees!$A$7,Donnees!$A$8)))))</f>
        <v>25-45</v>
      </c>
      <c r="K82" s="2" t="s">
        <v>56</v>
      </c>
      <c r="L82" s="3">
        <v>2</v>
      </c>
      <c r="M82" s="3">
        <v>2</v>
      </c>
      <c r="N82" s="111">
        <f t="shared" si="1"/>
        <v>9.8039215686274508E-3</v>
      </c>
    </row>
    <row r="83" spans="1:14" ht="17.25" customHeight="1" x14ac:dyDescent="0.2">
      <c r="A83" s="99">
        <v>82</v>
      </c>
      <c r="B83" s="38">
        <v>1</v>
      </c>
      <c r="C83" s="104" t="s">
        <v>237</v>
      </c>
      <c r="D83" s="101" t="s">
        <v>123</v>
      </c>
      <c r="E83" s="96" t="s">
        <v>13</v>
      </c>
      <c r="F83" s="9">
        <v>33272</v>
      </c>
      <c r="G83" s="24">
        <v>58000</v>
      </c>
      <c r="H83" s="6">
        <f ca="1">DATEDIF(F83,Donnees!$C$2,"y")</f>
        <v>22</v>
      </c>
      <c r="I83" s="5" t="str">
        <f ca="1">IF(H83&lt;25,Donnees!$B$2,IF(H83&lt;31,Donnees!$B$3,IF(H83&lt;36,Donnees!$B$4,IF(H83&lt;41,Donnees!$B$5,IF(H83&lt;46,Donnees!$B$6,IF(H83&lt;51,Donnees!$B$7,IF(H83&lt;56,Donnees!$B$8,IF(H83&lt;61,Donnees!$B$9,Donnees!$B$10))))))))</f>
        <v xml:space="preserve"> - 25 ans</v>
      </c>
      <c r="J83" s="5"/>
      <c r="K83" s="2" t="s">
        <v>49</v>
      </c>
      <c r="L83" s="3">
        <v>0</v>
      </c>
      <c r="M83" s="3">
        <v>0</v>
      </c>
      <c r="N83" s="111">
        <f t="shared" si="1"/>
        <v>9.8039215686274508E-3</v>
      </c>
    </row>
    <row r="84" spans="1:14" ht="17.25" customHeight="1" x14ac:dyDescent="0.2">
      <c r="A84" s="99">
        <v>83</v>
      </c>
      <c r="B84" s="38">
        <v>1</v>
      </c>
      <c r="C84" s="104" t="s">
        <v>238</v>
      </c>
      <c r="D84" s="13" t="s">
        <v>97</v>
      </c>
      <c r="E84" s="3" t="s">
        <v>13</v>
      </c>
      <c r="F84" s="9">
        <v>32549</v>
      </c>
      <c r="G84" s="24">
        <v>58000</v>
      </c>
      <c r="H84" s="6">
        <f ca="1">DATEDIF(F84,Donnees!$C$2,"y")</f>
        <v>24</v>
      </c>
      <c r="I84" s="5" t="str">
        <f ca="1">IF(H84&lt;25,Donnees!$B$2,IF(H84&lt;31,Donnees!$B$3,IF(H84&lt;36,Donnees!$B$4,IF(H84&lt;41,Donnees!$B$5,IF(H84&lt;46,Donnees!$B$6,IF(H84&lt;51,Donnees!$B$7,IF(H84&lt;56,Donnees!$B$8,IF(H84&lt;61,Donnees!$B$9,Donnees!$B$10))))))))</f>
        <v xml:space="preserve"> - 25 ans</v>
      </c>
      <c r="J84" s="5" t="str">
        <f ca="1">IF(H84&lt;25,Donnees!$A$3,IF(H84&lt;46,Donnees!$A$4,IF(H84&lt;51,Donnees!$A$5,IF(H84&lt;56,Donnees!$A$6,IF(H84&lt;60,Donnees!$A$7,Donnees!$A$8)))))</f>
        <v xml:space="preserve"> - 25 ans</v>
      </c>
      <c r="K84" s="2" t="s">
        <v>49</v>
      </c>
      <c r="L84" s="3">
        <v>0</v>
      </c>
      <c r="M84" s="3">
        <v>0</v>
      </c>
      <c r="N84" s="111">
        <f t="shared" si="1"/>
        <v>9.8039215686274508E-3</v>
      </c>
    </row>
    <row r="85" spans="1:14" ht="17.25" customHeight="1" x14ac:dyDescent="0.2">
      <c r="A85" s="99">
        <v>84</v>
      </c>
      <c r="B85" s="38">
        <v>1</v>
      </c>
      <c r="C85" s="104" t="s">
        <v>239</v>
      </c>
      <c r="D85" s="13" t="s">
        <v>140</v>
      </c>
      <c r="E85" s="3" t="s">
        <v>18</v>
      </c>
      <c r="F85" s="9">
        <v>29648</v>
      </c>
      <c r="G85" s="24">
        <v>18000</v>
      </c>
      <c r="H85" s="6">
        <f ca="1">DATEDIF(F85,Donnees!$C$2,"y")</f>
        <v>32</v>
      </c>
      <c r="I85" s="5" t="str">
        <f ca="1">IF(H85&lt;25,Donnees!$B$2,IF(H85&lt;31,Donnees!$B$3,IF(H85&lt;36,Donnees!$B$4,IF(H85&lt;41,Donnees!$B$5,IF(H85&lt;46,Donnees!$B$6,IF(H85&lt;51,Donnees!$B$7,IF(H85&lt;56,Donnees!$B$8,IF(H85&lt;61,Donnees!$B$9,Donnees!$B$10))))))))</f>
        <v>31-35</v>
      </c>
      <c r="J85" s="94" t="s">
        <v>49</v>
      </c>
      <c r="K85" s="2" t="s">
        <v>49</v>
      </c>
      <c r="L85" s="3">
        <v>1</v>
      </c>
      <c r="M85" s="3">
        <v>0</v>
      </c>
      <c r="N85" s="111">
        <f t="shared" si="1"/>
        <v>9.8039215686274508E-3</v>
      </c>
    </row>
    <row r="86" spans="1:14" ht="17.25" customHeight="1" x14ac:dyDescent="0.2">
      <c r="A86" s="99">
        <v>85</v>
      </c>
      <c r="B86" s="38">
        <v>1</v>
      </c>
      <c r="C86" s="104" t="s">
        <v>240</v>
      </c>
      <c r="D86" s="101" t="s">
        <v>75</v>
      </c>
      <c r="E86" s="96" t="s">
        <v>18</v>
      </c>
      <c r="F86" s="9">
        <v>24970</v>
      </c>
      <c r="G86" s="24" t="s">
        <v>81</v>
      </c>
      <c r="H86" s="6">
        <f ca="1">DATEDIF(F86,Donnees!$C$2,"y")</f>
        <v>45</v>
      </c>
      <c r="I86" s="5" t="str">
        <f ca="1">IF(H86&lt;25,Donnees!$B$2,IF(H86&lt;31,Donnees!$B$3,IF(H86&lt;36,Donnees!$B$4,IF(H86&lt;41,Donnees!$B$5,IF(H86&lt;46,Donnees!$B$6,IF(H86&lt;51,Donnees!$B$7,IF(H86&lt;56,Donnees!$B$8,IF(H86&lt;61,Donnees!$B$9,Donnees!$B$10))))))))</f>
        <v>41-45</v>
      </c>
      <c r="J86" s="5" t="str">
        <f ca="1">IF(H86&lt;25,Donnees!$A$3,IF(H86&lt;46,Donnees!$A$4,IF(H86&lt;51,Donnees!$A$5,IF(H86&lt;56,Donnees!$A$6,IF(H86&lt;60,Donnees!$A$7,Donnees!$A$8)))))</f>
        <v>25-45</v>
      </c>
      <c r="K86" s="2" t="s">
        <v>51</v>
      </c>
      <c r="L86" s="3">
        <v>2</v>
      </c>
      <c r="M86" s="3">
        <v>2</v>
      </c>
      <c r="N86" s="111">
        <f t="shared" si="1"/>
        <v>9.8039215686274508E-3</v>
      </c>
    </row>
    <row r="87" spans="1:14" ht="17.25" customHeight="1" x14ac:dyDescent="0.2">
      <c r="A87" s="99">
        <v>86</v>
      </c>
      <c r="B87" s="38">
        <v>1</v>
      </c>
      <c r="C87" s="104" t="s">
        <v>241</v>
      </c>
      <c r="D87" s="94" t="s">
        <v>58</v>
      </c>
      <c r="E87" s="3" t="s">
        <v>18</v>
      </c>
      <c r="F87" s="9">
        <v>22432</v>
      </c>
      <c r="G87" s="24" t="s">
        <v>65</v>
      </c>
      <c r="H87" s="6">
        <f ca="1">DATEDIF(F87,Donnees!$C$2,"y")</f>
        <v>52</v>
      </c>
      <c r="I87" s="5" t="str">
        <f ca="1">IF(H87&lt;25,Donnees!$B$2,IF(H87&lt;31,Donnees!$B$3,IF(H87&lt;36,Donnees!$B$4,IF(H87&lt;41,Donnees!$B$5,IF(H87&lt;46,Donnees!$B$6,IF(H87&lt;51,Donnees!$B$7,IF(H87&lt;56,Donnees!$B$8,IF(H87&lt;61,Donnees!$B$9,Donnees!$B$10))))))))</f>
        <v>51-55</v>
      </c>
      <c r="J87" s="5" t="str">
        <f ca="1">IF(H87&lt;25,Donnees!$A$3,IF(H87&lt;46,Donnees!$A$4,IF(H87&lt;51,Donnees!$A$5,IF(H87&lt;56,Donnees!$A$6,IF(H87&lt;60,Donnees!$A$7,Donnees!$A$8)))))</f>
        <v>51-55</v>
      </c>
      <c r="K87" s="2" t="s">
        <v>48</v>
      </c>
      <c r="L87" s="3">
        <v>2</v>
      </c>
      <c r="M87" s="3"/>
      <c r="N87" s="111">
        <f t="shared" si="1"/>
        <v>9.8039215686274508E-3</v>
      </c>
    </row>
    <row r="88" spans="1:14" ht="17.25" customHeight="1" x14ac:dyDescent="0.2">
      <c r="A88" s="99">
        <v>87</v>
      </c>
      <c r="B88" s="38">
        <v>1</v>
      </c>
      <c r="C88" s="104" t="s">
        <v>242</v>
      </c>
      <c r="D88" s="101" t="s">
        <v>128</v>
      </c>
      <c r="E88" s="96" t="s">
        <v>18</v>
      </c>
      <c r="F88" s="9">
        <v>21648</v>
      </c>
      <c r="G88" s="24">
        <v>58000</v>
      </c>
      <c r="H88" s="6">
        <f ca="1">DATEDIF(F88,Donnees!$C$2,"y")</f>
        <v>54</v>
      </c>
      <c r="I88" s="5" t="str">
        <f ca="1">IF(H88&lt;25,Donnees!$B$2,IF(H88&lt;31,Donnees!$B$3,IF(H88&lt;36,Donnees!$B$4,IF(H88&lt;41,Donnees!$B$5,IF(H88&lt;46,Donnees!$B$6,IF(H88&lt;51,Donnees!$B$7,IF(H88&lt;56,Donnees!$B$8,IF(H88&lt;61,Donnees!$B$9,Donnees!$B$10))))))))</f>
        <v>51-55</v>
      </c>
      <c r="J88" s="5"/>
      <c r="K88" s="2" t="s">
        <v>56</v>
      </c>
      <c r="L88" s="3">
        <v>2</v>
      </c>
      <c r="M88" s="3">
        <v>2</v>
      </c>
      <c r="N88" s="111">
        <f t="shared" si="1"/>
        <v>9.8039215686274508E-3</v>
      </c>
    </row>
    <row r="89" spans="1:14" ht="17.25" customHeight="1" x14ac:dyDescent="0.2">
      <c r="A89" s="99">
        <v>88</v>
      </c>
      <c r="B89" s="38">
        <v>1</v>
      </c>
      <c r="C89" s="104" t="s">
        <v>243</v>
      </c>
      <c r="D89" s="100" t="s">
        <v>35</v>
      </c>
      <c r="E89" s="95" t="s">
        <v>13</v>
      </c>
      <c r="F89" s="9">
        <v>27040</v>
      </c>
      <c r="G89" s="24">
        <v>21200</v>
      </c>
      <c r="H89" s="6">
        <f ca="1">DATEDIF(F89,Donnees!$C$2,"y")</f>
        <v>39</v>
      </c>
      <c r="I89" s="5" t="str">
        <f ca="1">IF(H89&lt;25,Donnees!$B$2,IF(H89&lt;31,Donnees!$B$3,IF(H89&lt;36,Donnees!$B$4,IF(H89&lt;41,Donnees!$B$5,IF(H89&lt;46,Donnees!$B$6,IF(H89&lt;51,Donnees!$B$7,IF(H89&lt;56,Donnees!$B$8,IF(H89&lt;61,Donnees!$B$9,Donnees!$B$10))))))))</f>
        <v>36-40</v>
      </c>
      <c r="J89" s="5" t="str">
        <f ca="1">IF(H89&lt;25,Donnees!$A$3,IF(H89&lt;46,Donnees!$A$4,IF(H89&lt;51,Donnees!$A$5,IF(H89&lt;56,Donnees!$A$6,IF(H89&lt;60,Donnees!$A$7,Donnees!$A$8)))))</f>
        <v>25-45</v>
      </c>
      <c r="K89" s="2" t="s">
        <v>51</v>
      </c>
      <c r="L89" s="3">
        <v>0</v>
      </c>
      <c r="M89" s="3">
        <v>0</v>
      </c>
      <c r="N89" s="111">
        <f t="shared" si="1"/>
        <v>9.8039215686274508E-3</v>
      </c>
    </row>
    <row r="90" spans="1:14" ht="17.25" customHeight="1" x14ac:dyDescent="0.2">
      <c r="A90" s="99">
        <v>89</v>
      </c>
      <c r="B90" s="38">
        <v>1</v>
      </c>
      <c r="C90" s="104" t="s">
        <v>244</v>
      </c>
      <c r="D90" s="100" t="s">
        <v>36</v>
      </c>
      <c r="E90" s="95" t="s">
        <v>13</v>
      </c>
      <c r="F90" s="9">
        <v>18354</v>
      </c>
      <c r="G90" s="24" t="s">
        <v>65</v>
      </c>
      <c r="H90" s="6">
        <f ca="1">DATEDIF(F90,Donnees!$C$2,"y")</f>
        <v>63</v>
      </c>
      <c r="I90" s="5" t="str">
        <f ca="1">IF(H90&lt;25,Donnees!$B$2,IF(H90&lt;31,Donnees!$B$3,IF(H90&lt;36,Donnees!$B$4,IF(H90&lt;41,Donnees!$B$5,IF(H90&lt;46,Donnees!$B$6,IF(H90&lt;51,Donnees!$B$7,IF(H90&lt;56,Donnees!$B$8,IF(H90&lt;61,Donnees!$B$9,Donnees!$B$10))))))))</f>
        <v>61 et +</v>
      </c>
      <c r="J90" s="5" t="str">
        <f ca="1">IF(H90&lt;25,Donnees!$A$3,IF(H90&lt;46,Donnees!$A$4,IF(H90&lt;51,Donnees!$A$5,IF(H90&lt;56,Donnees!$A$6,IF(H90&lt;60,Donnees!$A$7,Donnees!$A$8)))))</f>
        <v>Retraite</v>
      </c>
      <c r="K90" s="2" t="s">
        <v>48</v>
      </c>
      <c r="L90" s="3">
        <v>2</v>
      </c>
      <c r="M90" s="3"/>
      <c r="N90" s="111">
        <f t="shared" si="1"/>
        <v>9.8039215686274508E-3</v>
      </c>
    </row>
    <row r="91" spans="1:14" ht="17.25" customHeight="1" x14ac:dyDescent="0.2">
      <c r="A91" s="99">
        <v>90</v>
      </c>
      <c r="B91" s="38">
        <v>1</v>
      </c>
      <c r="C91" s="104" t="s">
        <v>245</v>
      </c>
      <c r="D91" s="13" t="s">
        <v>37</v>
      </c>
      <c r="E91" s="3" t="s">
        <v>13</v>
      </c>
      <c r="F91" s="9">
        <v>26692</v>
      </c>
      <c r="G91" s="24">
        <v>3100</v>
      </c>
      <c r="H91" s="6">
        <f ca="1">DATEDIF(F91,Donnees!$C$2,"y")</f>
        <v>40</v>
      </c>
      <c r="I91" s="5" t="str">
        <f ca="1">IF(H91&lt;25,Donnees!$B$2,IF(H91&lt;31,Donnees!$B$3,IF(H91&lt;36,Donnees!$B$4,IF(H91&lt;41,Donnees!$B$5,IF(H91&lt;46,Donnees!$B$6,IF(H91&lt;51,Donnees!$B$7,IF(H91&lt;56,Donnees!$B$8,IF(H91&lt;61,Donnees!$B$9,Donnees!$B$10))))))))</f>
        <v>36-40</v>
      </c>
      <c r="J91" s="5" t="str">
        <f ca="1">IF(H91&lt;25,Donnees!$A$3,IF(H91&lt;46,Donnees!$A$4,IF(H91&lt;51,Donnees!$A$5,IF(H91&lt;56,Donnees!$A$6,IF(H91&lt;60,Donnees!$A$7,Donnees!$A$8)))))</f>
        <v>25-45</v>
      </c>
      <c r="K91" s="2" t="s">
        <v>51</v>
      </c>
      <c r="L91" s="3">
        <v>1</v>
      </c>
      <c r="M91" s="3">
        <v>1</v>
      </c>
      <c r="N91" s="111">
        <f t="shared" si="1"/>
        <v>9.8039215686274508E-3</v>
      </c>
    </row>
    <row r="92" spans="1:14" ht="17.25" customHeight="1" x14ac:dyDescent="0.2">
      <c r="A92" s="99">
        <v>91</v>
      </c>
      <c r="B92" s="38">
        <v>1</v>
      </c>
      <c r="C92" s="104" t="s">
        <v>246</v>
      </c>
      <c r="D92" s="94" t="s">
        <v>82</v>
      </c>
      <c r="E92" s="95" t="s">
        <v>13</v>
      </c>
      <c r="F92" s="9">
        <v>27438</v>
      </c>
      <c r="G92" s="24">
        <v>67000</v>
      </c>
      <c r="H92" s="6">
        <f ca="1">DATEDIF(F92,Donnees!$C$2,"y")</f>
        <v>38</v>
      </c>
      <c r="I92" s="5" t="str">
        <f ca="1">IF(H92&lt;25,Donnees!$B$2,IF(H92&lt;31,Donnees!$B$3,IF(H92&lt;36,Donnees!$B$4,IF(H92&lt;41,Donnees!$B$5,IF(H92&lt;46,Donnees!$B$6,IF(H92&lt;51,Donnees!$B$7,IF(H92&lt;56,Donnees!$B$8,IF(H92&lt;61,Donnees!$B$9,Donnees!$B$10))))))))</f>
        <v>36-40</v>
      </c>
      <c r="J92" s="5" t="str">
        <f ca="1">IF(H92&lt;25,Donnees!$A$3,IF(H92&lt;46,Donnees!$A$4,IF(H92&lt;51,Donnees!$A$5,IF(H92&lt;56,Donnees!$A$6,IF(H92&lt;60,Donnees!$A$7,Donnees!$A$8)))))</f>
        <v>25-45</v>
      </c>
      <c r="K92" s="2" t="s">
        <v>49</v>
      </c>
      <c r="L92" s="3">
        <v>0</v>
      </c>
      <c r="M92" s="3">
        <v>0</v>
      </c>
      <c r="N92" s="111">
        <f t="shared" si="1"/>
        <v>9.8039215686274508E-3</v>
      </c>
    </row>
    <row r="93" spans="1:14" ht="17.25" customHeight="1" x14ac:dyDescent="0.2">
      <c r="A93" s="99">
        <v>92</v>
      </c>
      <c r="B93" s="38">
        <v>1</v>
      </c>
      <c r="C93" s="104" t="s">
        <v>247</v>
      </c>
      <c r="D93" s="100" t="s">
        <v>61</v>
      </c>
      <c r="E93" s="95" t="s">
        <v>13</v>
      </c>
      <c r="F93" s="9">
        <v>28560</v>
      </c>
      <c r="G93" s="24">
        <v>58000</v>
      </c>
      <c r="H93" s="6">
        <f ca="1">DATEDIF(F93,Donnees!$C$2,"y")</f>
        <v>35</v>
      </c>
      <c r="I93" s="5" t="str">
        <f ca="1">IF(H93&lt;25,Donnees!$B$2,IF(H93&lt;31,Donnees!$B$3,IF(H93&lt;36,Donnees!$B$4,IF(H93&lt;41,Donnees!$B$5,IF(H93&lt;46,Donnees!$B$6,IF(H93&lt;51,Donnees!$B$7,IF(H93&lt;56,Donnees!$B$8,IF(H93&lt;61,Donnees!$B$9,Donnees!$B$10))))))))</f>
        <v>31-35</v>
      </c>
      <c r="J93" s="5" t="str">
        <f ca="1">IF(H93&lt;25,Donnees!$A$3,IF(H93&lt;46,Donnees!$A$4,IF(H93&lt;51,Donnees!$A$5,IF(H93&lt;56,Donnees!$A$6,IF(H93&lt;60,Donnees!$A$7,Donnees!$A$8)))))</f>
        <v>25-45</v>
      </c>
      <c r="K93" s="2" t="s">
        <v>49</v>
      </c>
      <c r="L93" s="3">
        <v>1</v>
      </c>
      <c r="M93" s="3">
        <v>0</v>
      </c>
      <c r="N93" s="111">
        <f t="shared" si="1"/>
        <v>9.8039215686274508E-3</v>
      </c>
    </row>
    <row r="94" spans="1:14" ht="17.25" customHeight="1" x14ac:dyDescent="0.2">
      <c r="A94" s="99">
        <v>93</v>
      </c>
      <c r="B94" s="38">
        <v>1</v>
      </c>
      <c r="C94" s="104" t="s">
        <v>248</v>
      </c>
      <c r="D94" s="22" t="s">
        <v>136</v>
      </c>
      <c r="E94" s="5" t="s">
        <v>13</v>
      </c>
      <c r="F94" s="9">
        <v>30770</v>
      </c>
      <c r="G94" s="24">
        <v>75019</v>
      </c>
      <c r="H94" s="6">
        <f ca="1">DATEDIF(F94,Donnees!$C$2,"y")</f>
        <v>29</v>
      </c>
      <c r="I94" s="5" t="str">
        <f ca="1">IF(H94&lt;25,Donnees!$B$2,IF(H94&lt;31,Donnees!$B$3,IF(H94&lt;36,Donnees!$B$4,IF(H94&lt;41,Donnees!$B$5,IF(H94&lt;46,Donnees!$B$6,IF(H94&lt;51,Donnees!$B$7,IF(H94&lt;56,Donnees!$B$8,IF(H94&lt;61,Donnees!$B$9,Donnees!$B$10))))))))</f>
        <v>25-30</v>
      </c>
      <c r="J94" s="5"/>
      <c r="K94" s="2" t="s">
        <v>49</v>
      </c>
      <c r="L94" s="3">
        <v>0</v>
      </c>
      <c r="M94" s="3">
        <v>0</v>
      </c>
      <c r="N94" s="111">
        <f t="shared" si="1"/>
        <v>9.8039215686274508E-3</v>
      </c>
    </row>
    <row r="95" spans="1:14" ht="17.25" customHeight="1" x14ac:dyDescent="0.2">
      <c r="A95" s="99">
        <v>94</v>
      </c>
      <c r="B95" s="38">
        <v>1</v>
      </c>
      <c r="C95" s="104" t="s">
        <v>249</v>
      </c>
      <c r="D95" s="100" t="s">
        <v>19</v>
      </c>
      <c r="E95" s="95" t="s">
        <v>13</v>
      </c>
      <c r="F95" s="9">
        <v>23768</v>
      </c>
      <c r="G95" s="24">
        <v>94000</v>
      </c>
      <c r="H95" s="6">
        <f ca="1">DATEDIF(F95,Donnees!$C$2,"y")</f>
        <v>48</v>
      </c>
      <c r="I95" s="5" t="str">
        <f ca="1">IF(H95&lt;25,Donnees!$B$2,IF(H95&lt;31,Donnees!$B$3,IF(H95&lt;36,Donnees!$B$4,IF(H95&lt;41,Donnees!$B$5,IF(H95&lt;46,Donnees!$B$6,IF(H95&lt;51,Donnees!$B$7,IF(H95&lt;56,Donnees!$B$8,IF(H95&lt;61,Donnees!$B$9,Donnees!$B$10))))))))</f>
        <v>46-50</v>
      </c>
      <c r="J95" s="5" t="str">
        <f ca="1">IF(H95&lt;25,Donnees!$A$3,IF(H95&lt;46,Donnees!$A$4,IF(H95&lt;51,Donnees!$A$5,IF(H95&lt;56,Donnees!$A$6,IF(H95&lt;60,Donnees!$A$7,Donnees!$A$8)))))</f>
        <v>46-50</v>
      </c>
      <c r="K95" s="2" t="s">
        <v>49</v>
      </c>
      <c r="L95" s="3">
        <v>2</v>
      </c>
      <c r="M95" s="3">
        <v>0</v>
      </c>
      <c r="N95" s="111">
        <f t="shared" si="1"/>
        <v>9.8039215686274508E-3</v>
      </c>
    </row>
    <row r="96" spans="1:14" ht="17.25" customHeight="1" x14ac:dyDescent="0.2">
      <c r="A96" s="99">
        <v>95</v>
      </c>
      <c r="B96" s="38">
        <v>1</v>
      </c>
      <c r="C96" s="104" t="s">
        <v>250</v>
      </c>
      <c r="D96" s="100" t="s">
        <v>31</v>
      </c>
      <c r="E96" s="95" t="s">
        <v>13</v>
      </c>
      <c r="F96" s="9">
        <v>24201</v>
      </c>
      <c r="G96" s="24" t="s">
        <v>65</v>
      </c>
      <c r="H96" s="6">
        <f ca="1">DATEDIF(F96,Donnees!$C$2,"y")</f>
        <v>47</v>
      </c>
      <c r="I96" s="5" t="str">
        <f ca="1">IF(H96&lt;25,Donnees!$B$2,IF(H96&lt;31,Donnees!$B$3,IF(H96&lt;36,Donnees!$B$4,IF(H96&lt;41,Donnees!$B$5,IF(H96&lt;46,Donnees!$B$6,IF(H96&lt;51,Donnees!$B$7,IF(H96&lt;56,Donnees!$B$8,IF(H96&lt;61,Donnees!$B$9,Donnees!$B$10))))))))</f>
        <v>46-50</v>
      </c>
      <c r="J96" s="5" t="str">
        <f ca="1">IF(H96&lt;25,Donnees!$A$3,IF(H96&lt;46,Donnees!$A$4,IF(H96&lt;51,Donnees!$A$5,IF(H96&lt;56,Donnees!$A$6,IF(H96&lt;60,Donnees!$A$7,Donnees!$A$8)))))</f>
        <v>46-50</v>
      </c>
      <c r="K96" s="2" t="s">
        <v>51</v>
      </c>
      <c r="L96" s="3">
        <v>2</v>
      </c>
      <c r="M96" s="3"/>
      <c r="N96" s="111">
        <f t="shared" si="1"/>
        <v>9.8039215686274508E-3</v>
      </c>
    </row>
    <row r="97" spans="1:14" s="93" customFormat="1" ht="17.25" customHeight="1" x14ac:dyDescent="0.2">
      <c r="A97" s="99">
        <v>96</v>
      </c>
      <c r="B97" s="103">
        <v>1</v>
      </c>
      <c r="C97" s="104" t="s">
        <v>251</v>
      </c>
      <c r="D97" s="101" t="s">
        <v>146</v>
      </c>
      <c r="E97" s="96" t="s">
        <v>18</v>
      </c>
      <c r="F97" s="98">
        <v>32490</v>
      </c>
      <c r="G97" s="102">
        <v>58000</v>
      </c>
      <c r="H97" s="97">
        <f ca="1">DATEDIF(F97,Donnees!$C$2,"y")</f>
        <v>24</v>
      </c>
      <c r="I97" s="96" t="str">
        <f ca="1">IF(H97&lt;25,Donnees!$B$2,IF(H97&lt;31,Donnees!$B$3,IF(H97&lt;36,Donnees!$B$4,IF(H97&lt;41,Donnees!$B$5,IF(H97&lt;46,Donnees!$B$6,IF(H97&lt;51,Donnees!$B$7,IF(H97&lt;56,Donnees!$B$8,IF(H97&lt;61,Donnees!$B$9,Donnees!$B$10))))))))</f>
        <v xml:space="preserve"> - 25 ans</v>
      </c>
      <c r="J97" s="96"/>
      <c r="K97" s="94" t="s">
        <v>49</v>
      </c>
      <c r="L97" s="95">
        <v>1</v>
      </c>
      <c r="M97" s="95">
        <v>1</v>
      </c>
      <c r="N97" s="111">
        <f t="shared" si="1"/>
        <v>9.8039215686274508E-3</v>
      </c>
    </row>
    <row r="98" spans="1:14" s="93" customFormat="1" ht="17.25" customHeight="1" x14ac:dyDescent="0.2">
      <c r="A98" s="99">
        <v>97</v>
      </c>
      <c r="B98" s="103">
        <v>1</v>
      </c>
      <c r="C98" s="104" t="s">
        <v>252</v>
      </c>
      <c r="D98" s="100" t="s">
        <v>87</v>
      </c>
      <c r="E98" s="95" t="s">
        <v>13</v>
      </c>
      <c r="F98" s="98">
        <v>24996</v>
      </c>
      <c r="G98" s="102">
        <v>58300</v>
      </c>
      <c r="H98" s="97">
        <f ca="1">DATEDIF(F98,Donnees!$C$2,"y")</f>
        <v>45</v>
      </c>
      <c r="I98" s="96" t="str">
        <f ca="1">IF(H98&lt;25,Donnees!$B$2,IF(H98&lt;31,Donnees!$B$3,IF(H98&lt;36,Donnees!$B$4,IF(H98&lt;41,Donnees!$B$5,IF(H98&lt;46,Donnees!$B$6,IF(H98&lt;51,Donnees!$B$7,IF(H98&lt;56,Donnees!$B$8,IF(H98&lt;61,Donnees!$B$9,Donnees!$B$10))))))))</f>
        <v>41-45</v>
      </c>
      <c r="J98" s="96" t="str">
        <f ca="1">IF(H98&lt;25,Donnees!$A$3,IF(H98&lt;46,Donnees!$A$4,IF(H98&lt;51,Donnees!$A$5,IF(H98&lt;56,Donnees!$A$6,IF(H98&lt;60,Donnees!$A$7,Donnees!$A$8)))))</f>
        <v>25-45</v>
      </c>
      <c r="K98" s="94" t="s">
        <v>51</v>
      </c>
      <c r="L98" s="95">
        <v>1</v>
      </c>
      <c r="M98" s="95">
        <v>1</v>
      </c>
      <c r="N98" s="111">
        <f t="shared" si="1"/>
        <v>9.8039215686274508E-3</v>
      </c>
    </row>
    <row r="99" spans="1:14" s="93" customFormat="1" ht="17.25" customHeight="1" x14ac:dyDescent="0.2">
      <c r="A99" s="99">
        <v>98</v>
      </c>
      <c r="B99" s="103">
        <v>1</v>
      </c>
      <c r="C99" s="104" t="s">
        <v>253</v>
      </c>
      <c r="D99" s="100" t="s">
        <v>38</v>
      </c>
      <c r="E99" s="95" t="s">
        <v>18</v>
      </c>
      <c r="F99" s="98">
        <v>23001</v>
      </c>
      <c r="G99" s="102" t="s">
        <v>65</v>
      </c>
      <c r="H99" s="97">
        <f ca="1">DATEDIF(F99,Donnees!$C$2,"y")</f>
        <v>50</v>
      </c>
      <c r="I99" s="96" t="str">
        <f ca="1">IF(H99&lt;25,Donnees!$B$2,IF(H99&lt;31,Donnees!$B$3,IF(H99&lt;36,Donnees!$B$4,IF(H99&lt;41,Donnees!$B$5,IF(H99&lt;46,Donnees!$B$6,IF(H99&lt;51,Donnees!$B$7,IF(H99&lt;56,Donnees!$B$8,IF(H99&lt;61,Donnees!$B$9,Donnees!$B$10))))))))</f>
        <v>46-50</v>
      </c>
      <c r="J99" s="96" t="str">
        <f ca="1">IF(H99&lt;25,Donnees!$A$3,IF(H99&lt;46,Donnees!$A$4,IF(H99&lt;51,Donnees!$A$5,IF(H99&lt;56,Donnees!$A$6,IF(H99&lt;60,Donnees!$A$7,Donnees!$A$8)))))</f>
        <v>46-50</v>
      </c>
      <c r="K99" s="94" t="s">
        <v>48</v>
      </c>
      <c r="L99" s="95">
        <v>1</v>
      </c>
      <c r="M99" s="95">
        <v>1</v>
      </c>
      <c r="N99" s="111">
        <f t="shared" si="1"/>
        <v>9.8039215686274508E-3</v>
      </c>
    </row>
    <row r="100" spans="1:14" s="93" customFormat="1" ht="17.25" customHeight="1" x14ac:dyDescent="0.2">
      <c r="A100" s="99">
        <v>99</v>
      </c>
      <c r="B100" s="103">
        <v>1</v>
      </c>
      <c r="C100" s="104" t="s">
        <v>254</v>
      </c>
      <c r="D100" s="100" t="s">
        <v>22</v>
      </c>
      <c r="E100" s="95" t="s">
        <v>13</v>
      </c>
      <c r="F100" s="98">
        <v>25390</v>
      </c>
      <c r="G100" s="102">
        <v>18300</v>
      </c>
      <c r="H100" s="97">
        <f ca="1">DATEDIF(F100,Donnees!$C$2,"y")</f>
        <v>44</v>
      </c>
      <c r="I100" s="96" t="str">
        <f ca="1">IF(H100&lt;25,Donnees!$B$2,IF(H100&lt;31,Donnees!$B$3,IF(H100&lt;36,Donnees!$B$4,IF(H100&lt;41,Donnees!$B$5,IF(H100&lt;46,Donnees!$B$6,IF(H100&lt;51,Donnees!$B$7,IF(H100&lt;56,Donnees!$B$8,IF(H100&lt;61,Donnees!$B$9,Donnees!$B$10))))))))</f>
        <v>41-45</v>
      </c>
      <c r="J100" s="96" t="str">
        <f ca="1">IF(H100&lt;25,Donnees!$A$3,IF(H100&lt;46,Donnees!$A$4,IF(H100&lt;51,Donnees!$A$5,IF(H100&lt;56,Donnees!$A$6,IF(H100&lt;60,Donnees!$A$7,Donnees!$A$8)))))</f>
        <v>25-45</v>
      </c>
      <c r="K100" s="94" t="s">
        <v>49</v>
      </c>
      <c r="L100" s="95">
        <v>1</v>
      </c>
      <c r="M100" s="95">
        <v>1</v>
      </c>
      <c r="N100" s="111">
        <f t="shared" si="1"/>
        <v>9.8039215686274508E-3</v>
      </c>
    </row>
    <row r="101" spans="1:14" s="93" customFormat="1" ht="17.25" customHeight="1" x14ac:dyDescent="0.2">
      <c r="A101" s="99">
        <v>100</v>
      </c>
      <c r="B101" s="103">
        <v>1</v>
      </c>
      <c r="C101" s="104" t="s">
        <v>255</v>
      </c>
      <c r="D101" s="100" t="s">
        <v>92</v>
      </c>
      <c r="E101" s="95" t="s">
        <v>13</v>
      </c>
      <c r="F101" s="98">
        <v>32980</v>
      </c>
      <c r="G101" s="102">
        <v>58000</v>
      </c>
      <c r="H101" s="97">
        <f ca="1">DATEDIF(F101,Donnees!$C$2,"y")</f>
        <v>23</v>
      </c>
      <c r="I101" s="96" t="str">
        <f ca="1">IF(H101&lt;25,Donnees!$B$2,IF(H101&lt;31,Donnees!$B$3,IF(H101&lt;36,Donnees!$B$4,IF(H101&lt;41,Donnees!$B$5,IF(H101&lt;46,Donnees!$B$6,IF(H101&lt;51,Donnees!$B$7,IF(H101&lt;56,Donnees!$B$8,IF(H101&lt;61,Donnees!$B$9,Donnees!$B$10))))))))</f>
        <v xml:space="preserve"> - 25 ans</v>
      </c>
      <c r="J101" s="96" t="str">
        <f ca="1">IF(H101&lt;25,Donnees!$A$3,IF(H101&lt;46,Donnees!$A$4,IF(H101&lt;51,Donnees!$A$5,IF(H101&lt;56,Donnees!$A$6,IF(H101&lt;60,Donnees!$A$7,Donnees!$A$8)))))</f>
        <v xml:space="preserve"> - 25 ans</v>
      </c>
      <c r="K101" s="94" t="s">
        <v>49</v>
      </c>
      <c r="L101" s="95">
        <v>0</v>
      </c>
      <c r="M101" s="95">
        <v>0</v>
      </c>
      <c r="N101" s="111">
        <f t="shared" si="1"/>
        <v>9.8039215686274508E-3</v>
      </c>
    </row>
    <row r="102" spans="1:14" ht="17.25" customHeight="1" x14ac:dyDescent="0.2">
      <c r="A102" s="99">
        <v>101</v>
      </c>
      <c r="B102" s="38">
        <v>1</v>
      </c>
      <c r="C102" s="104" t="s">
        <v>256</v>
      </c>
      <c r="D102" s="100" t="s">
        <v>89</v>
      </c>
      <c r="E102" s="95" t="s">
        <v>13</v>
      </c>
      <c r="F102" s="9">
        <v>29517</v>
      </c>
      <c r="G102" s="24">
        <v>91160</v>
      </c>
      <c r="H102" s="6">
        <f ca="1">DATEDIF(F102,Donnees!$C$2,"y")</f>
        <v>32</v>
      </c>
      <c r="I102" s="5" t="str">
        <f ca="1">IF(H102&lt;25,Donnees!$B$2,IF(H102&lt;31,Donnees!$B$3,IF(H102&lt;36,Donnees!$B$4,IF(H102&lt;41,Donnees!$B$5,IF(H102&lt;46,Donnees!$B$6,IF(H102&lt;51,Donnees!$B$7,IF(H102&lt;56,Donnees!$B$8,IF(H102&lt;61,Donnees!$B$9,Donnees!$B$10))))))))</f>
        <v>31-35</v>
      </c>
      <c r="J102" s="5" t="str">
        <f ca="1">IF(H102&lt;25,Donnees!$A$3,IF(H102&lt;46,Donnees!$A$4,IF(H102&lt;51,Donnees!$A$5,IF(H102&lt;56,Donnees!$A$6,IF(H102&lt;60,Donnees!$A$7,Donnees!$A$8)))))</f>
        <v>25-45</v>
      </c>
      <c r="K102" s="2" t="s">
        <v>48</v>
      </c>
      <c r="L102" s="3">
        <v>2</v>
      </c>
      <c r="M102" s="3">
        <v>2</v>
      </c>
      <c r="N102" s="111">
        <f t="shared" si="1"/>
        <v>9.8039215686274508E-3</v>
      </c>
    </row>
    <row r="103" spans="1:14" ht="17.25" customHeight="1" x14ac:dyDescent="0.2">
      <c r="A103" s="99">
        <v>102</v>
      </c>
      <c r="B103" s="38">
        <v>1</v>
      </c>
      <c r="C103" s="104" t="s">
        <v>257</v>
      </c>
      <c r="D103" s="13" t="s">
        <v>68</v>
      </c>
      <c r="E103" s="3" t="s">
        <v>13</v>
      </c>
      <c r="F103" s="9">
        <v>22756</v>
      </c>
      <c r="G103" s="24" t="s">
        <v>65</v>
      </c>
      <c r="H103" s="6">
        <f ca="1">DATEDIF(F103,Donnees!$C$2,"y")</f>
        <v>51</v>
      </c>
      <c r="I103" s="5" t="str">
        <f ca="1">IF(H103&lt;25,Donnees!$B$2,IF(H103&lt;31,Donnees!$B$3,IF(H103&lt;36,Donnees!$B$4,IF(H103&lt;41,Donnees!$B$5,IF(H103&lt;46,Donnees!$B$6,IF(H103&lt;51,Donnees!$B$7,IF(H103&lt;56,Donnees!$B$8,IF(H103&lt;61,Donnees!$B$9,Donnees!$B$10))))))))</f>
        <v>51-55</v>
      </c>
      <c r="J103" s="5" t="str">
        <f ca="1">IF(H103&lt;25,Donnees!$A$3,IF(H103&lt;46,Donnees!$A$4,IF(H103&lt;51,Donnees!$A$5,IF(H103&lt;56,Donnees!$A$6,IF(H103&lt;60,Donnees!$A$7,Donnees!$A$8)))))</f>
        <v>51-55</v>
      </c>
      <c r="K103" s="2" t="s">
        <v>48</v>
      </c>
      <c r="L103" s="3">
        <v>2</v>
      </c>
      <c r="M103" s="3">
        <v>1</v>
      </c>
      <c r="N103" s="111">
        <f t="shared" si="1"/>
        <v>9.8039215686274508E-3</v>
      </c>
    </row>
    <row r="105" spans="1:14" x14ac:dyDescent="0.2">
      <c r="B105" s="1"/>
    </row>
    <row r="112" spans="1:14" x14ac:dyDescent="0.2">
      <c r="G112" s="1"/>
      <c r="H112" s="1"/>
      <c r="J112" s="7"/>
      <c r="K112" s="7"/>
      <c r="L112" s="4"/>
      <c r="M112" s="26"/>
    </row>
    <row r="113" spans="7:13" x14ac:dyDescent="0.2">
      <c r="G113" s="1"/>
      <c r="H113" s="1"/>
      <c r="J113" s="7"/>
      <c r="K113" s="7"/>
      <c r="L113" s="4"/>
      <c r="M113" s="26"/>
    </row>
    <row r="114" spans="7:13" x14ac:dyDescent="0.2">
      <c r="G114" s="1"/>
      <c r="H114" s="1"/>
      <c r="J114" s="7"/>
      <c r="K114" s="7"/>
      <c r="L114" s="4"/>
      <c r="M114" s="26"/>
    </row>
    <row r="115" spans="7:13" x14ac:dyDescent="0.2">
      <c r="G115" s="1"/>
      <c r="H115" s="1"/>
      <c r="J115" s="7"/>
      <c r="K115" s="7"/>
      <c r="L115" s="4"/>
      <c r="M115" s="26"/>
    </row>
    <row r="116" spans="7:13" x14ac:dyDescent="0.2">
      <c r="G116" s="1"/>
      <c r="H116" s="1"/>
      <c r="J116" s="7"/>
      <c r="K116" s="7"/>
      <c r="L116" s="4"/>
      <c r="M116" s="26"/>
    </row>
    <row r="117" spans="7:13" x14ac:dyDescent="0.2">
      <c r="G117" s="1"/>
      <c r="H117" s="1"/>
      <c r="J117" s="7"/>
      <c r="K117" s="7"/>
      <c r="L117" s="4"/>
      <c r="M117" s="26"/>
    </row>
    <row r="118" spans="7:13" x14ac:dyDescent="0.2">
      <c r="G118" s="1"/>
      <c r="H118" s="1"/>
      <c r="J118" s="7"/>
      <c r="K118" s="7"/>
      <c r="L118" s="4"/>
      <c r="M118" s="26"/>
    </row>
    <row r="119" spans="7:13" x14ac:dyDescent="0.2">
      <c r="G119" s="1"/>
      <c r="H119" s="1"/>
      <c r="J119" s="7"/>
      <c r="K119" s="7"/>
      <c r="L119" s="4"/>
      <c r="M119" s="26"/>
    </row>
    <row r="120" spans="7:13" x14ac:dyDescent="0.2">
      <c r="G120" s="1"/>
      <c r="H120" s="1"/>
      <c r="J120" s="7"/>
      <c r="K120" s="7"/>
      <c r="L120" s="4"/>
      <c r="M120" s="26"/>
    </row>
  </sheetData>
  <autoFilter ref="A1:M105"/>
  <sortState ref="C5:AY104">
    <sortCondition ref="C5"/>
  </sortState>
  <phoneticPr fontId="5" type="noConversion"/>
  <dataValidations count="4">
    <dataValidation type="list" allowBlank="1" showInputMessage="1" showErrorMessage="1" sqref="L51 L2:L46">
      <formula1>enfant</formula1>
    </dataValidation>
    <dataValidation type="list" allowBlank="1" showInputMessage="1" showErrorMessage="1" sqref="M2:M52">
      <formula1>charge</formula1>
    </dataValidation>
    <dataValidation type="list" allowBlank="1" showInputMessage="1" showErrorMessage="1" sqref="K2:K103 J73:J74">
      <formula1>famille</formula1>
    </dataValidation>
    <dataValidation type="list" allowBlank="1" showInputMessage="1" showErrorMessage="1" sqref="G2:G103">
      <formula1>commune</formula1>
    </dataValidation>
  </dataValidations>
  <pageMargins left="0.39370078740157483" right="0.39370078740157483" top="0.39370078740157483" bottom="0.39370078740157483" header="0.51181102362204722" footer="0.51181102362204722"/>
  <pageSetup paperSize="8" scale="86" fitToWidth="2" fitToHeight="2" orientation="landscape" r:id="rId1"/>
  <headerFooter alignWithMargins="0">
    <oddFooter>&amp;C&amp;D</oddFooter>
  </headerFooter>
  <rowBreaks count="1" manualBreakCount="1">
    <brk id="107" max="16383" man="1"/>
  </rowBreaks>
  <colBreaks count="1" manualBreakCount="1">
    <brk id="14" max="1048575" man="1"/>
  </colBreaks>
  <ignoredErrors>
    <ignoredError sqref="G37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Donnees!#REF!</xm:f>
          </x14:formula1>
          <xm:sqref>R2:R4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-0.499984740745262"/>
    <pageSetUpPr fitToPage="1"/>
  </sheetPr>
  <dimension ref="A1:G135"/>
  <sheetViews>
    <sheetView showWhiteSpace="0" zoomScaleNormal="100" zoomScaleSheetLayoutView="100" workbookViewId="0">
      <selection activeCell="B3" sqref="B3"/>
    </sheetView>
  </sheetViews>
  <sheetFormatPr baseColWidth="10" defaultRowHeight="12.75" x14ac:dyDescent="0.2"/>
  <cols>
    <col min="1" max="1" width="11.28515625" customWidth="1"/>
    <col min="2" max="2" width="22.140625" style="68" bestFit="1" customWidth="1"/>
    <col min="3" max="3" width="40.28515625" style="4" bestFit="1" customWidth="1"/>
    <col min="4" max="4" width="20.42578125" style="4" bestFit="1" customWidth="1"/>
    <col min="5" max="5" width="6.140625" style="4" bestFit="1" customWidth="1"/>
    <col min="6" max="6" width="8.28515625" style="84" bestFit="1" customWidth="1"/>
  </cols>
  <sheetData>
    <row r="1" spans="1:7" ht="23.25" x14ac:dyDescent="0.35">
      <c r="A1" s="114" t="s">
        <v>119</v>
      </c>
      <c r="B1" s="114"/>
      <c r="C1" s="114"/>
      <c r="D1" s="114"/>
      <c r="E1" s="78"/>
      <c r="F1" s="83"/>
    </row>
    <row r="3" spans="1:7" x14ac:dyDescent="0.2">
      <c r="B3" s="75">
        <f ca="1">GENERAL!Q3</f>
        <v>41466</v>
      </c>
      <c r="C3"/>
      <c r="D3"/>
      <c r="E3"/>
      <c r="F3"/>
    </row>
    <row r="4" spans="1:7" x14ac:dyDescent="0.2">
      <c r="B4" s="69"/>
      <c r="C4"/>
      <c r="D4"/>
      <c r="E4"/>
      <c r="F4"/>
    </row>
    <row r="5" spans="1:7" ht="6.75" customHeight="1" x14ac:dyDescent="0.2">
      <c r="B5" s="69"/>
    </row>
    <row r="6" spans="1:7" x14ac:dyDescent="0.2">
      <c r="B6" s="69"/>
      <c r="C6" s="63" t="str">
        <f>GENERAL!Q5</f>
        <v>EFFCETIF GENERAL</v>
      </c>
      <c r="D6" s="62" t="str">
        <f>GENERAL!R5</f>
        <v>SOUS-TOTAL</v>
      </c>
      <c r="E6" s="63" t="s">
        <v>120</v>
      </c>
      <c r="F6" s="62" t="s">
        <v>120</v>
      </c>
    </row>
    <row r="7" spans="1:7" x14ac:dyDescent="0.2">
      <c r="B7" s="69"/>
      <c r="C7" s="73">
        <f>GENERAL!Q6</f>
        <v>102</v>
      </c>
      <c r="D7" s="73">
        <f>GENERAL!R6</f>
        <v>102</v>
      </c>
      <c r="E7" s="74">
        <f>GENERAL!R7</f>
        <v>1</v>
      </c>
      <c r="F7" s="82">
        <f>D7/$D$7</f>
        <v>1</v>
      </c>
    </row>
    <row r="8" spans="1:7" x14ac:dyDescent="0.2">
      <c r="B8" s="69"/>
      <c r="C8" s="64"/>
      <c r="D8" s="67"/>
      <c r="E8" s="80"/>
      <c r="F8" s="85"/>
    </row>
    <row r="9" spans="1:7" x14ac:dyDescent="0.2">
      <c r="B9" s="70"/>
      <c r="C9" s="77"/>
      <c r="D9" s="77"/>
      <c r="E9" s="79"/>
      <c r="F9" s="86"/>
      <c r="G9" s="61"/>
    </row>
    <row r="10" spans="1:7" x14ac:dyDescent="0.2">
      <c r="B10" s="70"/>
      <c r="C10" s="65" t="str">
        <f>GENERAL!Q8</f>
        <v>HOMME</v>
      </c>
      <c r="D10" s="66"/>
      <c r="E10" s="81"/>
      <c r="F10" s="87"/>
    </row>
    <row r="11" spans="1:7" x14ac:dyDescent="0.2">
      <c r="B11" s="70"/>
      <c r="C11" s="73">
        <f>GENERAL!Q9</f>
        <v>73</v>
      </c>
      <c r="D11" s="73">
        <f ca="1">GENERAL!R9</f>
        <v>102</v>
      </c>
      <c r="E11" s="89">
        <f ca="1">D11/$C$7</f>
        <v>1</v>
      </c>
      <c r="F11" s="86">
        <f t="shared" ref="F11:F13" ca="1" si="0">D11/$D$7</f>
        <v>1</v>
      </c>
    </row>
    <row r="12" spans="1:7" x14ac:dyDescent="0.2">
      <c r="B12" s="70"/>
      <c r="C12" s="65" t="str">
        <f>GENERAL!Q10</f>
        <v>FEMME</v>
      </c>
      <c r="D12" s="106"/>
      <c r="E12" s="92"/>
      <c r="F12" s="87"/>
    </row>
    <row r="13" spans="1:7" x14ac:dyDescent="0.2">
      <c r="B13" s="70"/>
      <c r="C13" s="73">
        <f>GENERAL!Q11</f>
        <v>29</v>
      </c>
      <c r="D13" s="105">
        <f ca="1">GENERAL!R11</f>
        <v>29</v>
      </c>
      <c r="E13" s="89">
        <f t="shared" ref="E13:E32" ca="1" si="1">D13/$C$7</f>
        <v>0.28431372549019607</v>
      </c>
      <c r="F13" s="86">
        <f t="shared" ca="1" si="0"/>
        <v>0.28431372549019607</v>
      </c>
    </row>
    <row r="14" spans="1:7" x14ac:dyDescent="0.2">
      <c r="B14" s="71"/>
      <c r="C14" s="64" t="str">
        <f>GENERAL!Q12</f>
        <v>AGE (par tranche)</v>
      </c>
      <c r="D14" s="67"/>
      <c r="E14" s="91"/>
      <c r="F14" s="88"/>
    </row>
    <row r="15" spans="1:7" x14ac:dyDescent="0.2">
      <c r="B15" s="72" t="str">
        <f>GENERAL!P13</f>
        <v xml:space="preserve"> - 25</v>
      </c>
      <c r="C15" s="73">
        <f ca="1">GENERAL!Q13</f>
        <v>8</v>
      </c>
      <c r="D15" s="73">
        <f ca="1">GENERAL!R13</f>
        <v>8</v>
      </c>
      <c r="E15" s="89">
        <f t="shared" ca="1" si="1"/>
        <v>7.8431372549019607E-2</v>
      </c>
      <c r="F15" s="86">
        <f ca="1">D15/$D$7</f>
        <v>7.8431372549019607E-2</v>
      </c>
    </row>
    <row r="16" spans="1:7" x14ac:dyDescent="0.2">
      <c r="B16" s="72" t="str">
        <f>GENERAL!P14</f>
        <v>25-30</v>
      </c>
      <c r="C16" s="73">
        <f ca="1">GENERAL!Q14</f>
        <v>11</v>
      </c>
      <c r="D16" s="73">
        <f ca="1">GENERAL!R14</f>
        <v>11</v>
      </c>
      <c r="E16" s="89">
        <f t="shared" ca="1" si="1"/>
        <v>0.10784313725490197</v>
      </c>
      <c r="F16" s="86">
        <f t="shared" ref="F16:F32" ca="1" si="2">D16/$D$7</f>
        <v>0.10784313725490197</v>
      </c>
    </row>
    <row r="17" spans="2:6" x14ac:dyDescent="0.2">
      <c r="B17" s="72" t="str">
        <f>GENERAL!P15</f>
        <v>31-35</v>
      </c>
      <c r="C17" s="73">
        <f ca="1">GENERAL!Q15</f>
        <v>15</v>
      </c>
      <c r="D17" s="73">
        <f ca="1">GENERAL!R15</f>
        <v>15</v>
      </c>
      <c r="E17" s="89">
        <f t="shared" ca="1" si="1"/>
        <v>0.14705882352941177</v>
      </c>
      <c r="F17" s="86">
        <f t="shared" ca="1" si="2"/>
        <v>0.14705882352941177</v>
      </c>
    </row>
    <row r="18" spans="2:6" x14ac:dyDescent="0.2">
      <c r="B18" s="72" t="str">
        <f>GENERAL!P16</f>
        <v>36-40</v>
      </c>
      <c r="C18" s="73">
        <f ca="1">GENERAL!Q16</f>
        <v>15</v>
      </c>
      <c r="D18" s="73">
        <f ca="1">GENERAL!R16</f>
        <v>15</v>
      </c>
      <c r="E18" s="89">
        <f t="shared" ca="1" si="1"/>
        <v>0.14705882352941177</v>
      </c>
      <c r="F18" s="86">
        <f t="shared" ca="1" si="2"/>
        <v>0.14705882352941177</v>
      </c>
    </row>
    <row r="19" spans="2:6" x14ac:dyDescent="0.2">
      <c r="B19" s="72" t="str">
        <f>GENERAL!P17</f>
        <v>41-45</v>
      </c>
      <c r="C19" s="73">
        <f ca="1">GENERAL!Q17</f>
        <v>17</v>
      </c>
      <c r="D19" s="73">
        <f ca="1">GENERAL!R17</f>
        <v>17</v>
      </c>
      <c r="E19" s="89">
        <f t="shared" ca="1" si="1"/>
        <v>0.16666666666666666</v>
      </c>
      <c r="F19" s="86">
        <f t="shared" ca="1" si="2"/>
        <v>0.16666666666666666</v>
      </c>
    </row>
    <row r="20" spans="2:6" x14ac:dyDescent="0.2">
      <c r="B20" s="72" t="str">
        <f>GENERAL!P18</f>
        <v>46-50</v>
      </c>
      <c r="C20" s="73">
        <f ca="1">GENERAL!Q18</f>
        <v>14</v>
      </c>
      <c r="D20" s="73">
        <f ca="1">GENERAL!R18</f>
        <v>14</v>
      </c>
      <c r="E20" s="89">
        <f t="shared" ca="1" si="1"/>
        <v>0.13725490196078433</v>
      </c>
      <c r="F20" s="86">
        <f t="shared" ca="1" si="2"/>
        <v>0.13725490196078433</v>
      </c>
    </row>
    <row r="21" spans="2:6" x14ac:dyDescent="0.2">
      <c r="B21" s="72" t="str">
        <f>GENERAL!P19</f>
        <v>51-55</v>
      </c>
      <c r="C21" s="73">
        <f ca="1">GENERAL!Q19</f>
        <v>12</v>
      </c>
      <c r="D21" s="73">
        <f ca="1">GENERAL!R19</f>
        <v>12</v>
      </c>
      <c r="E21" s="89">
        <f t="shared" ca="1" si="1"/>
        <v>0.11764705882352941</v>
      </c>
      <c r="F21" s="86">
        <f t="shared" ca="1" si="2"/>
        <v>0.11764705882352941</v>
      </c>
    </row>
    <row r="22" spans="2:6" x14ac:dyDescent="0.2">
      <c r="B22" s="72" t="str">
        <f>GENERAL!P20</f>
        <v>56-60</v>
      </c>
      <c r="C22" s="73">
        <f ca="1">GENERAL!Q20</f>
        <v>9</v>
      </c>
      <c r="D22" s="73">
        <f ca="1">GENERAL!R20</f>
        <v>9</v>
      </c>
      <c r="E22" s="89">
        <f t="shared" ca="1" si="1"/>
        <v>8.8235294117647065E-2</v>
      </c>
      <c r="F22" s="86">
        <f t="shared" ca="1" si="2"/>
        <v>8.8235294117647065E-2</v>
      </c>
    </row>
    <row r="23" spans="2:6" x14ac:dyDescent="0.2">
      <c r="B23" s="72" t="str">
        <f>GENERAL!P21</f>
        <v xml:space="preserve"> + 61</v>
      </c>
      <c r="C23" s="73">
        <f ca="1">GENERAL!Q21</f>
        <v>1</v>
      </c>
      <c r="D23" s="73">
        <f ca="1">GENERAL!R21</f>
        <v>1</v>
      </c>
      <c r="E23" s="89">
        <f t="shared" ca="1" si="1"/>
        <v>9.8039215686274508E-3</v>
      </c>
      <c r="F23" s="86">
        <f t="shared" ca="1" si="2"/>
        <v>9.8039215686274508E-3</v>
      </c>
    </row>
    <row r="24" spans="2:6" x14ac:dyDescent="0.2">
      <c r="B24" s="71"/>
      <c r="C24" s="64" t="str">
        <f>GENERAL!Q22</f>
        <v>SITUATION FAMILIALE</v>
      </c>
      <c r="D24" s="76"/>
      <c r="E24" s="91"/>
      <c r="F24" s="88"/>
    </row>
    <row r="25" spans="2:6" x14ac:dyDescent="0.2">
      <c r="B25" s="72" t="str">
        <f>GENERAL!P23</f>
        <v>Marié</v>
      </c>
      <c r="C25" s="73">
        <f>GENERAL!Q23</f>
        <v>31</v>
      </c>
      <c r="D25" s="73">
        <f ca="1">GENERAL!R23</f>
        <v>31</v>
      </c>
      <c r="E25" s="89">
        <f t="shared" ca="1" si="1"/>
        <v>0.30392156862745096</v>
      </c>
      <c r="F25" s="86">
        <f t="shared" ca="1" si="2"/>
        <v>0.30392156862745096</v>
      </c>
    </row>
    <row r="26" spans="2:6" x14ac:dyDescent="0.2">
      <c r="B26" s="72" t="str">
        <f>GENERAL!P24</f>
        <v>Célibataire</v>
      </c>
      <c r="C26" s="73">
        <f>GENERAL!Q24</f>
        <v>41</v>
      </c>
      <c r="D26" s="73">
        <f ca="1">GENERAL!R24</f>
        <v>41</v>
      </c>
      <c r="E26" s="89">
        <f t="shared" ca="1" si="1"/>
        <v>0.40196078431372551</v>
      </c>
      <c r="F26" s="86">
        <f t="shared" ca="1" si="2"/>
        <v>0.40196078431372551</v>
      </c>
    </row>
    <row r="27" spans="2:6" x14ac:dyDescent="0.2">
      <c r="B27" s="72" t="str">
        <f>GENERAL!P25</f>
        <v>Divorcé/Séparé</v>
      </c>
      <c r="C27" s="73">
        <f>GENERAL!Q25</f>
        <v>17</v>
      </c>
      <c r="D27" s="73">
        <f ca="1">GENERAL!R25</f>
        <v>17</v>
      </c>
      <c r="E27" s="89">
        <f t="shared" ca="1" si="1"/>
        <v>0.16666666666666666</v>
      </c>
      <c r="F27" s="86">
        <f t="shared" ca="1" si="2"/>
        <v>0.16666666666666666</v>
      </c>
    </row>
    <row r="28" spans="2:6" x14ac:dyDescent="0.2">
      <c r="B28" s="72" t="str">
        <f>GENERAL!P26</f>
        <v>Pacsé</v>
      </c>
      <c r="C28" s="73">
        <f>GENERAL!Q26</f>
        <v>0</v>
      </c>
      <c r="D28" s="73">
        <f ca="1">GENERAL!R26</f>
        <v>0</v>
      </c>
      <c r="E28" s="89">
        <f t="shared" ca="1" si="1"/>
        <v>0</v>
      </c>
      <c r="F28" s="86">
        <f t="shared" ca="1" si="2"/>
        <v>0</v>
      </c>
    </row>
    <row r="29" spans="2:6" x14ac:dyDescent="0.2">
      <c r="B29" s="72" t="str">
        <f>GENERAL!P27</f>
        <v>Vit maritalement</v>
      </c>
      <c r="C29" s="73">
        <f>GENERAL!Q27</f>
        <v>13</v>
      </c>
      <c r="D29" s="73">
        <f ca="1">GENERAL!R27</f>
        <v>13</v>
      </c>
      <c r="E29" s="89">
        <f t="shared" ca="1" si="1"/>
        <v>0.12745098039215685</v>
      </c>
      <c r="F29" s="86">
        <f t="shared" ca="1" si="2"/>
        <v>0.12745098039215685</v>
      </c>
    </row>
    <row r="30" spans="2:6" x14ac:dyDescent="0.2">
      <c r="B30" s="72" t="str">
        <f>GENERAL!P28</f>
        <v>Veuf</v>
      </c>
      <c r="C30" s="73">
        <f>GENERAL!Q28</f>
        <v>0</v>
      </c>
      <c r="D30" s="73">
        <f ca="1">GENERAL!R28</f>
        <v>0</v>
      </c>
      <c r="E30" s="89">
        <f t="shared" ca="1" si="1"/>
        <v>0</v>
      </c>
      <c r="F30" s="86">
        <f t="shared" ca="1" si="2"/>
        <v>0</v>
      </c>
    </row>
    <row r="31" spans="2:6" x14ac:dyDescent="0.2">
      <c r="B31" s="72" t="str">
        <f>GENERAL!P29</f>
        <v>Inconnu</v>
      </c>
      <c r="C31" s="73">
        <f>GENERAL!Q29</f>
        <v>0</v>
      </c>
      <c r="D31" s="73">
        <f ca="1">GENERAL!R29</f>
        <v>0</v>
      </c>
      <c r="E31" s="89">
        <f t="shared" ca="1" si="1"/>
        <v>0</v>
      </c>
      <c r="F31" s="86">
        <f t="shared" ca="1" si="2"/>
        <v>0</v>
      </c>
    </row>
    <row r="32" spans="2:6" x14ac:dyDescent="0.2">
      <c r="B32" s="72" t="str">
        <f>GENERAL!P30</f>
        <v>Autre</v>
      </c>
      <c r="C32" s="73">
        <f>GENERAL!Q30</f>
        <v>0</v>
      </c>
      <c r="D32" s="73">
        <f ca="1">GENERAL!R30</f>
        <v>0</v>
      </c>
      <c r="E32" s="89">
        <f t="shared" ca="1" si="1"/>
        <v>0</v>
      </c>
      <c r="F32" s="86">
        <f t="shared" ca="1" si="2"/>
        <v>0</v>
      </c>
    </row>
    <row r="33" spans="2:5" x14ac:dyDescent="0.2">
      <c r="B33" s="72"/>
      <c r="E33" s="90"/>
    </row>
    <row r="34" spans="2:5" x14ac:dyDescent="0.2">
      <c r="B34" s="72"/>
      <c r="E34" s="90"/>
    </row>
    <row r="35" spans="2:5" x14ac:dyDescent="0.2">
      <c r="B35" s="72"/>
      <c r="E35" s="90"/>
    </row>
    <row r="36" spans="2:5" x14ac:dyDescent="0.2">
      <c r="B36" s="72"/>
      <c r="E36" s="90"/>
    </row>
    <row r="37" spans="2:5" x14ac:dyDescent="0.2">
      <c r="B37" s="72"/>
      <c r="E37" s="90"/>
    </row>
    <row r="38" spans="2:5" x14ac:dyDescent="0.2">
      <c r="B38" s="72"/>
      <c r="E38" s="90"/>
    </row>
    <row r="39" spans="2:5" x14ac:dyDescent="0.2">
      <c r="B39" s="72"/>
      <c r="E39" s="90"/>
    </row>
    <row r="40" spans="2:5" x14ac:dyDescent="0.2">
      <c r="B40" s="72"/>
      <c r="E40" s="90"/>
    </row>
    <row r="41" spans="2:5" x14ac:dyDescent="0.2">
      <c r="B41" s="72"/>
      <c r="E41" s="90"/>
    </row>
    <row r="42" spans="2:5" x14ac:dyDescent="0.2">
      <c r="B42" s="72"/>
      <c r="E42" s="90"/>
    </row>
    <row r="43" spans="2:5" x14ac:dyDescent="0.2">
      <c r="B43" s="72"/>
      <c r="E43" s="90"/>
    </row>
    <row r="44" spans="2:5" x14ac:dyDescent="0.2">
      <c r="B44" s="72"/>
      <c r="E44" s="90"/>
    </row>
    <row r="45" spans="2:5" x14ac:dyDescent="0.2">
      <c r="B45" s="72"/>
      <c r="E45" s="90"/>
    </row>
    <row r="46" spans="2:5" x14ac:dyDescent="0.2">
      <c r="B46" s="72"/>
      <c r="E46" s="90"/>
    </row>
    <row r="47" spans="2:5" x14ac:dyDescent="0.2">
      <c r="B47" s="72"/>
      <c r="E47" s="90"/>
    </row>
    <row r="48" spans="2:5" x14ac:dyDescent="0.2">
      <c r="B48" s="72"/>
      <c r="E48" s="90"/>
    </row>
    <row r="49" spans="2:5" x14ac:dyDescent="0.2">
      <c r="B49" s="72"/>
      <c r="E49" s="90"/>
    </row>
    <row r="50" spans="2:5" x14ac:dyDescent="0.2">
      <c r="B50" s="72"/>
      <c r="E50" s="90"/>
    </row>
    <row r="51" spans="2:5" x14ac:dyDescent="0.2">
      <c r="B51" s="72"/>
      <c r="E51" s="90"/>
    </row>
    <row r="52" spans="2:5" x14ac:dyDescent="0.2">
      <c r="B52" s="72"/>
      <c r="E52" s="90"/>
    </row>
    <row r="53" spans="2:5" x14ac:dyDescent="0.2">
      <c r="B53" s="72"/>
      <c r="E53" s="90"/>
    </row>
    <row r="54" spans="2:5" x14ac:dyDescent="0.2">
      <c r="B54" s="72"/>
      <c r="E54" s="90"/>
    </row>
    <row r="55" spans="2:5" x14ac:dyDescent="0.2">
      <c r="B55" s="72"/>
      <c r="E55" s="90"/>
    </row>
    <row r="56" spans="2:5" x14ac:dyDescent="0.2">
      <c r="B56" s="72"/>
      <c r="E56" s="90"/>
    </row>
    <row r="57" spans="2:5" x14ac:dyDescent="0.2">
      <c r="B57" s="72"/>
      <c r="E57" s="90"/>
    </row>
    <row r="58" spans="2:5" x14ac:dyDescent="0.2">
      <c r="B58" s="72"/>
      <c r="E58" s="90"/>
    </row>
    <row r="59" spans="2:5" x14ac:dyDescent="0.2">
      <c r="B59" s="72"/>
      <c r="E59" s="90"/>
    </row>
    <row r="60" spans="2:5" x14ac:dyDescent="0.2">
      <c r="B60" s="72"/>
      <c r="E60" s="90"/>
    </row>
    <row r="61" spans="2:5" x14ac:dyDescent="0.2">
      <c r="B61" s="72"/>
      <c r="E61" s="90"/>
    </row>
    <row r="62" spans="2:5" x14ac:dyDescent="0.2">
      <c r="B62" s="72"/>
      <c r="E62" s="90"/>
    </row>
    <row r="63" spans="2:5" x14ac:dyDescent="0.2">
      <c r="B63" s="72"/>
      <c r="E63" s="90"/>
    </row>
    <row r="64" spans="2:5" x14ac:dyDescent="0.2">
      <c r="B64" s="72"/>
      <c r="E64" s="90"/>
    </row>
    <row r="65" spans="2:5" x14ac:dyDescent="0.2">
      <c r="B65" s="72"/>
      <c r="E65" s="90"/>
    </row>
    <row r="66" spans="2:5" x14ac:dyDescent="0.2">
      <c r="B66" s="72"/>
      <c r="E66" s="90"/>
    </row>
    <row r="67" spans="2:5" x14ac:dyDescent="0.2">
      <c r="B67" s="72"/>
      <c r="E67" s="90"/>
    </row>
    <row r="68" spans="2:5" x14ac:dyDescent="0.2">
      <c r="B68" s="72"/>
      <c r="E68" s="90"/>
    </row>
    <row r="69" spans="2:5" x14ac:dyDescent="0.2">
      <c r="B69" s="72"/>
      <c r="E69" s="90"/>
    </row>
    <row r="70" spans="2:5" x14ac:dyDescent="0.2">
      <c r="B70" s="72"/>
      <c r="E70" s="90"/>
    </row>
    <row r="71" spans="2:5" x14ac:dyDescent="0.2">
      <c r="B71" s="72"/>
      <c r="E71" s="90"/>
    </row>
    <row r="72" spans="2:5" x14ac:dyDescent="0.2">
      <c r="B72" s="72"/>
      <c r="E72" s="90"/>
    </row>
    <row r="73" spans="2:5" x14ac:dyDescent="0.2">
      <c r="B73" s="72"/>
      <c r="E73" s="90"/>
    </row>
    <row r="74" spans="2:5" x14ac:dyDescent="0.2">
      <c r="B74" s="72"/>
      <c r="E74" s="90"/>
    </row>
    <row r="75" spans="2:5" x14ac:dyDescent="0.2">
      <c r="B75" s="72"/>
      <c r="E75" s="90"/>
    </row>
    <row r="76" spans="2:5" x14ac:dyDescent="0.2">
      <c r="B76" s="72"/>
      <c r="E76" s="90"/>
    </row>
    <row r="77" spans="2:5" x14ac:dyDescent="0.2">
      <c r="B77" s="72"/>
      <c r="E77" s="90"/>
    </row>
    <row r="78" spans="2:5" x14ac:dyDescent="0.2">
      <c r="B78" s="72"/>
      <c r="E78" s="90"/>
    </row>
    <row r="79" spans="2:5" x14ac:dyDescent="0.2">
      <c r="B79" s="72"/>
      <c r="E79" s="90"/>
    </row>
    <row r="80" spans="2:5" x14ac:dyDescent="0.2">
      <c r="B80" s="72"/>
      <c r="E80" s="90"/>
    </row>
    <row r="81" spans="2:5" x14ac:dyDescent="0.2">
      <c r="B81" s="72"/>
      <c r="E81" s="90"/>
    </row>
    <row r="82" spans="2:5" x14ac:dyDescent="0.2">
      <c r="B82" s="72"/>
      <c r="E82" s="90"/>
    </row>
    <row r="83" spans="2:5" x14ac:dyDescent="0.2">
      <c r="B83" s="72"/>
      <c r="E83" s="90"/>
    </row>
    <row r="84" spans="2:5" x14ac:dyDescent="0.2">
      <c r="B84" s="72"/>
      <c r="E84" s="90"/>
    </row>
    <row r="85" spans="2:5" x14ac:dyDescent="0.2">
      <c r="B85" s="72"/>
      <c r="E85" s="90"/>
    </row>
    <row r="86" spans="2:5" x14ac:dyDescent="0.2">
      <c r="B86" s="72"/>
      <c r="E86" s="90"/>
    </row>
    <row r="87" spans="2:5" x14ac:dyDescent="0.2">
      <c r="B87" s="72"/>
      <c r="E87" s="90"/>
    </row>
    <row r="88" spans="2:5" x14ac:dyDescent="0.2">
      <c r="B88" s="72"/>
      <c r="E88" s="90"/>
    </row>
    <row r="89" spans="2:5" x14ac:dyDescent="0.2">
      <c r="B89" s="72"/>
      <c r="E89" s="90"/>
    </row>
    <row r="90" spans="2:5" x14ac:dyDescent="0.2">
      <c r="B90" s="72"/>
      <c r="E90" s="90"/>
    </row>
    <row r="91" spans="2:5" x14ac:dyDescent="0.2">
      <c r="B91" s="72"/>
      <c r="E91" s="90"/>
    </row>
    <row r="92" spans="2:5" x14ac:dyDescent="0.2">
      <c r="B92" s="72"/>
      <c r="E92" s="90"/>
    </row>
    <row r="93" spans="2:5" x14ac:dyDescent="0.2">
      <c r="B93" s="72"/>
      <c r="E93" s="90"/>
    </row>
    <row r="94" spans="2:5" x14ac:dyDescent="0.2">
      <c r="B94" s="72"/>
      <c r="E94" s="90"/>
    </row>
    <row r="95" spans="2:5" x14ac:dyDescent="0.2">
      <c r="B95" s="72"/>
    </row>
    <row r="96" spans="2:5" x14ac:dyDescent="0.2">
      <c r="B96" s="72"/>
    </row>
    <row r="97" spans="2:2" x14ac:dyDescent="0.2">
      <c r="B97" s="72"/>
    </row>
    <row r="98" spans="2:2" x14ac:dyDescent="0.2">
      <c r="B98" s="72"/>
    </row>
    <row r="99" spans="2:2" x14ac:dyDescent="0.2">
      <c r="B99" s="72"/>
    </row>
    <row r="100" spans="2:2" x14ac:dyDescent="0.2">
      <c r="B100" s="72"/>
    </row>
    <row r="101" spans="2:2" x14ac:dyDescent="0.2">
      <c r="B101" s="72"/>
    </row>
    <row r="102" spans="2:2" x14ac:dyDescent="0.2">
      <c r="B102" s="72"/>
    </row>
    <row r="103" spans="2:2" x14ac:dyDescent="0.2">
      <c r="B103" s="72"/>
    </row>
    <row r="104" spans="2:2" x14ac:dyDescent="0.2">
      <c r="B104" s="72"/>
    </row>
    <row r="105" spans="2:2" x14ac:dyDescent="0.2">
      <c r="B105" s="72"/>
    </row>
    <row r="106" spans="2:2" x14ac:dyDescent="0.2">
      <c r="B106" s="72"/>
    </row>
    <row r="107" spans="2:2" x14ac:dyDescent="0.2">
      <c r="B107" s="72"/>
    </row>
    <row r="108" spans="2:2" x14ac:dyDescent="0.2">
      <c r="B108" s="72"/>
    </row>
    <row r="109" spans="2:2" x14ac:dyDescent="0.2">
      <c r="B109" s="72"/>
    </row>
    <row r="110" spans="2:2" x14ac:dyDescent="0.2">
      <c r="B110" s="72"/>
    </row>
    <row r="111" spans="2:2" x14ac:dyDescent="0.2">
      <c r="B111" s="72"/>
    </row>
    <row r="112" spans="2:2" x14ac:dyDescent="0.2">
      <c r="B112" s="72"/>
    </row>
    <row r="113" spans="2:2" x14ac:dyDescent="0.2">
      <c r="B113" s="72"/>
    </row>
    <row r="114" spans="2:2" x14ac:dyDescent="0.2">
      <c r="B114" s="72"/>
    </row>
    <row r="115" spans="2:2" x14ac:dyDescent="0.2">
      <c r="B115" s="72"/>
    </row>
    <row r="116" spans="2:2" x14ac:dyDescent="0.2">
      <c r="B116" s="72"/>
    </row>
    <row r="117" spans="2:2" x14ac:dyDescent="0.2">
      <c r="B117" s="72"/>
    </row>
    <row r="118" spans="2:2" x14ac:dyDescent="0.2">
      <c r="B118" s="72"/>
    </row>
    <row r="119" spans="2:2" x14ac:dyDescent="0.2">
      <c r="B119" s="72"/>
    </row>
    <row r="120" spans="2:2" x14ac:dyDescent="0.2">
      <c r="B120" s="72"/>
    </row>
    <row r="121" spans="2:2" x14ac:dyDescent="0.2">
      <c r="B121" s="72"/>
    </row>
    <row r="122" spans="2:2" x14ac:dyDescent="0.2">
      <c r="B122" s="72"/>
    </row>
    <row r="123" spans="2:2" x14ac:dyDescent="0.2">
      <c r="B123" s="72"/>
    </row>
    <row r="124" spans="2:2" x14ac:dyDescent="0.2">
      <c r="B124" s="72"/>
    </row>
    <row r="125" spans="2:2" x14ac:dyDescent="0.2">
      <c r="B125" s="72"/>
    </row>
    <row r="126" spans="2:2" x14ac:dyDescent="0.2">
      <c r="B126" s="72"/>
    </row>
    <row r="127" spans="2:2" x14ac:dyDescent="0.2">
      <c r="B127" s="72"/>
    </row>
    <row r="128" spans="2:2" x14ac:dyDescent="0.2">
      <c r="B128" s="72"/>
    </row>
    <row r="129" spans="2:2" x14ac:dyDescent="0.2">
      <c r="B129" s="72"/>
    </row>
    <row r="130" spans="2:2" x14ac:dyDescent="0.2">
      <c r="B130" s="72"/>
    </row>
    <row r="131" spans="2:2" x14ac:dyDescent="0.2">
      <c r="B131" s="72"/>
    </row>
    <row r="132" spans="2:2" x14ac:dyDescent="0.2">
      <c r="B132" s="72"/>
    </row>
    <row r="133" spans="2:2" x14ac:dyDescent="0.2">
      <c r="B133" s="72"/>
    </row>
    <row r="134" spans="2:2" x14ac:dyDescent="0.2">
      <c r="B134" s="72"/>
    </row>
    <row r="135" spans="2:2" x14ac:dyDescent="0.2">
      <c r="B135" s="72"/>
    </row>
  </sheetData>
  <mergeCells count="1">
    <mergeCell ref="A1:D1"/>
  </mergeCells>
  <pageMargins left="0.51181102362204722" right="0.51181102362204722" top="0.74803149606299213" bottom="0.74803149606299213" header="0.31496062992125984" footer="0.31496062992125984"/>
  <pageSetup paperSize="9" scale="86" fitToHeight="2" orientation="portrait" r:id="rId1"/>
  <headerFooter>
    <oddHeader>&amp;C&amp;"Arial,Gras"&amp;11&amp;K01+048ASSOCIATION RESERVOIR, REGIE INTERQUARTIERS DE NEVERS</oddHeader>
    <oddFooter>&amp;C&amp;8&amp;K01+048CONFIDENTIEL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10"/>
    <pageSetUpPr fitToPage="1"/>
  </sheetPr>
  <dimension ref="A1:D16"/>
  <sheetViews>
    <sheetView workbookViewId="0">
      <selection activeCell="N5" sqref="N5"/>
    </sheetView>
  </sheetViews>
  <sheetFormatPr baseColWidth="10" defaultRowHeight="12.75" x14ac:dyDescent="0.2"/>
  <cols>
    <col min="3" max="3" width="15.28515625" bestFit="1" customWidth="1"/>
    <col min="4" max="4" width="14.5703125" bestFit="1" customWidth="1"/>
  </cols>
  <sheetData>
    <row r="1" spans="1:4" ht="25.5" x14ac:dyDescent="0.2">
      <c r="A1" s="14" t="s">
        <v>4</v>
      </c>
      <c r="B1" s="14" t="s">
        <v>103</v>
      </c>
      <c r="C1" s="14" t="s">
        <v>10</v>
      </c>
      <c r="D1" s="19" t="s">
        <v>55</v>
      </c>
    </row>
    <row r="2" spans="1:4" x14ac:dyDescent="0.2">
      <c r="A2" s="15" t="s">
        <v>6</v>
      </c>
      <c r="B2" s="28" t="s">
        <v>5</v>
      </c>
      <c r="C2" s="16">
        <f ca="1">NOW()</f>
        <v>41466.545805902781</v>
      </c>
      <c r="D2" s="15" t="s">
        <v>48</v>
      </c>
    </row>
    <row r="3" spans="1:4" x14ac:dyDescent="0.2">
      <c r="A3" s="15" t="s">
        <v>5</v>
      </c>
      <c r="B3" s="29" t="s">
        <v>107</v>
      </c>
      <c r="C3" s="15"/>
      <c r="D3" s="15" t="s">
        <v>49</v>
      </c>
    </row>
    <row r="4" spans="1:4" x14ac:dyDescent="0.2">
      <c r="A4" s="17" t="s">
        <v>43</v>
      </c>
      <c r="B4" s="29" t="s">
        <v>104</v>
      </c>
      <c r="C4" s="21">
        <v>40543</v>
      </c>
      <c r="D4" s="15" t="s">
        <v>56</v>
      </c>
    </row>
    <row r="5" spans="1:4" x14ac:dyDescent="0.2">
      <c r="A5" s="17" t="s">
        <v>53</v>
      </c>
      <c r="B5" s="30" t="s">
        <v>105</v>
      </c>
      <c r="C5" s="15"/>
      <c r="D5" s="18" t="s">
        <v>118</v>
      </c>
    </row>
    <row r="6" spans="1:4" x14ac:dyDescent="0.2">
      <c r="A6" s="17" t="s">
        <v>44</v>
      </c>
      <c r="B6" s="29" t="s">
        <v>106</v>
      </c>
      <c r="C6" s="15"/>
      <c r="D6" s="15" t="s">
        <v>51</v>
      </c>
    </row>
    <row r="7" spans="1:4" x14ac:dyDescent="0.2">
      <c r="A7" s="17" t="s">
        <v>45</v>
      </c>
      <c r="B7" s="29" t="s">
        <v>53</v>
      </c>
      <c r="C7" s="15"/>
      <c r="D7" s="15" t="s">
        <v>50</v>
      </c>
    </row>
    <row r="8" spans="1:4" x14ac:dyDescent="0.2">
      <c r="A8" s="15" t="s">
        <v>46</v>
      </c>
      <c r="B8" s="29" t="s">
        <v>44</v>
      </c>
      <c r="C8" s="15"/>
      <c r="D8" s="15" t="s">
        <v>42</v>
      </c>
    </row>
    <row r="9" spans="1:4" x14ac:dyDescent="0.2">
      <c r="A9" s="15"/>
      <c r="B9" s="29" t="s">
        <v>54</v>
      </c>
      <c r="C9" s="15"/>
      <c r="D9" s="15" t="s">
        <v>7</v>
      </c>
    </row>
    <row r="10" spans="1:4" x14ac:dyDescent="0.2">
      <c r="A10" s="15"/>
      <c r="B10" s="40" t="s">
        <v>114</v>
      </c>
      <c r="C10" s="15"/>
      <c r="D10" s="15"/>
    </row>
    <row r="11" spans="1:4" x14ac:dyDescent="0.2">
      <c r="A11" s="15"/>
      <c r="B11" s="15"/>
      <c r="C11" s="15"/>
      <c r="D11" s="15"/>
    </row>
    <row r="12" spans="1:4" x14ac:dyDescent="0.2">
      <c r="A12" s="15"/>
      <c r="B12" s="15"/>
      <c r="C12" s="15"/>
      <c r="D12" s="15"/>
    </row>
    <row r="13" spans="1:4" x14ac:dyDescent="0.2">
      <c r="A13" s="15"/>
      <c r="B13" s="15"/>
      <c r="C13" s="15"/>
      <c r="D13" s="15"/>
    </row>
    <row r="14" spans="1:4" x14ac:dyDescent="0.2">
      <c r="A14" s="15"/>
      <c r="B14" s="15"/>
      <c r="C14" s="15"/>
      <c r="D14" s="15"/>
    </row>
    <row r="15" spans="1:4" x14ac:dyDescent="0.2">
      <c r="A15" s="15"/>
      <c r="B15" s="15"/>
      <c r="C15" s="15"/>
      <c r="D15" s="15"/>
    </row>
    <row r="16" spans="1:4" x14ac:dyDescent="0.2">
      <c r="A16" s="15"/>
      <c r="B16" s="15"/>
      <c r="C16" s="15"/>
      <c r="D16" s="15"/>
    </row>
  </sheetData>
  <phoneticPr fontId="0" type="noConversion"/>
  <pageMargins left="0.39370078740157483" right="0.39370078740157483" top="0.98425196850393704" bottom="0.98425196850393704" header="0.51181102362204722" footer="0.51181102362204722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GENERAL</vt:lpstr>
      <vt:lpstr>STATISTIQUES</vt:lpstr>
      <vt:lpstr>Donnees</vt:lpstr>
      <vt:lpstr>age</vt:lpstr>
      <vt:lpstr>famille</vt:lpstr>
      <vt:lpstr>GENERAL!Impression_des_titres</vt:lpstr>
    </vt:vector>
  </TitlesOfParts>
  <Company>Reservoir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</dc:creator>
  <cp:lastModifiedBy>Eric</cp:lastModifiedBy>
  <cp:lastPrinted>2012-01-25T15:02:47Z</cp:lastPrinted>
  <dcterms:created xsi:type="dcterms:W3CDTF">2004-07-20T09:55:05Z</dcterms:created>
  <dcterms:modified xsi:type="dcterms:W3CDTF">2013-07-11T11:06:01Z</dcterms:modified>
</cp:coreProperties>
</file>