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tabRatio="689"/>
  </bookViews>
  <sheets>
    <sheet name="Janvier" sheetId="2" r:id="rId1"/>
    <sheet name="Février" sheetId="16" r:id="rId2"/>
    <sheet name="Mars" sheetId="17" r:id="rId3"/>
    <sheet name="Avril" sheetId="18" r:id="rId4"/>
    <sheet name="Mai" sheetId="19" r:id="rId5"/>
    <sheet name="Juin" sheetId="20" r:id="rId6"/>
    <sheet name="Juillet" sheetId="21" r:id="rId7"/>
    <sheet name="Août" sheetId="22" r:id="rId8"/>
    <sheet name="Septembre" sheetId="23" r:id="rId9"/>
    <sheet name="Octobre" sheetId="24" r:id="rId10"/>
    <sheet name="Novembre" sheetId="25" r:id="rId11"/>
    <sheet name="Décembre" sheetId="26" r:id="rId12"/>
    <sheet name="synthese_Par_Agent" sheetId="14" r:id="rId13"/>
    <sheet name="config" sheetId="1" r:id="rId14"/>
  </sheets>
  <functionGroups builtInGroupCount="17"/>
  <definedNames>
    <definedName name="absences">Janvier!$T$8,Janvier!$V$8,Janvier!$X$8,Janvier!$Z$8,Janvier!$AB$8,Janvier!$AD$8,Janvier!$AF$8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6" l="1"/>
  <c r="C18" i="26"/>
  <c r="C17" i="26"/>
  <c r="C16" i="26"/>
  <c r="C15" i="26"/>
  <c r="C14" i="26"/>
  <c r="C13" i="26"/>
  <c r="C12" i="26"/>
  <c r="C19" i="25"/>
  <c r="C18" i="25"/>
  <c r="C17" i="25"/>
  <c r="C16" i="25"/>
  <c r="C15" i="25"/>
  <c r="C14" i="25"/>
  <c r="C13" i="25"/>
  <c r="C12" i="25"/>
  <c r="C19" i="24"/>
  <c r="C18" i="24"/>
  <c r="C17" i="24"/>
  <c r="C16" i="24"/>
  <c r="C15" i="24"/>
  <c r="C14" i="24"/>
  <c r="C13" i="24"/>
  <c r="C12" i="24"/>
  <c r="C19" i="23"/>
  <c r="C18" i="23"/>
  <c r="C17" i="23"/>
  <c r="C16" i="23"/>
  <c r="C15" i="23"/>
  <c r="C14" i="23"/>
  <c r="C13" i="23"/>
  <c r="C12" i="23"/>
  <c r="C19" i="22"/>
  <c r="C18" i="22"/>
  <c r="C17" i="22"/>
  <c r="C16" i="22"/>
  <c r="C15" i="22"/>
  <c r="C14" i="22"/>
  <c r="C13" i="22"/>
  <c r="C12" i="22"/>
  <c r="C19" i="21"/>
  <c r="C18" i="21"/>
  <c r="C17" i="21"/>
  <c r="C16" i="21"/>
  <c r="C15" i="21"/>
  <c r="C14" i="21"/>
  <c r="C13" i="21"/>
  <c r="C12" i="21"/>
  <c r="L16" i="24"/>
  <c r="L17" i="21"/>
  <c r="L16" i="21"/>
  <c r="M19" i="26"/>
  <c r="M13" i="21"/>
  <c r="M16" i="23"/>
  <c r="L16" i="23"/>
  <c r="L18" i="22"/>
  <c r="M18" i="26"/>
  <c r="M18" i="22"/>
  <c r="M16" i="21"/>
  <c r="L13" i="25"/>
  <c r="M19" i="22"/>
  <c r="L16" i="25"/>
  <c r="M19" i="24"/>
  <c r="M15" i="21"/>
  <c r="M15" i="22"/>
  <c r="M13" i="22"/>
  <c r="L15" i="22"/>
  <c r="M12" i="23"/>
  <c r="L14" i="24"/>
  <c r="M13" i="25"/>
  <c r="M16" i="22"/>
  <c r="M14" i="25"/>
  <c r="L14" i="21"/>
  <c r="M18" i="24"/>
  <c r="M17" i="21"/>
  <c r="M13" i="23"/>
  <c r="L13" i="21"/>
  <c r="M19" i="23"/>
  <c r="L12" i="26"/>
  <c r="L12" i="25"/>
  <c r="M16" i="26"/>
  <c r="L14" i="25"/>
  <c r="M14" i="26"/>
  <c r="L19" i="25"/>
  <c r="M14" i="22"/>
  <c r="L15" i="21"/>
  <c r="M15" i="25"/>
  <c r="M14" i="24"/>
  <c r="L19" i="22"/>
  <c r="L19" i="24"/>
  <c r="L17" i="22"/>
  <c r="M17" i="23"/>
  <c r="L13" i="22"/>
  <c r="M13" i="24"/>
  <c r="L16" i="22"/>
  <c r="M12" i="22"/>
  <c r="M17" i="26"/>
  <c r="L13" i="26"/>
  <c r="L16" i="26"/>
  <c r="L19" i="21"/>
  <c r="L15" i="24"/>
  <c r="M19" i="21"/>
  <c r="L17" i="26"/>
  <c r="L18" i="23"/>
  <c r="M18" i="21"/>
  <c r="M12" i="24"/>
  <c r="L17" i="25"/>
  <c r="M16" i="25"/>
  <c r="L18" i="26"/>
  <c r="M14" i="21"/>
  <c r="M19" i="25"/>
  <c r="M15" i="26"/>
  <c r="L12" i="22"/>
  <c r="L18" i="25"/>
  <c r="M17" i="25"/>
  <c r="L15" i="26"/>
  <c r="M13" i="26"/>
  <c r="M18" i="23"/>
  <c r="M17" i="22"/>
  <c r="M12" i="25"/>
  <c r="L14" i="26"/>
  <c r="L14" i="23"/>
  <c r="M12" i="26"/>
  <c r="L17" i="23"/>
  <c r="L12" i="23"/>
  <c r="L19" i="26"/>
  <c r="L15" i="25"/>
  <c r="L15" i="23"/>
  <c r="M14" i="23"/>
  <c r="L19" i="23"/>
  <c r="M12" i="21"/>
  <c r="L12" i="24"/>
  <c r="M15" i="24"/>
  <c r="L13" i="24"/>
  <c r="M15" i="23"/>
  <c r="M17" i="24"/>
  <c r="M16" i="24"/>
  <c r="L18" i="21"/>
  <c r="L18" i="24"/>
  <c r="L13" i="23"/>
  <c r="L14" i="22"/>
  <c r="L12" i="21"/>
  <c r="L17" i="24"/>
  <c r="M18" i="25"/>
  <c r="AZ22" i="25" l="1"/>
  <c r="K12" i="24"/>
  <c r="K16" i="25"/>
  <c r="K15" i="23"/>
  <c r="K12" i="23"/>
  <c r="K13" i="21"/>
  <c r="K17" i="21"/>
  <c r="K16" i="21"/>
  <c r="K14" i="21"/>
  <c r="K18" i="21"/>
  <c r="K15" i="21"/>
  <c r="K19" i="21"/>
  <c r="K12" i="21"/>
  <c r="N16" i="22"/>
  <c r="K15" i="26"/>
  <c r="K14" i="25"/>
  <c r="K17" i="25"/>
  <c r="N12" i="25"/>
  <c r="K15" i="25"/>
  <c r="N18" i="25"/>
  <c r="K12" i="25"/>
  <c r="N16" i="25"/>
  <c r="K19" i="25"/>
  <c r="N12" i="23"/>
  <c r="K17" i="23"/>
  <c r="K12" i="22"/>
  <c r="AZ22" i="22"/>
  <c r="K16" i="22"/>
  <c r="K14" i="22"/>
  <c r="K17" i="22"/>
  <c r="N12" i="22"/>
  <c r="K15" i="22"/>
  <c r="N18" i="22"/>
  <c r="K19" i="22"/>
  <c r="AZ22" i="26"/>
  <c r="K13" i="26"/>
  <c r="K16" i="26"/>
  <c r="K14" i="26"/>
  <c r="N16" i="26"/>
  <c r="N17" i="26"/>
  <c r="K12" i="26"/>
  <c r="K17" i="26"/>
  <c r="N12" i="26"/>
  <c r="N13" i="26"/>
  <c r="N18" i="26"/>
  <c r="K19" i="26"/>
  <c r="N15" i="26"/>
  <c r="K18" i="26"/>
  <c r="N19" i="26"/>
  <c r="N14" i="26"/>
  <c r="N17" i="25"/>
  <c r="N14" i="25"/>
  <c r="K13" i="25"/>
  <c r="N15" i="25"/>
  <c r="K18" i="25"/>
  <c r="N19" i="25"/>
  <c r="N13" i="25"/>
  <c r="AZ22" i="24"/>
  <c r="K13" i="24"/>
  <c r="K17" i="24"/>
  <c r="N13" i="24"/>
  <c r="N16" i="24"/>
  <c r="K16" i="24"/>
  <c r="K19" i="24"/>
  <c r="K15" i="24"/>
  <c r="N18" i="24"/>
  <c r="N12" i="24"/>
  <c r="K14" i="24"/>
  <c r="N17" i="24"/>
  <c r="N15" i="24"/>
  <c r="K18" i="24"/>
  <c r="N19" i="24"/>
  <c r="N14" i="24"/>
  <c r="AZ22" i="23"/>
  <c r="K18" i="23"/>
  <c r="K13" i="23"/>
  <c r="N13" i="23"/>
  <c r="N18" i="23"/>
  <c r="K16" i="23"/>
  <c r="K19" i="23"/>
  <c r="N16" i="23"/>
  <c r="K14" i="23"/>
  <c r="N17" i="23"/>
  <c r="N14" i="23"/>
  <c r="N19" i="23"/>
  <c r="N15" i="23"/>
  <c r="N17" i="22"/>
  <c r="K13" i="22"/>
  <c r="N14" i="22"/>
  <c r="N13" i="22"/>
  <c r="K18" i="22"/>
  <c r="N19" i="22"/>
  <c r="N15" i="22"/>
  <c r="AZ22" i="21"/>
  <c r="N13" i="21"/>
  <c r="N16" i="21"/>
  <c r="N18" i="21"/>
  <c r="N12" i="21"/>
  <c r="N14" i="21"/>
  <c r="N17" i="21"/>
  <c r="N15" i="21"/>
  <c r="N19" i="21"/>
  <c r="C19" i="20"/>
  <c r="C18" i="20"/>
  <c r="C17" i="20"/>
  <c r="C16" i="20"/>
  <c r="C15" i="20"/>
  <c r="C14" i="20"/>
  <c r="C13" i="20"/>
  <c r="C12" i="20"/>
  <c r="C19" i="19"/>
  <c r="C18" i="19"/>
  <c r="C17" i="19"/>
  <c r="C16" i="19"/>
  <c r="C15" i="19"/>
  <c r="C14" i="19"/>
  <c r="C13" i="19"/>
  <c r="C12" i="19"/>
  <c r="C19" i="18"/>
  <c r="C18" i="18"/>
  <c r="C17" i="18"/>
  <c r="C16" i="18"/>
  <c r="C15" i="18"/>
  <c r="C14" i="18"/>
  <c r="C13" i="18"/>
  <c r="C12" i="18"/>
  <c r="C19" i="17"/>
  <c r="C18" i="17"/>
  <c r="C17" i="17"/>
  <c r="C16" i="17"/>
  <c r="C15" i="17"/>
  <c r="C14" i="17"/>
  <c r="C13" i="17"/>
  <c r="C12" i="17"/>
  <c r="C18" i="16"/>
  <c r="C19" i="16"/>
  <c r="C18" i="2"/>
  <c r="C19" i="2"/>
  <c r="C20" i="2"/>
  <c r="L17" i="19"/>
  <c r="L19" i="17"/>
  <c r="L13" i="2"/>
  <c r="M16" i="16"/>
  <c r="M19" i="19"/>
  <c r="L15" i="20"/>
  <c r="L15" i="18"/>
  <c r="L19" i="19"/>
  <c r="M16" i="17"/>
  <c r="M19" i="17"/>
  <c r="L12" i="18"/>
  <c r="M18" i="20"/>
  <c r="M17" i="18"/>
  <c r="M14" i="20"/>
  <c r="L19" i="2"/>
  <c r="M17" i="16"/>
  <c r="L18" i="2"/>
  <c r="M19" i="20"/>
  <c r="L13" i="18"/>
  <c r="M12" i="17"/>
  <c r="M14" i="2"/>
  <c r="M13" i="16"/>
  <c r="M15" i="17"/>
  <c r="M12" i="19"/>
  <c r="L19" i="18"/>
  <c r="L14" i="20"/>
  <c r="M15" i="20"/>
  <c r="L17" i="2"/>
  <c r="M16" i="2"/>
  <c r="L13" i="20"/>
  <c r="M18" i="16"/>
  <c r="M18" i="17"/>
  <c r="L18" i="17"/>
  <c r="M19" i="16"/>
  <c r="M16" i="19"/>
  <c r="M19" i="2"/>
  <c r="L16" i="20"/>
  <c r="L16" i="2"/>
  <c r="L17" i="20"/>
  <c r="L16" i="19"/>
  <c r="M17" i="20"/>
  <c r="L14" i="2"/>
  <c r="L15" i="16"/>
  <c r="M15" i="19"/>
  <c r="M12" i="2"/>
  <c r="M18" i="18"/>
  <c r="M15" i="18"/>
  <c r="L15" i="2"/>
  <c r="L16" i="18"/>
  <c r="L13" i="17"/>
  <c r="L16" i="16"/>
  <c r="L17" i="18"/>
  <c r="L14" i="17"/>
  <c r="L18" i="16"/>
  <c r="L12" i="17"/>
  <c r="M17" i="2"/>
  <c r="M13" i="2"/>
  <c r="M14" i="16"/>
  <c r="M12" i="20"/>
  <c r="M12" i="18"/>
  <c r="M16" i="18"/>
  <c r="L19" i="20"/>
  <c r="L14" i="16"/>
  <c r="L12" i="19"/>
  <c r="M13" i="18"/>
  <c r="L19" i="16"/>
  <c r="L14" i="19"/>
  <c r="M19" i="18"/>
  <c r="L17" i="17"/>
  <c r="L12" i="20"/>
  <c r="M13" i="19"/>
  <c r="M17" i="17"/>
  <c r="M14" i="17"/>
  <c r="L12" i="2"/>
  <c r="M15" i="2"/>
  <c r="M18" i="2"/>
  <c r="L14" i="18"/>
  <c r="L15" i="19"/>
  <c r="M13" i="20"/>
  <c r="L13" i="19"/>
  <c r="L18" i="20"/>
  <c r="L17" i="16"/>
  <c r="M16" i="20"/>
  <c r="L18" i="19"/>
  <c r="M17" i="19"/>
  <c r="M15" i="16"/>
  <c r="L16" i="17"/>
  <c r="M13" i="17"/>
  <c r="M18" i="19"/>
  <c r="M14" i="19"/>
  <c r="L13" i="16"/>
  <c r="L18" i="18"/>
  <c r="L15" i="17"/>
  <c r="M14" i="18"/>
  <c r="K16" i="17" l="1"/>
  <c r="AZ22" i="18"/>
  <c r="K13" i="19"/>
  <c r="K15" i="17"/>
  <c r="K19" i="17"/>
  <c r="N16" i="18"/>
  <c r="N12" i="20"/>
  <c r="K13" i="20"/>
  <c r="K17" i="20"/>
  <c r="K14" i="20"/>
  <c r="K18" i="20"/>
  <c r="K16" i="20"/>
  <c r="K15" i="20"/>
  <c r="K19" i="20"/>
  <c r="K12" i="20"/>
  <c r="N12" i="19"/>
  <c r="AZ22" i="20"/>
  <c r="N17" i="20"/>
  <c r="N16" i="20"/>
  <c r="N18" i="20"/>
  <c r="K15" i="19"/>
  <c r="N16" i="19"/>
  <c r="N17" i="19"/>
  <c r="K19" i="19"/>
  <c r="AZ22" i="19"/>
  <c r="N18" i="19"/>
  <c r="K13" i="18"/>
  <c r="N17" i="18"/>
  <c r="N18" i="18"/>
  <c r="N12" i="18"/>
  <c r="K15" i="18"/>
  <c r="K19" i="18"/>
  <c r="N18" i="17"/>
  <c r="K18" i="17"/>
  <c r="AZ22" i="17"/>
  <c r="N17" i="17"/>
  <c r="N13" i="17"/>
  <c r="K17" i="17"/>
  <c r="K13" i="17"/>
  <c r="N19" i="17"/>
  <c r="N15" i="17"/>
  <c r="N14" i="17"/>
  <c r="K14" i="17"/>
  <c r="N12" i="17"/>
  <c r="N16" i="17"/>
  <c r="K12" i="17"/>
  <c r="N15" i="20"/>
  <c r="N13" i="20"/>
  <c r="N14" i="20"/>
  <c r="N19" i="20"/>
  <c r="K12" i="19"/>
  <c r="N13" i="19"/>
  <c r="K16" i="19"/>
  <c r="N14" i="19"/>
  <c r="K17" i="19"/>
  <c r="K14" i="19"/>
  <c r="N15" i="19"/>
  <c r="K18" i="19"/>
  <c r="N19" i="19"/>
  <c r="K12" i="18"/>
  <c r="N13" i="18"/>
  <c r="K16" i="18"/>
  <c r="N14" i="18"/>
  <c r="K17" i="18"/>
  <c r="K14" i="18"/>
  <c r="K18" i="18"/>
  <c r="N19" i="18"/>
  <c r="N15" i="18"/>
  <c r="Q17" i="2"/>
  <c r="Q14" i="2"/>
  <c r="Q16" i="2"/>
  <c r="Q13" i="2"/>
  <c r="Q19" i="2"/>
  <c r="Q15" i="2"/>
  <c r="Q18" i="2"/>
  <c r="P17" i="2"/>
  <c r="P14" i="2"/>
  <c r="P16" i="2"/>
  <c r="P13" i="2"/>
  <c r="P19" i="2"/>
  <c r="P15" i="2"/>
  <c r="P18" i="2"/>
  <c r="C17" i="16"/>
  <c r="C16" i="16"/>
  <c r="C15" i="16"/>
  <c r="C14" i="16"/>
  <c r="C13" i="16"/>
  <c r="C12" i="16"/>
  <c r="M12" i="16"/>
  <c r="L12" i="16"/>
  <c r="N15" i="16" l="1"/>
  <c r="N19" i="16"/>
  <c r="K15" i="16"/>
  <c r="K19" i="16"/>
  <c r="N18" i="16"/>
  <c r="N16" i="16"/>
  <c r="N12" i="16"/>
  <c r="K16" i="16"/>
  <c r="K12" i="16"/>
  <c r="K18" i="16"/>
  <c r="N13" i="16"/>
  <c r="N17" i="16"/>
  <c r="K13" i="16"/>
  <c r="K17" i="16"/>
  <c r="K14" i="16"/>
  <c r="N14" i="16"/>
  <c r="D15" i="16"/>
  <c r="P15" i="16" s="1"/>
  <c r="D14" i="16"/>
  <c r="P14" i="16" s="1"/>
  <c r="E15" i="16"/>
  <c r="Q15" i="16" s="1"/>
  <c r="E14" i="16"/>
  <c r="Q14" i="16" s="1"/>
  <c r="D19" i="16"/>
  <c r="P19" i="16" s="1"/>
  <c r="D17" i="16"/>
  <c r="P17" i="16" s="1"/>
  <c r="E19" i="16"/>
  <c r="Q19" i="16" s="1"/>
  <c r="E17" i="16"/>
  <c r="Q17" i="16" s="1"/>
  <c r="D18" i="16"/>
  <c r="P18" i="16" s="1"/>
  <c r="D16" i="16"/>
  <c r="P16" i="16" s="1"/>
  <c r="E18" i="16"/>
  <c r="Q18" i="16" s="1"/>
  <c r="E16" i="16"/>
  <c r="Q16" i="16" s="1"/>
  <c r="E13" i="16"/>
  <c r="Q13" i="16" s="1"/>
  <c r="AZ22" i="16"/>
  <c r="P12" i="2"/>
  <c r="D16" i="17" l="1"/>
  <c r="P16" i="17" s="1"/>
  <c r="E19" i="17"/>
  <c r="Q19" i="17" s="1"/>
  <c r="D14" i="17"/>
  <c r="P14" i="17" s="1"/>
  <c r="E13" i="17"/>
  <c r="Q13" i="17" s="1"/>
  <c r="E16" i="17"/>
  <c r="Q16" i="17" s="1"/>
  <c r="D19" i="17"/>
  <c r="P19" i="17" s="1"/>
  <c r="E14" i="17"/>
  <c r="Q14" i="17" s="1"/>
  <c r="D18" i="17"/>
  <c r="P18" i="17" s="1"/>
  <c r="D17" i="17"/>
  <c r="P17" i="17" s="1"/>
  <c r="D15" i="17"/>
  <c r="P15" i="17" s="1"/>
  <c r="E18" i="17"/>
  <c r="Q18" i="17" s="1"/>
  <c r="E17" i="17"/>
  <c r="Q17" i="17" s="1"/>
  <c r="E15" i="17"/>
  <c r="Q15" i="17" s="1"/>
  <c r="D12" i="16"/>
  <c r="E17" i="18" l="1"/>
  <c r="Q17" i="18" s="1"/>
  <c r="E13" i="18"/>
  <c r="Q13" i="18" s="1"/>
  <c r="D18" i="18"/>
  <c r="P18" i="18" s="1"/>
  <c r="D14" i="18"/>
  <c r="P14" i="18" s="1"/>
  <c r="D19" i="18"/>
  <c r="P19" i="18" s="1"/>
  <c r="E19" i="18"/>
  <c r="Q19" i="18" s="1"/>
  <c r="D17" i="18"/>
  <c r="P17" i="18" s="1"/>
  <c r="E18" i="18"/>
  <c r="Q18" i="18" s="1"/>
  <c r="E14" i="18"/>
  <c r="Q14" i="18" s="1"/>
  <c r="E15" i="18"/>
  <c r="Q15" i="18" s="1"/>
  <c r="D15" i="18"/>
  <c r="P15" i="18" s="1"/>
  <c r="E16" i="18"/>
  <c r="Q16" i="18" s="1"/>
  <c r="D16" i="18"/>
  <c r="P16" i="18" s="1"/>
  <c r="P12" i="16"/>
  <c r="D15" i="19" l="1"/>
  <c r="P15" i="19" s="1"/>
  <c r="D17" i="19"/>
  <c r="P17" i="19" s="1"/>
  <c r="D14" i="19"/>
  <c r="P14" i="19" s="1"/>
  <c r="E17" i="19"/>
  <c r="Q17" i="19" s="1"/>
  <c r="E15" i="19"/>
  <c r="Q15" i="19" s="1"/>
  <c r="E14" i="19"/>
  <c r="Q14" i="19" s="1"/>
  <c r="E19" i="19"/>
  <c r="Q19" i="19" s="1"/>
  <c r="D18" i="19"/>
  <c r="P18" i="19" s="1"/>
  <c r="D16" i="19"/>
  <c r="P16" i="19" s="1"/>
  <c r="E18" i="19"/>
  <c r="Q18" i="19" s="1"/>
  <c r="D19" i="19"/>
  <c r="P19" i="19" s="1"/>
  <c r="E16" i="19"/>
  <c r="Q16" i="19" s="1"/>
  <c r="E13" i="19"/>
  <c r="Q13" i="19" s="1"/>
  <c r="D12" i="17"/>
  <c r="P12" i="17" s="1"/>
  <c r="D16" i="20" l="1"/>
  <c r="P16" i="20" s="1"/>
  <c r="E15" i="20"/>
  <c r="Q15" i="20" s="1"/>
  <c r="D15" i="20"/>
  <c r="P15" i="20" s="1"/>
  <c r="D18" i="20"/>
  <c r="P18" i="20" s="1"/>
  <c r="E17" i="20"/>
  <c r="Q17" i="20" s="1"/>
  <c r="E16" i="20"/>
  <c r="Q16" i="20" s="1"/>
  <c r="D19" i="20"/>
  <c r="P19" i="20" s="1"/>
  <c r="E19" i="20"/>
  <c r="Q19" i="20" s="1"/>
  <c r="D14" i="20"/>
  <c r="P14" i="20" s="1"/>
  <c r="E13" i="20"/>
  <c r="Q13" i="20" s="1"/>
  <c r="E18" i="20"/>
  <c r="Q18" i="20" s="1"/>
  <c r="E14" i="20"/>
  <c r="Q14" i="20" s="1"/>
  <c r="D17" i="20"/>
  <c r="P17" i="20" s="1"/>
  <c r="D12" i="18"/>
  <c r="P12" i="18" s="1"/>
  <c r="E14" i="21" l="1"/>
  <c r="Q14" i="21" s="1"/>
  <c r="E19" i="21"/>
  <c r="Q19" i="21" s="1"/>
  <c r="E18" i="21"/>
  <c r="Q18" i="21" s="1"/>
  <c r="D19" i="21"/>
  <c r="P19" i="21" s="1"/>
  <c r="D15" i="21"/>
  <c r="P15" i="21" s="1"/>
  <c r="E13" i="21"/>
  <c r="Q13" i="21" s="1"/>
  <c r="E16" i="21"/>
  <c r="Q16" i="21" s="1"/>
  <c r="E17" i="21"/>
  <c r="Q17" i="21" s="1"/>
  <c r="E15" i="21"/>
  <c r="Q15" i="21" s="1"/>
  <c r="D17" i="21"/>
  <c r="P17" i="21" s="1"/>
  <c r="D14" i="21"/>
  <c r="P14" i="21" s="1"/>
  <c r="D18" i="21"/>
  <c r="P18" i="21" s="1"/>
  <c r="D16" i="21"/>
  <c r="P16" i="21" s="1"/>
  <c r="D12" i="19"/>
  <c r="P12" i="19" s="1"/>
  <c r="D18" i="22" l="1"/>
  <c r="P18" i="22" s="1"/>
  <c r="E17" i="22"/>
  <c r="Q17" i="22" s="1"/>
  <c r="E18" i="22"/>
  <c r="Q18" i="22" s="1"/>
  <c r="E14" i="22"/>
  <c r="Q14" i="22" s="1"/>
  <c r="D14" i="22"/>
  <c r="P14" i="22" s="1"/>
  <c r="E16" i="22"/>
  <c r="Q16" i="22" s="1"/>
  <c r="D17" i="22"/>
  <c r="P17" i="22" s="1"/>
  <c r="E13" i="22"/>
  <c r="Q13" i="22" s="1"/>
  <c r="D15" i="22"/>
  <c r="P15" i="22" s="1"/>
  <c r="D16" i="22"/>
  <c r="P16" i="22" s="1"/>
  <c r="E15" i="22"/>
  <c r="Q15" i="22" s="1"/>
  <c r="D19" i="22"/>
  <c r="P19" i="22" s="1"/>
  <c r="E19" i="22"/>
  <c r="Q19" i="22" s="1"/>
  <c r="D12" i="20"/>
  <c r="P12" i="20" s="1"/>
  <c r="D19" i="23" l="1"/>
  <c r="P19" i="23" s="1"/>
  <c r="D15" i="23"/>
  <c r="P15" i="23" s="1"/>
  <c r="D14" i="23"/>
  <c r="P14" i="23" s="1"/>
  <c r="D18" i="23"/>
  <c r="P18" i="23" s="1"/>
  <c r="E15" i="23"/>
  <c r="Q15" i="23" s="1"/>
  <c r="E13" i="23"/>
  <c r="Q13" i="23" s="1"/>
  <c r="E14" i="23"/>
  <c r="Q14" i="23" s="1"/>
  <c r="D16" i="23"/>
  <c r="P16" i="23" s="1"/>
  <c r="D17" i="23"/>
  <c r="P17" i="23" s="1"/>
  <c r="E18" i="23"/>
  <c r="Q18" i="23" s="1"/>
  <c r="E19" i="23"/>
  <c r="Q19" i="23" s="1"/>
  <c r="E16" i="23"/>
  <c r="Q16" i="23" s="1"/>
  <c r="E17" i="23"/>
  <c r="Q17" i="23" s="1"/>
  <c r="D12" i="21"/>
  <c r="P12" i="21" s="1"/>
  <c r="D17" i="24" l="1"/>
  <c r="P17" i="24" s="1"/>
  <c r="E15" i="24"/>
  <c r="Q15" i="24" s="1"/>
  <c r="D19" i="24"/>
  <c r="P19" i="24" s="1"/>
  <c r="E19" i="24"/>
  <c r="Q19" i="24" s="1"/>
  <c r="D16" i="24"/>
  <c r="P16" i="24" s="1"/>
  <c r="D18" i="24"/>
  <c r="P18" i="24" s="1"/>
  <c r="E17" i="24"/>
  <c r="Q17" i="24" s="1"/>
  <c r="E18" i="24"/>
  <c r="Q18" i="24" s="1"/>
  <c r="E14" i="24"/>
  <c r="Q14" i="24" s="1"/>
  <c r="D14" i="24"/>
  <c r="P14" i="24" s="1"/>
  <c r="E16" i="24"/>
  <c r="Q16" i="24" s="1"/>
  <c r="E13" i="24"/>
  <c r="Q13" i="24" s="1"/>
  <c r="D15" i="24"/>
  <c r="P15" i="24" s="1"/>
  <c r="D12" i="22"/>
  <c r="P12" i="22" s="1"/>
  <c r="E13" i="25" l="1"/>
  <c r="Q13" i="25" s="1"/>
  <c r="E13" i="26" s="1"/>
  <c r="Q13" i="26" s="1"/>
  <c r="E14" i="25"/>
  <c r="Q14" i="25" s="1"/>
  <c r="E14" i="26" s="1"/>
  <c r="Q14" i="26" s="1"/>
  <c r="E19" i="25"/>
  <c r="Q19" i="25" s="1"/>
  <c r="E19" i="26" s="1"/>
  <c r="E18" i="25"/>
  <c r="Q18" i="25" s="1"/>
  <c r="E18" i="26" s="1"/>
  <c r="Q18" i="26" s="1"/>
  <c r="D19" i="25"/>
  <c r="P19" i="25" s="1"/>
  <c r="D19" i="26" s="1"/>
  <c r="P19" i="26" s="1"/>
  <c r="E16" i="25"/>
  <c r="Q16" i="25" s="1"/>
  <c r="E16" i="26" s="1"/>
  <c r="Q16" i="26" s="1"/>
  <c r="E17" i="25"/>
  <c r="Q17" i="25" s="1"/>
  <c r="E17" i="26" s="1"/>
  <c r="Q17" i="26" s="1"/>
  <c r="D18" i="25"/>
  <c r="P18" i="25" s="1"/>
  <c r="D18" i="26" s="1"/>
  <c r="P18" i="26" s="1"/>
  <c r="E15" i="25"/>
  <c r="Q15" i="25" s="1"/>
  <c r="E15" i="26" s="1"/>
  <c r="Q15" i="26" s="1"/>
  <c r="D15" i="25"/>
  <c r="P15" i="25" s="1"/>
  <c r="D15" i="26" s="1"/>
  <c r="P15" i="26" s="1"/>
  <c r="D14" i="25"/>
  <c r="P14" i="25" s="1"/>
  <c r="D14" i="26" s="1"/>
  <c r="P14" i="26" s="1"/>
  <c r="D16" i="25"/>
  <c r="P16" i="25" s="1"/>
  <c r="D16" i="26" s="1"/>
  <c r="P16" i="26" s="1"/>
  <c r="D17" i="25"/>
  <c r="P17" i="25" s="1"/>
  <c r="D17" i="26" s="1"/>
  <c r="P17" i="26" s="1"/>
  <c r="D12" i="23"/>
  <c r="P12" i="23" s="1"/>
  <c r="Q19" i="26" l="1"/>
  <c r="D12" i="24"/>
  <c r="P12" i="24" s="1"/>
  <c r="D12" i="25" l="1"/>
  <c r="P12" i="25" s="1"/>
  <c r="D12" i="26" s="1"/>
  <c r="P12" i="26" s="1"/>
  <c r="Q12" i="2" l="1"/>
  <c r="D13" i="16"/>
  <c r="P13" i="16" s="1"/>
  <c r="C12" i="2"/>
  <c r="D2" i="1"/>
  <c r="G12" i="1" s="1"/>
  <c r="G3" i="1"/>
  <c r="D13" i="17" l="1"/>
  <c r="P13" i="17" s="1"/>
  <c r="E12" i="16"/>
  <c r="G4" i="1"/>
  <c r="G13" i="1"/>
  <c r="G6" i="1"/>
  <c r="G14" i="1"/>
  <c r="G7" i="1"/>
  <c r="G11" i="1"/>
  <c r="G15" i="1"/>
  <c r="C17" i="2"/>
  <c r="C16" i="2"/>
  <c r="N16" i="2" s="1"/>
  <c r="C15" i="2"/>
  <c r="C13" i="2"/>
  <c r="C14" i="2"/>
  <c r="D6" i="1"/>
  <c r="N17" i="2" l="1"/>
  <c r="G17" i="19" s="1"/>
  <c r="L6" i="14"/>
  <c r="N18" i="2"/>
  <c r="G18" i="20" s="1"/>
  <c r="J6" i="14"/>
  <c r="G16" i="16"/>
  <c r="R16" i="2"/>
  <c r="F16" i="16" s="1"/>
  <c r="R16" i="16" s="1"/>
  <c r="F16" i="17" s="1"/>
  <c r="R16" i="17" s="1"/>
  <c r="F16" i="18" s="1"/>
  <c r="R16" i="18" s="1"/>
  <c r="F16" i="19" s="1"/>
  <c r="R16" i="19" s="1"/>
  <c r="F16" i="20" s="1"/>
  <c r="R16" i="20" s="1"/>
  <c r="F16" i="21" s="1"/>
  <c r="R16" i="21" s="1"/>
  <c r="F16" i="22" s="1"/>
  <c r="R16" i="22" s="1"/>
  <c r="F16" i="23" s="1"/>
  <c r="R16" i="23" s="1"/>
  <c r="F16" i="24" s="1"/>
  <c r="R16" i="24" s="1"/>
  <c r="F16" i="25" s="1"/>
  <c r="R16" i="25" s="1"/>
  <c r="F16" i="26" s="1"/>
  <c r="R16" i="26" s="1"/>
  <c r="G16" i="24"/>
  <c r="G16" i="20"/>
  <c r="G16" i="22"/>
  <c r="G16" i="23"/>
  <c r="G16" i="26"/>
  <c r="G16" i="18"/>
  <c r="G16" i="19"/>
  <c r="G16" i="17"/>
  <c r="G16" i="21"/>
  <c r="G16" i="25"/>
  <c r="G17" i="16"/>
  <c r="R17" i="2"/>
  <c r="F17" i="16" s="1"/>
  <c r="R17" i="16" s="1"/>
  <c r="F17" i="17" s="1"/>
  <c r="R17" i="17" s="1"/>
  <c r="F17" i="18" s="1"/>
  <c r="R17" i="18" s="1"/>
  <c r="F17" i="19" s="1"/>
  <c r="R17" i="19" s="1"/>
  <c r="F17" i="20" s="1"/>
  <c r="R17" i="20" s="1"/>
  <c r="F17" i="21" s="1"/>
  <c r="R17" i="21" s="1"/>
  <c r="F17" i="22" s="1"/>
  <c r="R17" i="22" s="1"/>
  <c r="F17" i="23" s="1"/>
  <c r="R17" i="23" s="1"/>
  <c r="F17" i="24" s="1"/>
  <c r="R17" i="24" s="1"/>
  <c r="F17" i="25" s="1"/>
  <c r="R17" i="25" s="1"/>
  <c r="F17" i="26" s="1"/>
  <c r="R17" i="26" s="1"/>
  <c r="G17" i="25"/>
  <c r="G17" i="23"/>
  <c r="G17" i="26"/>
  <c r="G17" i="22"/>
  <c r="G17" i="17"/>
  <c r="G17" i="21"/>
  <c r="G12" i="2"/>
  <c r="G18" i="2"/>
  <c r="G17" i="2"/>
  <c r="G16" i="2"/>
  <c r="K16" i="2"/>
  <c r="K14" i="2"/>
  <c r="N14" i="2"/>
  <c r="N15" i="2"/>
  <c r="K15" i="2"/>
  <c r="K18" i="2"/>
  <c r="K19" i="2"/>
  <c r="G14" i="2"/>
  <c r="N13" i="2"/>
  <c r="G13" i="2"/>
  <c r="G19" i="2"/>
  <c r="N19" i="2"/>
  <c r="K17" i="2"/>
  <c r="K12" i="2"/>
  <c r="G15" i="2"/>
  <c r="N12" i="2"/>
  <c r="K13" i="2"/>
  <c r="D13" i="18"/>
  <c r="P13" i="18" s="1"/>
  <c r="Q12" i="16"/>
  <c r="E6" i="1"/>
  <c r="A2" i="2" s="1"/>
  <c r="A1" i="2"/>
  <c r="G8" i="1"/>
  <c r="G10" i="1"/>
  <c r="G9" i="1"/>
  <c r="AZ22" i="2"/>
  <c r="D7" i="1"/>
  <c r="A1" i="16" s="1"/>
  <c r="G17" i="24" l="1"/>
  <c r="O17" i="24" s="1"/>
  <c r="O12" i="2"/>
  <c r="G17" i="18"/>
  <c r="O17" i="18" s="1"/>
  <c r="G17" i="20"/>
  <c r="O17" i="20" s="1"/>
  <c r="G18" i="16"/>
  <c r="O18" i="16" s="1"/>
  <c r="R18" i="2"/>
  <c r="F18" i="16" s="1"/>
  <c r="R18" i="16" s="1"/>
  <c r="F18" i="17" s="1"/>
  <c r="R18" i="17" s="1"/>
  <c r="F18" i="18" s="1"/>
  <c r="R18" i="18" s="1"/>
  <c r="F18" i="19" s="1"/>
  <c r="R18" i="19" s="1"/>
  <c r="F18" i="20" s="1"/>
  <c r="R18" i="20" s="1"/>
  <c r="F18" i="21" s="1"/>
  <c r="R18" i="21" s="1"/>
  <c r="F18" i="22" s="1"/>
  <c r="R18" i="22" s="1"/>
  <c r="F18" i="23" s="1"/>
  <c r="R18" i="23" s="1"/>
  <c r="F18" i="24" s="1"/>
  <c r="R18" i="24" s="1"/>
  <c r="F18" i="25" s="1"/>
  <c r="R18" i="25" s="1"/>
  <c r="F18" i="26" s="1"/>
  <c r="R18" i="26" s="1"/>
  <c r="G18" i="24"/>
  <c r="O18" i="24" s="1"/>
  <c r="G18" i="19"/>
  <c r="O18" i="19" s="1"/>
  <c r="G18" i="23"/>
  <c r="O18" i="23" s="1"/>
  <c r="O19" i="2"/>
  <c r="G18" i="22"/>
  <c r="O18" i="22" s="1"/>
  <c r="G18" i="17"/>
  <c r="O18" i="17" s="1"/>
  <c r="G18" i="21"/>
  <c r="O18" i="21" s="1"/>
  <c r="G18" i="26"/>
  <c r="O18" i="26" s="1"/>
  <c r="G18" i="25"/>
  <c r="O18" i="25" s="1"/>
  <c r="G18" i="18"/>
  <c r="O18" i="18" s="1"/>
  <c r="O18" i="2"/>
  <c r="O15" i="2"/>
  <c r="O14" i="2"/>
  <c r="O16" i="2"/>
  <c r="C6" i="16"/>
  <c r="S3" i="16"/>
  <c r="G12" i="16"/>
  <c r="O12" i="16" s="1"/>
  <c r="G12" i="25"/>
  <c r="O12" i="25" s="1"/>
  <c r="G12" i="19"/>
  <c r="O12" i="19" s="1"/>
  <c r="G12" i="26"/>
  <c r="O12" i="26" s="1"/>
  <c r="G12" i="24"/>
  <c r="O12" i="24" s="1"/>
  <c r="G12" i="18"/>
  <c r="O12" i="18" s="1"/>
  <c r="G12" i="17"/>
  <c r="O12" i="17" s="1"/>
  <c r="G12" i="21"/>
  <c r="O12" i="21" s="1"/>
  <c r="G12" i="20"/>
  <c r="O12" i="20" s="1"/>
  <c r="G12" i="22"/>
  <c r="O12" i="22" s="1"/>
  <c r="G12" i="23"/>
  <c r="O12" i="23" s="1"/>
  <c r="R19" i="2"/>
  <c r="F19" i="16" s="1"/>
  <c r="R19" i="16" s="1"/>
  <c r="F19" i="17" s="1"/>
  <c r="R19" i="17" s="1"/>
  <c r="F19" i="18" s="1"/>
  <c r="R19" i="18" s="1"/>
  <c r="F19" i="19" s="1"/>
  <c r="R19" i="19" s="1"/>
  <c r="F19" i="20" s="1"/>
  <c r="R19" i="20" s="1"/>
  <c r="F19" i="21" s="1"/>
  <c r="R19" i="21" s="1"/>
  <c r="F19" i="22" s="1"/>
  <c r="R19" i="22" s="1"/>
  <c r="F19" i="23" s="1"/>
  <c r="R19" i="23" s="1"/>
  <c r="F19" i="24" s="1"/>
  <c r="R19" i="24" s="1"/>
  <c r="F19" i="25" s="1"/>
  <c r="R19" i="25" s="1"/>
  <c r="F19" i="26" s="1"/>
  <c r="R19" i="26" s="1"/>
  <c r="G19" i="25"/>
  <c r="O19" i="25" s="1"/>
  <c r="G19" i="24"/>
  <c r="O19" i="24" s="1"/>
  <c r="G19" i="18"/>
  <c r="O19" i="18" s="1"/>
  <c r="G19" i="16"/>
  <c r="O19" i="16" s="1"/>
  <c r="G19" i="17"/>
  <c r="O19" i="17" s="1"/>
  <c r="G19" i="23"/>
  <c r="O19" i="23" s="1"/>
  <c r="G19" i="19"/>
  <c r="O19" i="19" s="1"/>
  <c r="G19" i="20"/>
  <c r="O19" i="20" s="1"/>
  <c r="G19" i="26"/>
  <c r="O19" i="26" s="1"/>
  <c r="G19" i="21"/>
  <c r="O19" i="21" s="1"/>
  <c r="G19" i="22"/>
  <c r="O19" i="22" s="1"/>
  <c r="G15" i="24"/>
  <c r="O15" i="24" s="1"/>
  <c r="G15" i="18"/>
  <c r="O15" i="18" s="1"/>
  <c r="G15" i="25"/>
  <c r="O15" i="25" s="1"/>
  <c r="G15" i="19"/>
  <c r="O15" i="19" s="1"/>
  <c r="G15" i="26"/>
  <c r="O15" i="26" s="1"/>
  <c r="G15" i="23"/>
  <c r="O15" i="23" s="1"/>
  <c r="G15" i="21"/>
  <c r="O15" i="21" s="1"/>
  <c r="R15" i="2"/>
  <c r="F15" i="16" s="1"/>
  <c r="R15" i="16" s="1"/>
  <c r="F15" i="17" s="1"/>
  <c r="R15" i="17" s="1"/>
  <c r="F15" i="18" s="1"/>
  <c r="R15" i="18" s="1"/>
  <c r="F15" i="19" s="1"/>
  <c r="R15" i="19" s="1"/>
  <c r="F15" i="20" s="1"/>
  <c r="R15" i="20" s="1"/>
  <c r="F15" i="21" s="1"/>
  <c r="R15" i="21" s="1"/>
  <c r="F15" i="22" s="1"/>
  <c r="R15" i="22" s="1"/>
  <c r="F15" i="23" s="1"/>
  <c r="R15" i="23" s="1"/>
  <c r="F15" i="24" s="1"/>
  <c r="R15" i="24" s="1"/>
  <c r="F15" i="25" s="1"/>
  <c r="R15" i="25" s="1"/>
  <c r="F15" i="26" s="1"/>
  <c r="R15" i="26" s="1"/>
  <c r="G15" i="17"/>
  <c r="O15" i="17" s="1"/>
  <c r="G15" i="16"/>
  <c r="O15" i="16" s="1"/>
  <c r="G15" i="20"/>
  <c r="O15" i="20" s="1"/>
  <c r="G15" i="22"/>
  <c r="O15" i="22" s="1"/>
  <c r="O17" i="21"/>
  <c r="O17" i="22"/>
  <c r="O17" i="25"/>
  <c r="O16" i="25"/>
  <c r="O16" i="18"/>
  <c r="O16" i="20"/>
  <c r="R12" i="2"/>
  <c r="F12" i="16" s="1"/>
  <c r="R12" i="16" s="1"/>
  <c r="F12" i="17" s="1"/>
  <c r="R12" i="17" s="1"/>
  <c r="F12" i="18" s="1"/>
  <c r="R12" i="18" s="1"/>
  <c r="F12" i="19" s="1"/>
  <c r="R12" i="19" s="1"/>
  <c r="F12" i="20" s="1"/>
  <c r="R12" i="20" s="1"/>
  <c r="F12" i="21" s="1"/>
  <c r="R12" i="21" s="1"/>
  <c r="F12" i="22" s="1"/>
  <c r="R12" i="22" s="1"/>
  <c r="F12" i="23" s="1"/>
  <c r="R12" i="23" s="1"/>
  <c r="F12" i="24" s="1"/>
  <c r="R12" i="24" s="1"/>
  <c r="F12" i="25" s="1"/>
  <c r="R12" i="25" s="1"/>
  <c r="F12" i="26" s="1"/>
  <c r="R12" i="26" s="1"/>
  <c r="G14" i="16"/>
  <c r="O14" i="16" s="1"/>
  <c r="R14" i="2"/>
  <c r="F14" i="16" s="1"/>
  <c r="R14" i="16" s="1"/>
  <c r="F14" i="17" s="1"/>
  <c r="R14" i="17" s="1"/>
  <c r="F14" i="18" s="1"/>
  <c r="R14" i="18" s="1"/>
  <c r="F14" i="19" s="1"/>
  <c r="R14" i="19" s="1"/>
  <c r="F14" i="20" s="1"/>
  <c r="R14" i="20" s="1"/>
  <c r="F14" i="21" s="1"/>
  <c r="R14" i="21" s="1"/>
  <c r="F14" i="22" s="1"/>
  <c r="R14" i="22" s="1"/>
  <c r="F14" i="23" s="1"/>
  <c r="R14" i="23" s="1"/>
  <c r="F14" i="24" s="1"/>
  <c r="R14" i="24" s="1"/>
  <c r="F14" i="25" s="1"/>
  <c r="R14" i="25" s="1"/>
  <c r="F14" i="26" s="1"/>
  <c r="R14" i="26" s="1"/>
  <c r="G14" i="18"/>
  <c r="O14" i="18" s="1"/>
  <c r="G14" i="19"/>
  <c r="O14" i="19" s="1"/>
  <c r="G14" i="23"/>
  <c r="O14" i="23" s="1"/>
  <c r="G14" i="25"/>
  <c r="O14" i="25" s="1"/>
  <c r="G14" i="24"/>
  <c r="O14" i="24" s="1"/>
  <c r="G14" i="26"/>
  <c r="O14" i="26" s="1"/>
  <c r="G14" i="20"/>
  <c r="O14" i="20" s="1"/>
  <c r="G14" i="22"/>
  <c r="O14" i="22" s="1"/>
  <c r="G14" i="21"/>
  <c r="O14" i="21" s="1"/>
  <c r="G14" i="17"/>
  <c r="O14" i="17" s="1"/>
  <c r="O17" i="2"/>
  <c r="O17" i="19"/>
  <c r="O16" i="21"/>
  <c r="O16" i="26"/>
  <c r="O16" i="24"/>
  <c r="O13" i="2"/>
  <c r="O17" i="17"/>
  <c r="O17" i="26"/>
  <c r="O16" i="17"/>
  <c r="O16" i="23"/>
  <c r="O18" i="20"/>
  <c r="G13" i="16"/>
  <c r="O13" i="16" s="1"/>
  <c r="R13" i="2"/>
  <c r="F13" i="16" s="1"/>
  <c r="R13" i="16" s="1"/>
  <c r="F13" i="17" s="1"/>
  <c r="R13" i="17" s="1"/>
  <c r="F13" i="18" s="1"/>
  <c r="R13" i="18" s="1"/>
  <c r="F13" i="19" s="1"/>
  <c r="R13" i="19" s="1"/>
  <c r="F13" i="20" s="1"/>
  <c r="R13" i="20" s="1"/>
  <c r="F13" i="21" s="1"/>
  <c r="R13" i="21" s="1"/>
  <c r="F13" i="22" s="1"/>
  <c r="R13" i="22" s="1"/>
  <c r="F13" i="23" s="1"/>
  <c r="R13" i="23" s="1"/>
  <c r="F13" i="24" s="1"/>
  <c r="R13" i="24" s="1"/>
  <c r="F13" i="25" s="1"/>
  <c r="R13" i="25" s="1"/>
  <c r="F13" i="26" s="1"/>
  <c r="R13" i="26" s="1"/>
  <c r="G13" i="17"/>
  <c r="O13" i="17" s="1"/>
  <c r="G13" i="21"/>
  <c r="O13" i="21" s="1"/>
  <c r="G13" i="22"/>
  <c r="O13" i="22" s="1"/>
  <c r="G13" i="25"/>
  <c r="O13" i="25" s="1"/>
  <c r="G13" i="18"/>
  <c r="O13" i="18" s="1"/>
  <c r="G13" i="23"/>
  <c r="O13" i="23" s="1"/>
  <c r="G13" i="24"/>
  <c r="O13" i="24" s="1"/>
  <c r="G13" i="26"/>
  <c r="O13" i="26" s="1"/>
  <c r="G13" i="20"/>
  <c r="O13" i="20" s="1"/>
  <c r="G13" i="19"/>
  <c r="O13" i="19" s="1"/>
  <c r="O17" i="23"/>
  <c r="O17" i="16"/>
  <c r="O16" i="19"/>
  <c r="O16" i="22"/>
  <c r="O16" i="16"/>
  <c r="D13" i="19"/>
  <c r="P13" i="19" s="1"/>
  <c r="E12" i="17"/>
  <c r="C6" i="2"/>
  <c r="S3" i="2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D8" i="1"/>
  <c r="A1" i="17" s="1"/>
  <c r="E7" i="1"/>
  <c r="A2" i="16" s="1"/>
  <c r="B6" i="14" l="1"/>
  <c r="F6" i="14"/>
  <c r="C6" i="17"/>
  <c r="S3" i="17"/>
  <c r="S10" i="16"/>
  <c r="S11" i="16"/>
  <c r="T3" i="16"/>
  <c r="Q12" i="17"/>
  <c r="E12" i="18" s="1"/>
  <c r="Q12" i="18" s="1"/>
  <c r="D13" i="20"/>
  <c r="P13" i="20" s="1"/>
  <c r="AM11" i="2"/>
  <c r="X11" i="2"/>
  <c r="AP11" i="2"/>
  <c r="AG11" i="2"/>
  <c r="AN11" i="2"/>
  <c r="U11" i="2"/>
  <c r="Y11" i="2"/>
  <c r="U10" i="2"/>
  <c r="AL11" i="2"/>
  <c r="AI11" i="2"/>
  <c r="T11" i="2"/>
  <c r="AC11" i="2"/>
  <c r="S11" i="2"/>
  <c r="AJ11" i="2"/>
  <c r="W11" i="2"/>
  <c r="AK11" i="2"/>
  <c r="AH11" i="2"/>
  <c r="AQ11" i="2"/>
  <c r="AE11" i="2"/>
  <c r="S10" i="2"/>
  <c r="AT11" i="2"/>
  <c r="AU10" i="2"/>
  <c r="AT10" i="2"/>
  <c r="AS11" i="2"/>
  <c r="AA11" i="2"/>
  <c r="AV11" i="2"/>
  <c r="AU11" i="2"/>
  <c r="AD11" i="2"/>
  <c r="Z11" i="2"/>
  <c r="AO11" i="2"/>
  <c r="AR11" i="2"/>
  <c r="AF11" i="2"/>
  <c r="AB11" i="2"/>
  <c r="V11" i="2"/>
  <c r="T10" i="2"/>
  <c r="AV10" i="2"/>
  <c r="V10" i="2"/>
  <c r="D9" i="1"/>
  <c r="A1" i="18" s="1"/>
  <c r="E8" i="1"/>
  <c r="A2" i="17" s="1"/>
  <c r="C6" i="18" l="1"/>
  <c r="S3" i="18"/>
  <c r="S10" i="17"/>
  <c r="T3" i="17"/>
  <c r="S11" i="17"/>
  <c r="T11" i="16"/>
  <c r="T10" i="16"/>
  <c r="U3" i="16"/>
  <c r="D13" i="21"/>
  <c r="P13" i="21" s="1"/>
  <c r="E12" i="19"/>
  <c r="AW10" i="2"/>
  <c r="AW11" i="2"/>
  <c r="W10" i="2"/>
  <c r="D10" i="1"/>
  <c r="A1" i="19" s="1"/>
  <c r="E9" i="1"/>
  <c r="A2" i="18" s="1"/>
  <c r="U11" i="16" l="1"/>
  <c r="V3" i="16"/>
  <c r="U10" i="16"/>
  <c r="T10" i="17"/>
  <c r="U3" i="17"/>
  <c r="T11" i="17"/>
  <c r="C6" i="19"/>
  <c r="S3" i="19"/>
  <c r="S10" i="18"/>
  <c r="T3" i="18"/>
  <c r="S11" i="18"/>
  <c r="Q12" i="19"/>
  <c r="E12" i="20" s="1"/>
  <c r="Q12" i="20" s="1"/>
  <c r="D13" i="22"/>
  <c r="P13" i="22" s="1"/>
  <c r="X10" i="2"/>
  <c r="D11" i="1"/>
  <c r="A1" i="20" s="1"/>
  <c r="E10" i="1"/>
  <c r="A2" i="19" s="1"/>
  <c r="S10" i="19" l="1"/>
  <c r="S11" i="19"/>
  <c r="T3" i="19"/>
  <c r="C6" i="20"/>
  <c r="S3" i="20"/>
  <c r="T10" i="18"/>
  <c r="U3" i="18"/>
  <c r="T11" i="18"/>
  <c r="W3" i="16"/>
  <c r="V11" i="16"/>
  <c r="V10" i="16"/>
  <c r="U11" i="17"/>
  <c r="U10" i="17"/>
  <c r="V3" i="17"/>
  <c r="D13" i="23"/>
  <c r="P13" i="23" s="1"/>
  <c r="E12" i="21"/>
  <c r="Y10" i="2"/>
  <c r="D12" i="1"/>
  <c r="A1" i="21" s="1"/>
  <c r="E11" i="1"/>
  <c r="A2" i="20" s="1"/>
  <c r="U10" i="18" l="1"/>
  <c r="U11" i="18"/>
  <c r="V3" i="18"/>
  <c r="T10" i="19"/>
  <c r="T11" i="19"/>
  <c r="U3" i="19"/>
  <c r="S3" i="21"/>
  <c r="C6" i="21"/>
  <c r="W3" i="17"/>
  <c r="V10" i="17"/>
  <c r="V11" i="17"/>
  <c r="W10" i="16"/>
  <c r="W11" i="16"/>
  <c r="X3" i="16"/>
  <c r="S10" i="20"/>
  <c r="S11" i="20"/>
  <c r="T3" i="20"/>
  <c r="Q12" i="21"/>
  <c r="E12" i="22" s="1"/>
  <c r="Q12" i="22" s="1"/>
  <c r="D13" i="24"/>
  <c r="P13" i="24" s="1"/>
  <c r="Z10" i="2"/>
  <c r="D13" i="1"/>
  <c r="A1" i="22" s="1"/>
  <c r="E12" i="1"/>
  <c r="A2" i="21" s="1"/>
  <c r="T3" i="21" l="1"/>
  <c r="S10" i="21"/>
  <c r="S11" i="21"/>
  <c r="W3" i="18"/>
  <c r="V10" i="18"/>
  <c r="V11" i="18"/>
  <c r="Y3" i="16"/>
  <c r="X10" i="16"/>
  <c r="X11" i="16"/>
  <c r="V3" i="19"/>
  <c r="U10" i="19"/>
  <c r="U11" i="19"/>
  <c r="C6" i="22"/>
  <c r="S3" i="22"/>
  <c r="U3" i="20"/>
  <c r="T11" i="20"/>
  <c r="T10" i="20"/>
  <c r="W10" i="17"/>
  <c r="W11" i="17"/>
  <c r="X3" i="17"/>
  <c r="D13" i="25"/>
  <c r="P13" i="25" s="1"/>
  <c r="D13" i="26" s="1"/>
  <c r="P13" i="26" s="1"/>
  <c r="D6" i="14" s="1"/>
  <c r="E12" i="23"/>
  <c r="AA10" i="2"/>
  <c r="D14" i="1"/>
  <c r="A1" i="23" s="1"/>
  <c r="E13" i="1"/>
  <c r="A2" i="22" s="1"/>
  <c r="C6" i="23" l="1"/>
  <c r="S3" i="23"/>
  <c r="X11" i="17"/>
  <c r="X10" i="17"/>
  <c r="Y3" i="17"/>
  <c r="W10" i="18"/>
  <c r="X3" i="18"/>
  <c r="W11" i="18"/>
  <c r="U11" i="20"/>
  <c r="V3" i="20"/>
  <c r="U10" i="20"/>
  <c r="Y10" i="16"/>
  <c r="Y11" i="16"/>
  <c r="Z3" i="16"/>
  <c r="T3" i="22"/>
  <c r="S10" i="22"/>
  <c r="S11" i="22"/>
  <c r="V11" i="19"/>
  <c r="W3" i="19"/>
  <c r="V10" i="19"/>
  <c r="T11" i="21"/>
  <c r="U3" i="21"/>
  <c r="T10" i="21"/>
  <c r="Q12" i="23"/>
  <c r="E12" i="24" s="1"/>
  <c r="Q12" i="24" s="1"/>
  <c r="AB10" i="2"/>
  <c r="D15" i="1"/>
  <c r="A1" i="24" s="1"/>
  <c r="E14" i="1"/>
  <c r="A2" i="23" s="1"/>
  <c r="Y10" i="17" l="1"/>
  <c r="Z3" i="17"/>
  <c r="Y11" i="17"/>
  <c r="W10" i="19"/>
  <c r="X3" i="19"/>
  <c r="W11" i="19"/>
  <c r="T10" i="22"/>
  <c r="U3" i="22"/>
  <c r="T11" i="22"/>
  <c r="X10" i="18"/>
  <c r="Y3" i="18"/>
  <c r="X11" i="18"/>
  <c r="C6" i="24"/>
  <c r="S3" i="24"/>
  <c r="V3" i="21"/>
  <c r="U10" i="21"/>
  <c r="U11" i="21"/>
  <c r="AA3" i="16"/>
  <c r="Z11" i="16"/>
  <c r="Z10" i="16"/>
  <c r="V11" i="20"/>
  <c r="W3" i="20"/>
  <c r="V10" i="20"/>
  <c r="S10" i="23"/>
  <c r="S11" i="23"/>
  <c r="T3" i="23"/>
  <c r="E12" i="25"/>
  <c r="AC10" i="2"/>
  <c r="D16" i="1"/>
  <c r="A1" i="25" s="1"/>
  <c r="E15" i="1"/>
  <c r="A2" i="24" s="1"/>
  <c r="U11" i="22" l="1"/>
  <c r="U10" i="22"/>
  <c r="V3" i="22"/>
  <c r="C6" i="25"/>
  <c r="S3" i="25"/>
  <c r="V11" i="21"/>
  <c r="W3" i="21"/>
  <c r="V10" i="21"/>
  <c r="Y10" i="18"/>
  <c r="Y11" i="18"/>
  <c r="Z3" i="18"/>
  <c r="U3" i="23"/>
  <c r="T10" i="23"/>
  <c r="T11" i="23"/>
  <c r="W10" i="20"/>
  <c r="W11" i="20"/>
  <c r="X3" i="20"/>
  <c r="AA11" i="16"/>
  <c r="AA10" i="16"/>
  <c r="AB3" i="16"/>
  <c r="T3" i="24"/>
  <c r="S10" i="24"/>
  <c r="S11" i="24"/>
  <c r="Z11" i="17"/>
  <c r="AA3" i="17"/>
  <c r="Z10" i="17"/>
  <c r="X11" i="19"/>
  <c r="X10" i="19"/>
  <c r="Y3" i="19"/>
  <c r="Q12" i="25"/>
  <c r="E12" i="26" s="1"/>
  <c r="Q12" i="26" s="1"/>
  <c r="H6" i="14" s="1"/>
  <c r="AD10" i="2"/>
  <c r="D17" i="1"/>
  <c r="A1" i="26" s="1"/>
  <c r="E16" i="1"/>
  <c r="A2" i="25" s="1"/>
  <c r="AB11" i="16" l="1"/>
  <c r="AC3" i="16"/>
  <c r="AB10" i="16"/>
  <c r="U11" i="23"/>
  <c r="V3" i="23"/>
  <c r="U10" i="23"/>
  <c r="Z11" i="18"/>
  <c r="AA3" i="18"/>
  <c r="Z10" i="18"/>
  <c r="X3" i="21"/>
  <c r="W10" i="21"/>
  <c r="W11" i="21"/>
  <c r="W3" i="22"/>
  <c r="V11" i="22"/>
  <c r="V10" i="22"/>
  <c r="C6" i="26"/>
  <c r="S3" i="26"/>
  <c r="Z3" i="19"/>
  <c r="Y10" i="19"/>
  <c r="Y11" i="19"/>
  <c r="AB3" i="17"/>
  <c r="AA10" i="17"/>
  <c r="AA11" i="17"/>
  <c r="T10" i="24"/>
  <c r="T11" i="24"/>
  <c r="U3" i="24"/>
  <c r="X11" i="20"/>
  <c r="X10" i="20"/>
  <c r="Y3" i="20"/>
  <c r="T3" i="25"/>
  <c r="S11" i="25"/>
  <c r="S10" i="25"/>
  <c r="E17" i="1"/>
  <c r="A2" i="26" s="1"/>
  <c r="AE10" i="2"/>
  <c r="AA10" i="18" l="1"/>
  <c r="AB3" i="18"/>
  <c r="AA11" i="18"/>
  <c r="U3" i="25"/>
  <c r="T10" i="25"/>
  <c r="T11" i="25"/>
  <c r="U11" i="24"/>
  <c r="U10" i="24"/>
  <c r="V3" i="24"/>
  <c r="AA3" i="19"/>
  <c r="Z10" i="19"/>
  <c r="Z11" i="19"/>
  <c r="Y3" i="21"/>
  <c r="X10" i="21"/>
  <c r="X11" i="21"/>
  <c r="AC10" i="16"/>
  <c r="AC11" i="16"/>
  <c r="AD3" i="16"/>
  <c r="Y11" i="20"/>
  <c r="Z3" i="20"/>
  <c r="Y10" i="20"/>
  <c r="AB10" i="17"/>
  <c r="AB11" i="17"/>
  <c r="AC3" i="17"/>
  <c r="T3" i="26"/>
  <c r="S10" i="26"/>
  <c r="S11" i="26"/>
  <c r="W11" i="22"/>
  <c r="X3" i="22"/>
  <c r="W10" i="22"/>
  <c r="V10" i="23"/>
  <c r="V11" i="23"/>
  <c r="W3" i="23"/>
  <c r="AF10" i="2"/>
  <c r="AC10" i="17" l="1"/>
  <c r="AD3" i="17"/>
  <c r="AC11" i="17"/>
  <c r="AA3" i="20"/>
  <c r="Z10" i="20"/>
  <c r="Z11" i="20"/>
  <c r="V3" i="25"/>
  <c r="U11" i="25"/>
  <c r="U10" i="25"/>
  <c r="AD10" i="16"/>
  <c r="AD11" i="16"/>
  <c r="AE3" i="16"/>
  <c r="AA11" i="19"/>
  <c r="AA10" i="19"/>
  <c r="AB3" i="19"/>
  <c r="AB10" i="18"/>
  <c r="AC3" i="18"/>
  <c r="AB11" i="18"/>
  <c r="W10" i="23"/>
  <c r="W11" i="23"/>
  <c r="X3" i="23"/>
  <c r="X11" i="22"/>
  <c r="Y3" i="22"/>
  <c r="X10" i="22"/>
  <c r="U3" i="26"/>
  <c r="T11" i="26"/>
  <c r="T10" i="26"/>
  <c r="Y11" i="21"/>
  <c r="Z3" i="21"/>
  <c r="Y10" i="21"/>
  <c r="V11" i="24"/>
  <c r="W3" i="24"/>
  <c r="V10" i="24"/>
  <c r="AG10" i="2"/>
  <c r="W10" i="24" l="1"/>
  <c r="W11" i="24"/>
  <c r="X3" i="24"/>
  <c r="AF3" i="16"/>
  <c r="AE10" i="16"/>
  <c r="AE11" i="16"/>
  <c r="AA10" i="20"/>
  <c r="AB3" i="20"/>
  <c r="AA11" i="20"/>
  <c r="Y10" i="22"/>
  <c r="Y11" i="22"/>
  <c r="Z3" i="22"/>
  <c r="AB11" i="19"/>
  <c r="AB10" i="19"/>
  <c r="AC3" i="19"/>
  <c r="V11" i="25"/>
  <c r="V10" i="25"/>
  <c r="W3" i="25"/>
  <c r="AD11" i="17"/>
  <c r="AE3" i="17"/>
  <c r="AD10" i="17"/>
  <c r="Z11" i="21"/>
  <c r="Z10" i="21"/>
  <c r="AA3" i="21"/>
  <c r="U11" i="26"/>
  <c r="V3" i="26"/>
  <c r="U10" i="26"/>
  <c r="Y3" i="23"/>
  <c r="X10" i="23"/>
  <c r="X11" i="23"/>
  <c r="AC10" i="18"/>
  <c r="AC11" i="18"/>
  <c r="AD3" i="18"/>
  <c r="AH10" i="2"/>
  <c r="Y10" i="23" l="1"/>
  <c r="Y11" i="23"/>
  <c r="Z3" i="23"/>
  <c r="AA11" i="21"/>
  <c r="AA10" i="21"/>
  <c r="AB3" i="21"/>
  <c r="AE11" i="17"/>
  <c r="AF3" i="17"/>
  <c r="AE10" i="17"/>
  <c r="Z11" i="22"/>
  <c r="Z10" i="22"/>
  <c r="AA3" i="22"/>
  <c r="AC3" i="20"/>
  <c r="AB11" i="20"/>
  <c r="AB10" i="20"/>
  <c r="AF11" i="16"/>
  <c r="AG3" i="16"/>
  <c r="AF10" i="16"/>
  <c r="AD3" i="19"/>
  <c r="AC11" i="19"/>
  <c r="AC10" i="19"/>
  <c r="Y3" i="24"/>
  <c r="X10" i="24"/>
  <c r="X11" i="24"/>
  <c r="V10" i="26"/>
  <c r="V11" i="26"/>
  <c r="W3" i="26"/>
  <c r="W11" i="25"/>
  <c r="X3" i="25"/>
  <c r="W10" i="25"/>
  <c r="AD11" i="18"/>
  <c r="AD10" i="18"/>
  <c r="AE3" i="18"/>
  <c r="AI10" i="2"/>
  <c r="AA11" i="22" l="1"/>
  <c r="AB3" i="22"/>
  <c r="AA10" i="22"/>
  <c r="AF10" i="17"/>
  <c r="AG3" i="17"/>
  <c r="AF11" i="17"/>
  <c r="X3" i="26"/>
  <c r="W10" i="26"/>
  <c r="W11" i="26"/>
  <c r="AD10" i="19"/>
  <c r="AE3" i="19"/>
  <c r="AD11" i="19"/>
  <c r="Z11" i="23"/>
  <c r="Z10" i="23"/>
  <c r="AA3" i="23"/>
  <c r="Z3" i="24"/>
  <c r="Y10" i="24"/>
  <c r="Y11" i="24"/>
  <c r="AC3" i="21"/>
  <c r="AB10" i="21"/>
  <c r="AB11" i="21"/>
  <c r="AE10" i="18"/>
  <c r="AF3" i="18"/>
  <c r="AE11" i="18"/>
  <c r="Y3" i="25"/>
  <c r="X10" i="25"/>
  <c r="X11" i="25"/>
  <c r="AH3" i="16"/>
  <c r="AG11" i="16"/>
  <c r="AG10" i="16"/>
  <c r="AC10" i="20"/>
  <c r="AC11" i="20"/>
  <c r="AD3" i="20"/>
  <c r="AJ10" i="2"/>
  <c r="AH10" i="16" l="1"/>
  <c r="AI3" i="16"/>
  <c r="AH11" i="16"/>
  <c r="AA3" i="24"/>
  <c r="Z11" i="24"/>
  <c r="Z10" i="24"/>
  <c r="AG3" i="18"/>
  <c r="AF11" i="18"/>
  <c r="AF10" i="18"/>
  <c r="AC10" i="21"/>
  <c r="AC11" i="21"/>
  <c r="AD3" i="21"/>
  <c r="AA11" i="23"/>
  <c r="AA10" i="23"/>
  <c r="AB3" i="23"/>
  <c r="AE10" i="19"/>
  <c r="AF3" i="19"/>
  <c r="AE11" i="19"/>
  <c r="X11" i="26"/>
  <c r="Y3" i="26"/>
  <c r="X10" i="26"/>
  <c r="AC3" i="22"/>
  <c r="AB10" i="22"/>
  <c r="AB11" i="22"/>
  <c r="AE3" i="20"/>
  <c r="AD10" i="20"/>
  <c r="AD11" i="20"/>
  <c r="Y11" i="25"/>
  <c r="Z3" i="25"/>
  <c r="Y10" i="25"/>
  <c r="AH3" i="17"/>
  <c r="AG11" i="17"/>
  <c r="AG10" i="17"/>
  <c r="AK10" i="2"/>
  <c r="Y10" i="26" l="1"/>
  <c r="Y11" i="26"/>
  <c r="Z3" i="26"/>
  <c r="AD11" i="21"/>
  <c r="AE3" i="21"/>
  <c r="AD10" i="21"/>
  <c r="AB3" i="24"/>
  <c r="AA11" i="24"/>
  <c r="AA10" i="24"/>
  <c r="AB11" i="23"/>
  <c r="AC3" i="23"/>
  <c r="AB10" i="23"/>
  <c r="AG11" i="18"/>
  <c r="AH3" i="18"/>
  <c r="AG10" i="18"/>
  <c r="AC10" i="22"/>
  <c r="AC11" i="22"/>
  <c r="AD3" i="22"/>
  <c r="AI10" i="16"/>
  <c r="AJ3" i="16"/>
  <c r="AI11" i="16"/>
  <c r="AH10" i="17"/>
  <c r="AH11" i="17"/>
  <c r="AI3" i="17"/>
  <c r="Z10" i="25"/>
  <c r="AA3" i="25"/>
  <c r="Z11" i="25"/>
  <c r="AE11" i="20"/>
  <c r="AF3" i="20"/>
  <c r="AE10" i="20"/>
  <c r="AG3" i="19"/>
  <c r="AF11" i="19"/>
  <c r="AF10" i="19"/>
  <c r="AL10" i="2"/>
  <c r="AJ3" i="17" l="1"/>
  <c r="AI10" i="17"/>
  <c r="AI11" i="17"/>
  <c r="AJ11" i="16"/>
  <c r="AK3" i="16"/>
  <c r="AJ10" i="16"/>
  <c r="AG10" i="19"/>
  <c r="AG11" i="19"/>
  <c r="AH3" i="19"/>
  <c r="AC11" i="23"/>
  <c r="AD3" i="23"/>
  <c r="AC10" i="23"/>
  <c r="AB11" i="24"/>
  <c r="AC3" i="24"/>
  <c r="AB10" i="24"/>
  <c r="Z11" i="26"/>
  <c r="Z10" i="26"/>
  <c r="AA3" i="26"/>
  <c r="AA10" i="25"/>
  <c r="AA11" i="25"/>
  <c r="AB3" i="25"/>
  <c r="AE3" i="22"/>
  <c r="AD11" i="22"/>
  <c r="AD10" i="22"/>
  <c r="AI3" i="18"/>
  <c r="AH10" i="18"/>
  <c r="AH11" i="18"/>
  <c r="AF10" i="20"/>
  <c r="AG3" i="20"/>
  <c r="AF11" i="20"/>
  <c r="AF3" i="21"/>
  <c r="AE10" i="21"/>
  <c r="AE11" i="21"/>
  <c r="AM10" i="2"/>
  <c r="AG3" i="21" l="1"/>
  <c r="AF10" i="21"/>
  <c r="AF11" i="21"/>
  <c r="AE3" i="23"/>
  <c r="AD10" i="23"/>
  <c r="AD11" i="23"/>
  <c r="AE11" i="22"/>
  <c r="AF3" i="22"/>
  <c r="AE10" i="22"/>
  <c r="AA11" i="26"/>
  <c r="AA10" i="26"/>
  <c r="AB3" i="26"/>
  <c r="AC11" i="24"/>
  <c r="AD3" i="24"/>
  <c r="AC10" i="24"/>
  <c r="AH3" i="20"/>
  <c r="AG10" i="20"/>
  <c r="AG11" i="20"/>
  <c r="AJ3" i="18"/>
  <c r="AI11" i="18"/>
  <c r="AI10" i="18"/>
  <c r="AB10" i="25"/>
  <c r="AB11" i="25"/>
  <c r="AC3" i="25"/>
  <c r="AH11" i="19"/>
  <c r="AH10" i="19"/>
  <c r="AI3" i="19"/>
  <c r="AL3" i="16"/>
  <c r="AK11" i="16"/>
  <c r="AK10" i="16"/>
  <c r="AJ10" i="17"/>
  <c r="AK3" i="17"/>
  <c r="AJ11" i="17"/>
  <c r="AN10" i="2"/>
  <c r="AK11" i="17" l="1"/>
  <c r="AK10" i="17"/>
  <c r="AL3" i="17"/>
  <c r="AM3" i="16"/>
  <c r="AL11" i="16"/>
  <c r="AL10" i="16"/>
  <c r="AC11" i="25"/>
  <c r="AD3" i="25"/>
  <c r="AC10" i="25"/>
  <c r="AH11" i="20"/>
  <c r="AI3" i="20"/>
  <c r="AH10" i="20"/>
  <c r="AC3" i="26"/>
  <c r="AB10" i="26"/>
  <c r="AB11" i="26"/>
  <c r="AF11" i="22"/>
  <c r="AG3" i="22"/>
  <c r="AF10" i="22"/>
  <c r="AE11" i="23"/>
  <c r="AE10" i="23"/>
  <c r="AF3" i="23"/>
  <c r="AI10" i="19"/>
  <c r="AJ3" i="19"/>
  <c r="AI11" i="19"/>
  <c r="AJ11" i="18"/>
  <c r="AJ10" i="18"/>
  <c r="AK3" i="18"/>
  <c r="AE3" i="24"/>
  <c r="AD10" i="24"/>
  <c r="AD11" i="24"/>
  <c r="AG10" i="21"/>
  <c r="AG11" i="21"/>
  <c r="AH3" i="21"/>
  <c r="AO10" i="2"/>
  <c r="AF3" i="24" l="1"/>
  <c r="AE10" i="24"/>
  <c r="AE11" i="24"/>
  <c r="AD11" i="25"/>
  <c r="AD10" i="25"/>
  <c r="AE3" i="25"/>
  <c r="AM10" i="16"/>
  <c r="AN3" i="16"/>
  <c r="AM11" i="16"/>
  <c r="AK10" i="18"/>
  <c r="AK11" i="18"/>
  <c r="AL3" i="18"/>
  <c r="AK3" i="19"/>
  <c r="AJ11" i="19"/>
  <c r="AJ10" i="19"/>
  <c r="AI11" i="20"/>
  <c r="AJ3" i="20"/>
  <c r="AI10" i="20"/>
  <c r="AL10" i="17"/>
  <c r="AL11" i="17"/>
  <c r="AM3" i="17"/>
  <c r="AH10" i="21"/>
  <c r="AI3" i="21"/>
  <c r="AH11" i="21"/>
  <c r="AF11" i="23"/>
  <c r="AG3" i="23"/>
  <c r="AF10" i="23"/>
  <c r="AG10" i="22"/>
  <c r="AG11" i="22"/>
  <c r="AH3" i="22"/>
  <c r="AC10" i="26"/>
  <c r="AC11" i="26"/>
  <c r="AD3" i="26"/>
  <c r="AP10" i="2"/>
  <c r="AM3" i="18" l="1"/>
  <c r="AL10" i="18"/>
  <c r="AL11" i="18"/>
  <c r="AN11" i="16"/>
  <c r="AO3" i="16"/>
  <c r="AN10" i="16"/>
  <c r="AI11" i="21"/>
  <c r="AI10" i="21"/>
  <c r="AJ3" i="21"/>
  <c r="AH11" i="22"/>
  <c r="AH10" i="22"/>
  <c r="AI3" i="22"/>
  <c r="AE11" i="25"/>
  <c r="AF3" i="25"/>
  <c r="AE10" i="25"/>
  <c r="AG10" i="23"/>
  <c r="AG11" i="23"/>
  <c r="AH3" i="23"/>
  <c r="AD11" i="26"/>
  <c r="AE3" i="26"/>
  <c r="AD10" i="26"/>
  <c r="AN3" i="17"/>
  <c r="AM10" i="17"/>
  <c r="AM11" i="17"/>
  <c r="AK3" i="20"/>
  <c r="AJ11" i="20"/>
  <c r="AJ10" i="20"/>
  <c r="AK10" i="19"/>
  <c r="AK11" i="19"/>
  <c r="AL3" i="19"/>
  <c r="AF10" i="24"/>
  <c r="AG3" i="24"/>
  <c r="AF11" i="24"/>
  <c r="AQ10" i="2"/>
  <c r="AG11" i="24" l="1"/>
  <c r="AH3" i="24"/>
  <c r="AG10" i="24"/>
  <c r="AF3" i="26"/>
  <c r="AE10" i="26"/>
  <c r="AE11" i="26"/>
  <c r="AI11" i="22"/>
  <c r="AJ3" i="22"/>
  <c r="AI10" i="22"/>
  <c r="AN10" i="17"/>
  <c r="AN11" i="17"/>
  <c r="AO3" i="17"/>
  <c r="AH11" i="23"/>
  <c r="AI3" i="23"/>
  <c r="AH10" i="23"/>
  <c r="AG3" i="25"/>
  <c r="AF10" i="25"/>
  <c r="AF11" i="25"/>
  <c r="AL11" i="19"/>
  <c r="AM3" i="19"/>
  <c r="AL10" i="19"/>
  <c r="AK10" i="20"/>
  <c r="AK11" i="20"/>
  <c r="AL3" i="20"/>
  <c r="AJ11" i="21"/>
  <c r="AK3" i="21"/>
  <c r="AJ10" i="21"/>
  <c r="AP3" i="16"/>
  <c r="AO10" i="16"/>
  <c r="AO11" i="16"/>
  <c r="AM10" i="18"/>
  <c r="AN3" i="18"/>
  <c r="AM11" i="18"/>
  <c r="AR10" i="2"/>
  <c r="AN11" i="18" l="1"/>
  <c r="AN10" i="18"/>
  <c r="AO3" i="18"/>
  <c r="AQ3" i="16"/>
  <c r="AP11" i="16"/>
  <c r="AP10" i="16"/>
  <c r="AL11" i="20"/>
  <c r="AM3" i="20"/>
  <c r="AL10" i="20"/>
  <c r="AM10" i="19"/>
  <c r="AN3" i="19"/>
  <c r="AM11" i="19"/>
  <c r="AG10" i="25"/>
  <c r="AG11" i="25"/>
  <c r="AH3" i="25"/>
  <c r="AO11" i="17"/>
  <c r="AP3" i="17"/>
  <c r="AO10" i="17"/>
  <c r="AJ10" i="22"/>
  <c r="AJ11" i="22"/>
  <c r="AK3" i="22"/>
  <c r="AG3" i="26"/>
  <c r="AF10" i="26"/>
  <c r="AF11" i="26"/>
  <c r="AL3" i="21"/>
  <c r="AK10" i="21"/>
  <c r="AK11" i="21"/>
  <c r="AJ3" i="23"/>
  <c r="AI10" i="23"/>
  <c r="AI11" i="23"/>
  <c r="AI3" i="24"/>
  <c r="AH11" i="24"/>
  <c r="AH10" i="24"/>
  <c r="AS10" i="2"/>
  <c r="AK3" i="23" l="1"/>
  <c r="AJ10" i="23"/>
  <c r="AJ11" i="23"/>
  <c r="AM10" i="20"/>
  <c r="AM11" i="20"/>
  <c r="AN3" i="20"/>
  <c r="AQ10" i="16"/>
  <c r="AR3" i="16"/>
  <c r="AQ11" i="16"/>
  <c r="AI10" i="24"/>
  <c r="AJ3" i="24"/>
  <c r="AI11" i="24"/>
  <c r="AH10" i="25"/>
  <c r="AI3" i="25"/>
  <c r="AH11" i="25"/>
  <c r="AO3" i="19"/>
  <c r="AN11" i="19"/>
  <c r="AN10" i="19"/>
  <c r="AO11" i="18"/>
  <c r="AP3" i="18"/>
  <c r="AO10" i="18"/>
  <c r="AG10" i="26"/>
  <c r="AG11" i="26"/>
  <c r="AH3" i="26"/>
  <c r="AL10" i="21"/>
  <c r="AL11" i="21"/>
  <c r="AM3" i="21"/>
  <c r="AK10" i="22"/>
  <c r="AK11" i="22"/>
  <c r="AL3" i="22"/>
  <c r="AP10" i="17"/>
  <c r="AP11" i="17"/>
  <c r="AQ3" i="17"/>
  <c r="G5" i="1"/>
  <c r="AH11" i="26" l="1"/>
  <c r="AH10" i="26"/>
  <c r="AI3" i="26"/>
  <c r="AQ3" i="18"/>
  <c r="AP10" i="18"/>
  <c r="AP11" i="18"/>
  <c r="AO10" i="19"/>
  <c r="AO11" i="19"/>
  <c r="AP3" i="19"/>
  <c r="AR11" i="16"/>
  <c r="AS3" i="16"/>
  <c r="AR10" i="16"/>
  <c r="AM11" i="21"/>
  <c r="AN3" i="21"/>
  <c r="AM10" i="21"/>
  <c r="AK3" i="24"/>
  <c r="AJ10" i="24"/>
  <c r="AJ11" i="24"/>
  <c r="AL10" i="22"/>
  <c r="AM3" i="22"/>
  <c r="AL11" i="22"/>
  <c r="AJ3" i="25"/>
  <c r="AI10" i="25"/>
  <c r="AI11" i="25"/>
  <c r="AO3" i="20"/>
  <c r="AN10" i="20"/>
  <c r="AN11" i="20"/>
  <c r="AQ10" i="17"/>
  <c r="AQ11" i="17"/>
  <c r="AR3" i="17"/>
  <c r="AK10" i="23"/>
  <c r="AK11" i="23"/>
  <c r="AL3" i="23"/>
  <c r="AM11" i="22" l="1"/>
  <c r="AN3" i="22"/>
  <c r="AM10" i="22"/>
  <c r="AL3" i="24"/>
  <c r="AK10" i="24"/>
  <c r="AK11" i="24"/>
  <c r="AR3" i="18"/>
  <c r="AQ11" i="18"/>
  <c r="AQ10" i="18"/>
  <c r="AT3" i="16"/>
  <c r="AS10" i="16"/>
  <c r="AS11" i="16"/>
  <c r="AJ3" i="26"/>
  <c r="AI11" i="26"/>
  <c r="AI10" i="26"/>
  <c r="AR10" i="17"/>
  <c r="AS3" i="17"/>
  <c r="AR11" i="17"/>
  <c r="AJ11" i="25"/>
  <c r="AK3" i="25"/>
  <c r="AJ10" i="25"/>
  <c r="AN11" i="21"/>
  <c r="AO3" i="21"/>
  <c r="AN10" i="21"/>
  <c r="AL11" i="23"/>
  <c r="AM3" i="23"/>
  <c r="AL10" i="23"/>
  <c r="AO10" i="20"/>
  <c r="AO11" i="20"/>
  <c r="AP3" i="20"/>
  <c r="AP11" i="19"/>
  <c r="AQ3" i="19"/>
  <c r="AP10" i="19"/>
  <c r="AQ10" i="19" l="1"/>
  <c r="AR3" i="19"/>
  <c r="AQ11" i="19"/>
  <c r="AK11" i="25"/>
  <c r="AL3" i="25"/>
  <c r="AK10" i="25"/>
  <c r="AL11" i="24"/>
  <c r="AM3" i="24"/>
  <c r="AL10" i="24"/>
  <c r="AP3" i="21"/>
  <c r="AO10" i="21"/>
  <c r="AO11" i="21"/>
  <c r="AR11" i="18"/>
  <c r="AR10" i="18"/>
  <c r="AS3" i="18"/>
  <c r="AP11" i="20"/>
  <c r="AQ3" i="20"/>
  <c r="AP10" i="20"/>
  <c r="AN3" i="23"/>
  <c r="AM10" i="23"/>
  <c r="AM11" i="23"/>
  <c r="AU3" i="16"/>
  <c r="AT10" i="16"/>
  <c r="AT11" i="16"/>
  <c r="AN10" i="22"/>
  <c r="AN11" i="22"/>
  <c r="AO3" i="22"/>
  <c r="AT3" i="17"/>
  <c r="AS11" i="17"/>
  <c r="AS10" i="17"/>
  <c r="AJ10" i="26"/>
  <c r="AJ11" i="26"/>
  <c r="AK3" i="26"/>
  <c r="AU3" i="17" l="1"/>
  <c r="AT10" i="17"/>
  <c r="AT11" i="17"/>
  <c r="AM11" i="24"/>
  <c r="AN3" i="24"/>
  <c r="AM10" i="24"/>
  <c r="AO10" i="22"/>
  <c r="AO11" i="22"/>
  <c r="AP3" i="22"/>
  <c r="AO3" i="23"/>
  <c r="AN10" i="23"/>
  <c r="AN11" i="23"/>
  <c r="AS10" i="18"/>
  <c r="AT3" i="18"/>
  <c r="AS11" i="18"/>
  <c r="AV3" i="16"/>
  <c r="AU11" i="16"/>
  <c r="AU10" i="16"/>
  <c r="AQ3" i="21"/>
  <c r="AP11" i="21"/>
  <c r="AP10" i="21"/>
  <c r="AS3" i="19"/>
  <c r="AR11" i="19"/>
  <c r="AR10" i="19"/>
  <c r="AK10" i="26"/>
  <c r="AK11" i="26"/>
  <c r="AL3" i="26"/>
  <c r="AR3" i="20"/>
  <c r="AQ10" i="20"/>
  <c r="AQ11" i="20"/>
  <c r="AM3" i="25"/>
  <c r="AL11" i="25"/>
  <c r="AL10" i="25"/>
  <c r="AV11" i="16" l="1"/>
  <c r="AW3" i="16"/>
  <c r="AV10" i="16"/>
  <c r="AS3" i="20"/>
  <c r="AR11" i="20"/>
  <c r="AR10" i="20"/>
  <c r="AN3" i="25"/>
  <c r="AM10" i="25"/>
  <c r="AM11" i="25"/>
  <c r="AM3" i="26"/>
  <c r="AL10" i="26"/>
  <c r="AL11" i="26"/>
  <c r="AQ11" i="21"/>
  <c r="AQ10" i="21"/>
  <c r="AR3" i="21"/>
  <c r="AS10" i="19"/>
  <c r="AS11" i="19"/>
  <c r="AT3" i="19"/>
  <c r="AT11" i="18"/>
  <c r="AU3" i="18"/>
  <c r="AT10" i="18"/>
  <c r="AO10" i="23"/>
  <c r="AO11" i="23"/>
  <c r="AP3" i="23"/>
  <c r="AP10" i="22"/>
  <c r="AQ3" i="22"/>
  <c r="AP11" i="22"/>
  <c r="AO3" i="24"/>
  <c r="AN10" i="24"/>
  <c r="AN11" i="24"/>
  <c r="AV3" i="17"/>
  <c r="AU10" i="17"/>
  <c r="AU11" i="17"/>
  <c r="AP3" i="24" l="1"/>
  <c r="AO10" i="24"/>
  <c r="AO11" i="24"/>
  <c r="AP11" i="23"/>
  <c r="AQ3" i="23"/>
  <c r="AP10" i="23"/>
  <c r="AV3" i="18"/>
  <c r="AU11" i="18"/>
  <c r="AU10" i="18"/>
  <c r="AT3" i="20"/>
  <c r="AS10" i="20"/>
  <c r="AS11" i="20"/>
  <c r="AV11" i="17"/>
  <c r="AV10" i="17"/>
  <c r="AW3" i="17"/>
  <c r="AR11" i="21"/>
  <c r="AS3" i="21"/>
  <c r="AR10" i="21"/>
  <c r="AN11" i="25"/>
  <c r="AO3" i="25"/>
  <c r="AN10" i="25"/>
  <c r="AR3" i="22"/>
  <c r="AQ10" i="22"/>
  <c r="AQ11" i="22"/>
  <c r="AT11" i="19"/>
  <c r="AT10" i="19"/>
  <c r="AU3" i="19"/>
  <c r="AN3" i="26"/>
  <c r="AM10" i="26"/>
  <c r="AM11" i="26"/>
  <c r="AW10" i="16"/>
  <c r="AW11" i="16"/>
  <c r="AN10" i="26" l="1"/>
  <c r="AN11" i="26"/>
  <c r="AO3" i="26"/>
  <c r="AO11" i="25"/>
  <c r="AP3" i="25"/>
  <c r="AO10" i="25"/>
  <c r="AU10" i="19"/>
  <c r="AV3" i="19"/>
  <c r="AU11" i="19"/>
  <c r="AW10" i="17"/>
  <c r="AW11" i="17"/>
  <c r="AW3" i="18"/>
  <c r="AV11" i="18"/>
  <c r="AV10" i="18"/>
  <c r="AR10" i="22"/>
  <c r="AR11" i="22"/>
  <c r="AS3" i="22"/>
  <c r="AT10" i="20"/>
  <c r="AT11" i="20"/>
  <c r="AU3" i="20"/>
  <c r="AS11" i="21"/>
  <c r="AT3" i="21"/>
  <c r="AS10" i="21"/>
  <c r="AR3" i="23"/>
  <c r="AQ10" i="23"/>
  <c r="AQ11" i="23"/>
  <c r="AP11" i="24"/>
  <c r="AP10" i="24"/>
  <c r="AQ3" i="24"/>
  <c r="AS3" i="23" l="1"/>
  <c r="AR10" i="23"/>
  <c r="AR11" i="23"/>
  <c r="AU10" i="20"/>
  <c r="AU11" i="20"/>
  <c r="AV3" i="20"/>
  <c r="AW10" i="18"/>
  <c r="AW11" i="18"/>
  <c r="AW3" i="19"/>
  <c r="AV11" i="19"/>
  <c r="AV10" i="19"/>
  <c r="AO10" i="26"/>
  <c r="AO11" i="26"/>
  <c r="AP3" i="26"/>
  <c r="AT10" i="21"/>
  <c r="AT11" i="21"/>
  <c r="AU3" i="21"/>
  <c r="AQ10" i="24"/>
  <c r="AR3" i="24"/>
  <c r="AQ11" i="24"/>
  <c r="AS11" i="22"/>
  <c r="AT3" i="22"/>
  <c r="AS10" i="22"/>
  <c r="AQ3" i="25"/>
  <c r="AP11" i="25"/>
  <c r="AP10" i="25"/>
  <c r="AS3" i="24" l="1"/>
  <c r="AR10" i="24"/>
  <c r="AR11" i="24"/>
  <c r="AT10" i="22"/>
  <c r="AU3" i="22"/>
  <c r="AT11" i="22"/>
  <c r="AP10" i="26"/>
  <c r="AQ3" i="26"/>
  <c r="AP11" i="26"/>
  <c r="AV11" i="20"/>
  <c r="AW3" i="20"/>
  <c r="AV10" i="20"/>
  <c r="AR3" i="25"/>
  <c r="AQ10" i="25"/>
  <c r="AQ11" i="25"/>
  <c r="AU10" i="21"/>
  <c r="AU11" i="21"/>
  <c r="AV3" i="21"/>
  <c r="AW10" i="19"/>
  <c r="AW11" i="19"/>
  <c r="AS10" i="23"/>
  <c r="AS11" i="23"/>
  <c r="AT3" i="23"/>
  <c r="AT11" i="23" l="1"/>
  <c r="AU3" i="23"/>
  <c r="AT10" i="23"/>
  <c r="AR3" i="26"/>
  <c r="AQ11" i="26"/>
  <c r="AQ10" i="26"/>
  <c r="AW10" i="20"/>
  <c r="AW11" i="20"/>
  <c r="AV10" i="21"/>
  <c r="AV11" i="21"/>
  <c r="AW3" i="21"/>
  <c r="AR11" i="25"/>
  <c r="AS3" i="25"/>
  <c r="AR10" i="25"/>
  <c r="AU11" i="22"/>
  <c r="AV3" i="22"/>
  <c r="AU10" i="22"/>
  <c r="AT3" i="24"/>
  <c r="AS10" i="24"/>
  <c r="AS11" i="24"/>
  <c r="AW3" i="22" l="1"/>
  <c r="AV10" i="22"/>
  <c r="AV11" i="22"/>
  <c r="AR10" i="26"/>
  <c r="AR11" i="26"/>
  <c r="AS3" i="26"/>
  <c r="AW11" i="21"/>
  <c r="AW10" i="21"/>
  <c r="AT11" i="24"/>
  <c r="AU3" i="24"/>
  <c r="AT10" i="24"/>
  <c r="AV3" i="23"/>
  <c r="AU10" i="23"/>
  <c r="AU11" i="23"/>
  <c r="AS11" i="25"/>
  <c r="AT3" i="25"/>
  <c r="AS10" i="25"/>
  <c r="AU3" i="25" l="1"/>
  <c r="AT11" i="25"/>
  <c r="AT10" i="25"/>
  <c r="AV11" i="23"/>
  <c r="AW3" i="23"/>
  <c r="AV10" i="23"/>
  <c r="AU11" i="24"/>
  <c r="AV3" i="24"/>
  <c r="AU10" i="24"/>
  <c r="AS10" i="26"/>
  <c r="AS11" i="26"/>
  <c r="AT3" i="26"/>
  <c r="AW10" i="22"/>
  <c r="AW11" i="22"/>
  <c r="AU3" i="26" l="1"/>
  <c r="AT10" i="26"/>
  <c r="AT11" i="26"/>
  <c r="AV11" i="24"/>
  <c r="AW3" i="24"/>
  <c r="AV10" i="24"/>
  <c r="AW10" i="23"/>
  <c r="AW11" i="23"/>
  <c r="AV3" i="25"/>
  <c r="AU10" i="25"/>
  <c r="AU11" i="25"/>
  <c r="AV10" i="25" l="1"/>
  <c r="AV11" i="25"/>
  <c r="AW3" i="25"/>
  <c r="AW10" i="24"/>
  <c r="AW11" i="24"/>
  <c r="AV3" i="26"/>
  <c r="AU10" i="26"/>
  <c r="AU11" i="26"/>
  <c r="AW10" i="25" l="1"/>
  <c r="AW11" i="25"/>
  <c r="AW3" i="26"/>
  <c r="AV10" i="26"/>
  <c r="AV11" i="26"/>
  <c r="AW10" i="26" l="1"/>
  <c r="AW11" i="26"/>
</calcChain>
</file>

<file path=xl/sharedStrings.xml><?xml version="1.0" encoding="utf-8"?>
<sst xmlns="http://schemas.openxmlformats.org/spreadsheetml/2006/main" count="321" uniqueCount="59">
  <si>
    <t xml:space="preserve">employé </t>
  </si>
  <si>
    <t>date d'éntrée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</si>
  <si>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</si>
  <si>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</si>
  <si>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</si>
  <si>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</si>
  <si>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</si>
  <si>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</si>
  <si>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</si>
  <si>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</si>
  <si>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</si>
  <si>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</si>
  <si>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</si>
  <si>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</si>
  <si>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start </t>
  </si>
  <si>
    <t>stop</t>
  </si>
  <si>
    <t>RTT</t>
  </si>
  <si>
    <t>Jour de l’an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</si>
  <si>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</si>
  <si>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</si>
  <si>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</si>
  <si>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</si>
  <si>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</si>
  <si>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</si>
  <si>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</si>
  <si>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</si>
  <si>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</si>
  <si>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</si>
  <si>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</si>
  <si>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</si>
  <si>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CA En jours</t>
  </si>
  <si>
    <t>HSR En heures</t>
  </si>
  <si>
    <t>HP En jours</t>
  </si>
  <si>
    <t>RTT En heures</t>
  </si>
  <si>
    <t>CEX En jours</t>
  </si>
  <si>
    <t>HP</t>
  </si>
  <si>
    <t>HSR</t>
  </si>
  <si>
    <t>Agent</t>
  </si>
  <si>
    <t>Report RTT</t>
  </si>
  <si>
    <t>Report CA</t>
  </si>
  <si>
    <t>Report HSR</t>
  </si>
  <si>
    <t>CA</t>
  </si>
  <si>
    <t>CM</t>
  </si>
  <si>
    <t>CEX</t>
  </si>
  <si>
    <t>CA à reporter</t>
  </si>
  <si>
    <t>HSR à reporter</t>
  </si>
  <si>
    <t>RTT à reporter</t>
  </si>
  <si>
    <t>HP¨à reporter</t>
  </si>
  <si>
    <t>CM En jours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</si>
  <si>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</si>
  <si>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</si>
  <si>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</si>
  <si>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</si>
  <si>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</si>
  <si>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</si>
  <si>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</si>
  <si>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</si>
  <si>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</si>
  <si>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RAZ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</si>
</sst>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Arial Black"/>
      <family val="2"/>
    </font>
    <font>
      <sz val="10"/>
      <name val="Arial"/>
      <family val="2"/>
    </font>
    <font>
      <sz val="12"/>
      <color rgb="FF303030"/>
      <name val="Arial"/>
      <family val="2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48"/>
      <color theme="0" tint="-4.9989318521683403E-2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7030A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9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4" fontId="0" fillId="4" borderId="0" xfId="0" applyNumberFormat="1" applyFont="1" applyFill="1" applyAlignment="1">
      <alignment horizontal="center"/>
    </xf>
    <xf numFmtId="0" fontId="0" fillId="4" borderId="0" xfId="0" applyFont="1" applyFill="1"/>
    <xf numFmtId="14" fontId="0" fillId="0" borderId="0" xfId="0" applyNumberFormat="1" applyFont="1" applyAlignment="1">
      <alignment horizontal="center"/>
    </xf>
    <xf numFmtId="0" fontId="0" fillId="0" borderId="0" xfId="0" applyFont="1"/>
    <xf numFmtId="14" fontId="0" fillId="4" borderId="6" xfId="0" applyNumberFormat="1" applyFont="1" applyFill="1" applyBorder="1" applyAlignment="1">
      <alignment horizontal="center"/>
    </xf>
    <xf numFmtId="0" fontId="0" fillId="4" borderId="6" xfId="0" applyFont="1" applyFill="1" applyBorder="1"/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NumberFormat="1"/>
    <xf numFmtId="0" fontId="0" fillId="0" borderId="0" xfId="0" applyFill="1"/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0" fillId="0" borderId="2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0" fillId="0" borderId="3" xfId="0" applyFont="1" applyBorder="1" applyAlignment="1">
      <alignment horizontal="center" vertical="center" textRotation="90"/>
    </xf>
    <xf numFmtId="1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quotePrefix="1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textRotation="90"/>
    </xf>
    <xf numFmtId="0" fontId="11" fillId="0" borderId="0" xfId="0" applyFont="1" applyAlignment="1">
      <alignment horizontal="center" textRotation="90" wrapText="1"/>
    </xf>
    <xf numFmtId="0" fontId="12" fillId="0" borderId="0" xfId="0" applyFont="1" applyAlignment="1">
      <alignment horizontal="center" textRotation="90"/>
    </xf>
    <xf numFmtId="0" fontId="14" fillId="0" borderId="0" xfId="0" applyFont="1" applyAlignment="1">
      <alignment horizontal="center" textRotation="90"/>
    </xf>
    <xf numFmtId="0" fontId="13" fillId="0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textRotation="90"/>
    </xf>
    <xf numFmtId="0" fontId="14" fillId="0" borderId="0" xfId="0" applyFont="1" applyAlignment="1">
      <alignment horizontal="center" vertical="center" textRotation="90"/>
    </xf>
    <xf numFmtId="0" fontId="15" fillId="0" borderId="0" xfId="0" applyFont="1" applyFill="1" applyAlignment="1">
      <alignment horizontal="center" vertical="center" textRotation="90" wrapText="1"/>
    </xf>
    <xf numFmtId="0" fontId="16" fillId="5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 wrapText="1"/>
    </xf>
    <xf numFmtId="0" fontId="13" fillId="8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 textRotation="90" wrapText="1"/>
    </xf>
    <xf numFmtId="0" fontId="13" fillId="9" borderId="0" xfId="0" applyFont="1" applyFill="1" applyAlignment="1">
      <alignment horizontal="center" vertical="center"/>
    </xf>
    <xf numFmtId="0" fontId="7" fillId="0" borderId="14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/>
    </xf>
    <xf numFmtId="2" fontId="16" fillId="2" borderId="0" xfId="0" applyNumberFormat="1" applyFont="1" applyFill="1" applyAlignment="1">
      <alignment horizontal="center" vertical="center"/>
    </xf>
    <xf numFmtId="2" fontId="13" fillId="10" borderId="0" xfId="0" applyNumberFormat="1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17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b/>
        <i val="0"/>
        <color theme="0" tint="-0.14996795556505021"/>
      </font>
      <fill>
        <patternFill>
          <bgColor rgb="FF00B050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au1" displayName="Tableau1" ref="A3:A12" totalsRowShown="0">
  <autoFilter ref="A3:A12"/>
  <tableColumns count="1">
    <tableColumn id="1" name="employé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L22"/>
  <sheetViews>
    <sheetView showGridLines="0" tabSelected="1" topLeftCell="B6" zoomScale="90" zoomScaleNormal="90" workbookViewId="0">
      <selection activeCell="Y15" sqref="Y15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140625" bestFit="1" customWidth="1"/>
    <col min="4" max="4" width="6" hidden="1" customWidth="1"/>
    <col min="5" max="5" width="4.85546875" hidden="1" customWidth="1"/>
    <col min="6" max="7" width="4.140625" hidden="1" customWidth="1"/>
    <col min="8" max="8" width="4.85546875" hidden="1" customWidth="1"/>
    <col min="9" max="9" width="6" hidden="1" customWidth="1"/>
    <col min="10" max="10" width="4.140625" hidden="1" customWidth="1"/>
    <col min="11" max="11" width="4.42578125" hidden="1" customWidth="1"/>
    <col min="12" max="13" width="6" hidden="1" customWidth="1"/>
    <col min="14" max="15" width="4.140625" hidden="1" customWidth="1"/>
    <col min="16" max="16" width="6.7109375" hidden="1" customWidth="1"/>
    <col min="17" max="17" width="6" hidden="1" customWidth="1"/>
    <col min="18" max="18" width="4.140625" hidden="1" customWidth="1"/>
    <col min="19" max="49" width="6.7109375" customWidth="1"/>
  </cols>
  <sheetData>
    <row r="1" spans="1:64" ht="43.5" hidden="1" customHeight="1" x14ac:dyDescent="0.25">
      <c r="A1" s="45">
        <f>config!D6</f>
        <v>43466</v>
      </c>
    </row>
    <row r="2" spans="1:64" ht="46.5" hidden="1" customHeight="1" x14ac:dyDescent="0.25">
      <c r="A2" s="45">
        <f>config!E6</f>
        <v>43496</v>
      </c>
    </row>
    <row r="3" spans="1:64" ht="49.5" hidden="1" customHeight="1" x14ac:dyDescent="0.25">
      <c r="S3" s="2">
        <f>A1</f>
        <v>43466</v>
      </c>
      <c r="T3" s="2">
        <f>S3+1</f>
        <v>43467</v>
      </c>
      <c r="U3" s="2">
        <f t="shared" ref="U3:AS3" si="0">T3+1</f>
        <v>43468</v>
      </c>
      <c r="V3" s="2">
        <f t="shared" si="0"/>
        <v>43469</v>
      </c>
      <c r="W3" s="2">
        <f t="shared" si="0"/>
        <v>43470</v>
      </c>
      <c r="X3" s="2">
        <f t="shared" si="0"/>
        <v>43471</v>
      </c>
      <c r="Y3" s="2">
        <f t="shared" si="0"/>
        <v>43472</v>
      </c>
      <c r="Z3" s="2">
        <f t="shared" si="0"/>
        <v>43473</v>
      </c>
      <c r="AA3" s="2">
        <f t="shared" si="0"/>
        <v>43474</v>
      </c>
      <c r="AB3" s="2">
        <f t="shared" si="0"/>
        <v>43475</v>
      </c>
      <c r="AC3" s="2">
        <f t="shared" si="0"/>
        <v>43476</v>
      </c>
      <c r="AD3" s="2">
        <f t="shared" si="0"/>
        <v>43477</v>
      </c>
      <c r="AE3" s="2">
        <f t="shared" si="0"/>
        <v>43478</v>
      </c>
      <c r="AF3" s="2">
        <f t="shared" si="0"/>
        <v>43479</v>
      </c>
      <c r="AG3" s="2">
        <f t="shared" si="0"/>
        <v>43480</v>
      </c>
      <c r="AH3" s="2">
        <f t="shared" si="0"/>
        <v>43481</v>
      </c>
      <c r="AI3" s="2">
        <f t="shared" si="0"/>
        <v>43482</v>
      </c>
      <c r="AJ3" s="2">
        <f t="shared" si="0"/>
        <v>43483</v>
      </c>
      <c r="AK3" s="2">
        <f t="shared" si="0"/>
        <v>43484</v>
      </c>
      <c r="AL3" s="2">
        <f t="shared" si="0"/>
        <v>43485</v>
      </c>
      <c r="AM3" s="2">
        <f t="shared" si="0"/>
        <v>43486</v>
      </c>
      <c r="AN3" s="2">
        <f t="shared" si="0"/>
        <v>43487</v>
      </c>
      <c r="AO3" s="2">
        <f t="shared" si="0"/>
        <v>43488</v>
      </c>
      <c r="AP3" s="2">
        <f t="shared" si="0"/>
        <v>43489</v>
      </c>
      <c r="AQ3" s="2">
        <f t="shared" si="0"/>
        <v>43490</v>
      </c>
      <c r="AR3" s="2">
        <f>AQ3+1</f>
        <v>43491</v>
      </c>
      <c r="AS3" s="2">
        <f t="shared" si="0"/>
        <v>43492</v>
      </c>
      <c r="AT3" s="2">
        <f>IFERROR(IF(AS3+1&gt;$A$2,"",AS3+1),"")</f>
        <v>43493</v>
      </c>
      <c r="AU3" s="2">
        <f t="shared" ref="AU3:AW3" si="1">IFERROR(IF(AT3+1&gt;$A$2,"",AT3+1),"")</f>
        <v>43494</v>
      </c>
      <c r="AV3" s="2">
        <f t="shared" si="1"/>
        <v>43495</v>
      </c>
      <c r="AW3" s="2">
        <f t="shared" si="1"/>
        <v>43496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24" hidden="1" customHeight="1" x14ac:dyDescent="0.25"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64" ht="24" hidden="1" customHeight="1" x14ac:dyDescent="0.2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64" ht="75" customHeight="1" x14ac:dyDescent="0.25">
      <c r="B6" s="24"/>
      <c r="C6" s="89" t="str">
        <f>TEXT(A1,"mmmm")</f>
        <v>janvier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64" ht="24.95" customHeight="1" x14ac:dyDescent="0.25">
      <c r="K8" s="14"/>
      <c r="T8" s="41" t="s">
        <v>41</v>
      </c>
      <c r="V8" s="32" t="s">
        <v>16</v>
      </c>
      <c r="X8" s="88" t="s">
        <v>36</v>
      </c>
      <c r="Z8" s="33" t="s">
        <v>35</v>
      </c>
      <c r="AB8" s="34" t="s">
        <v>43</v>
      </c>
      <c r="AD8" s="35" t="s">
        <v>42</v>
      </c>
      <c r="AF8" s="91" t="s">
        <v>58</v>
      </c>
    </row>
    <row r="9" spans="1:64" ht="24.95" customHeight="1" thickBot="1" x14ac:dyDescent="0.3">
      <c r="C9" s="1"/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38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85" t="s">
        <v>44</v>
      </c>
      <c r="S11" s="58">
        <f t="shared" ref="S11:AW11" si="3">IFERROR(WEEKDAY(S3),"")</f>
        <v>3</v>
      </c>
      <c r="T11" s="59">
        <f t="shared" si="3"/>
        <v>4</v>
      </c>
      <c r="U11" s="59">
        <f t="shared" si="3"/>
        <v>5</v>
      </c>
      <c r="V11" s="59">
        <f t="shared" si="3"/>
        <v>6</v>
      </c>
      <c r="W11" s="59">
        <f t="shared" si="3"/>
        <v>7</v>
      </c>
      <c r="X11" s="59">
        <f t="shared" si="3"/>
        <v>1</v>
      </c>
      <c r="Y11" s="59">
        <f t="shared" si="3"/>
        <v>2</v>
      </c>
      <c r="Z11" s="59">
        <f t="shared" si="3"/>
        <v>3</v>
      </c>
      <c r="AA11" s="59">
        <f t="shared" si="3"/>
        <v>4</v>
      </c>
      <c r="AB11" s="59">
        <f t="shared" si="3"/>
        <v>5</v>
      </c>
      <c r="AC11" s="59">
        <f t="shared" si="3"/>
        <v>6</v>
      </c>
      <c r="AD11" s="59">
        <f t="shared" si="3"/>
        <v>7</v>
      </c>
      <c r="AE11" s="59">
        <f t="shared" si="3"/>
        <v>1</v>
      </c>
      <c r="AF11" s="59">
        <f t="shared" si="3"/>
        <v>2</v>
      </c>
      <c r="AG11" s="59">
        <f t="shared" si="3"/>
        <v>3</v>
      </c>
      <c r="AH11" s="59">
        <f t="shared" si="3"/>
        <v>4</v>
      </c>
      <c r="AI11" s="59">
        <f t="shared" si="3"/>
        <v>5</v>
      </c>
      <c r="AJ11" s="59">
        <f t="shared" si="3"/>
        <v>6</v>
      </c>
      <c r="AK11" s="59">
        <f t="shared" si="3"/>
        <v>7</v>
      </c>
      <c r="AL11" s="59">
        <f t="shared" si="3"/>
        <v>1</v>
      </c>
      <c r="AM11" s="59">
        <f t="shared" si="3"/>
        <v>2</v>
      </c>
      <c r="AN11" s="59">
        <f t="shared" si="3"/>
        <v>3</v>
      </c>
      <c r="AO11" s="59">
        <f t="shared" si="3"/>
        <v>4</v>
      </c>
      <c r="AP11" s="59">
        <f t="shared" si="3"/>
        <v>5</v>
      </c>
      <c r="AQ11" s="59">
        <f t="shared" si="3"/>
        <v>6</v>
      </c>
      <c r="AR11" s="59">
        <f t="shared" si="3"/>
        <v>7</v>
      </c>
      <c r="AS11" s="59">
        <f t="shared" si="3"/>
        <v>1</v>
      </c>
      <c r="AT11" s="59">
        <f t="shared" si="3"/>
        <v>2</v>
      </c>
      <c r="AU11" s="59">
        <f t="shared" si="3"/>
        <v>3</v>
      </c>
      <c r="AV11" s="59">
        <f t="shared" si="3"/>
        <v>4</v>
      </c>
      <c r="AW11" s="60">
        <f t="shared" si="3"/>
        <v>5</v>
      </c>
      <c r="AZ11" s="22"/>
    </row>
    <row r="12" spans="1:64" s="62" customFormat="1" ht="24.95" customHeight="1" x14ac:dyDescent="0.25">
      <c r="C12" s="28" t="str">
        <f>IF(config!A4&lt;&gt;"",config!A4,"")</f>
        <v>Employé 1</v>
      </c>
      <c r="D12" s="48">
        <v>0</v>
      </c>
      <c r="E12" s="48">
        <v>0</v>
      </c>
      <c r="F12" s="4">
        <v>0</v>
      </c>
      <c r="G12" s="4">
        <f>IFERROR(INDEX({0;1;2},MATCH(SUMPRODUCT((Janvier!$S$12:$AW$19="CA")*(Janvier!$C$12:$C$19=$C12))-Janvier!$F12,{0;5;8},1)),"")</f>
        <v>2</v>
      </c>
      <c r="H12" s="48">
        <v>0</v>
      </c>
      <c r="I12" s="48">
        <v>82.5</v>
      </c>
      <c r="J12" s="4">
        <v>28</v>
      </c>
      <c r="K12" s="40">
        <f>SUMPRODUCT(($S$12:$AW$19="HP")*(Janvier!$C$12:$C$19=$C12))</f>
        <v>1</v>
      </c>
      <c r="L12" s="48" t="e">
        <f ca="1">sommecouleurfond($S12:$AW12,3)</f>
        <v>#VALUE!</v>
      </c>
      <c r="M12" s="48" t="e">
        <f ca="1">sommecouleurfond($S12:$AW12,14)</f>
        <v>#VALUE!</v>
      </c>
      <c r="N12" s="40">
        <f>SUMPRODUCT((Janvier!$S$12:$AW$19="CA")*(Janvier!$C$12:$C$19=$C12))</f>
        <v>8</v>
      </c>
      <c r="O12" s="40">
        <f>$G12-$K12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91"/>
      <c r="W12" s="3"/>
      <c r="X12" s="3"/>
      <c r="Y12" s="91"/>
      <c r="Z12" s="3" t="s">
        <v>41</v>
      </c>
      <c r="AA12" s="3" t="s">
        <v>41</v>
      </c>
      <c r="AB12" s="3" t="s">
        <v>41</v>
      </c>
      <c r="AC12" s="3" t="s">
        <v>41</v>
      </c>
      <c r="AD12" s="3"/>
      <c r="AE12" s="3"/>
      <c r="AF12" s="3" t="s">
        <v>41</v>
      </c>
      <c r="AG12" s="3" t="s">
        <v>41</v>
      </c>
      <c r="AH12" s="3" t="s">
        <v>41</v>
      </c>
      <c r="AI12" s="3" t="s">
        <v>41</v>
      </c>
      <c r="AJ12" s="3" t="s">
        <v>35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s="62" customFormat="1" ht="24.95" customHeight="1" x14ac:dyDescent="0.25">
      <c r="C13" s="29" t="str">
        <f>IF(config!A5&lt;&gt;"",config!A5,"")</f>
        <v>Employé 2</v>
      </c>
      <c r="D13" s="61">
        <v>0</v>
      </c>
      <c r="E13" s="61">
        <v>0</v>
      </c>
      <c r="F13" s="3">
        <v>0</v>
      </c>
      <c r="G13" s="3">
        <f>IFERROR(INDEX({0;1;2},MATCH(SUMPRODUCT((Janvier!$S$12:$AW$19="CA")*(Janvier!$C$12:$C$19=$C13))-Janvier!$F13,{0;5;8},1)),"")</f>
        <v>0</v>
      </c>
      <c r="H13" s="61">
        <v>0</v>
      </c>
      <c r="I13" s="61">
        <v>82.5</v>
      </c>
      <c r="J13" s="3">
        <v>28</v>
      </c>
      <c r="K13" s="54">
        <f>SUMPRODUCT(($S$12:$AW$19="HP")*(Janvier!$C$12:$C$19=$C13))</f>
        <v>2</v>
      </c>
      <c r="L13" s="61" t="e">
        <f t="shared" ref="L13:L19" ca="1" si="4">sommecouleurfond($S13:$AW13,3)</f>
        <v>#VALUE!</v>
      </c>
      <c r="M13" s="61" t="e">
        <f t="shared" ref="M13:M19" ca="1" si="5">sommecouleurfond($S13:$AW13,14)</f>
        <v>#VALUE!</v>
      </c>
      <c r="N13" s="54">
        <f>SUMPRODUCT((Janvier!$S$12:$AW$19="CA")*(Janvier!$C$12:$C$19=$C13))</f>
        <v>0</v>
      </c>
      <c r="O13" s="54">
        <f t="shared" ref="O13:O19" si="6">$G13-$K13</f>
        <v>-2</v>
      </c>
      <c r="P13" s="61" t="e">
        <f t="shared" ref="P13:P19" ca="1" si="7">$D13+$H13-$L13</f>
        <v>#VALUE!</v>
      </c>
      <c r="Q13" s="61" t="e">
        <f t="shared" ref="Q13:Q19" ca="1" si="8">$E13+$I13-$M13</f>
        <v>#VALUE!</v>
      </c>
      <c r="R13" s="65">
        <f t="shared" ref="R13:R19" si="9">$F13+$J13-$N13</f>
        <v>28</v>
      </c>
      <c r="S13" s="51"/>
      <c r="T13" s="3"/>
      <c r="U13" s="3"/>
      <c r="V13" s="3"/>
      <c r="W13" s="3"/>
      <c r="X13" s="3"/>
      <c r="Y13" s="3"/>
      <c r="Z13" s="33" t="s">
        <v>35</v>
      </c>
      <c r="AA13" s="92" t="s">
        <v>35</v>
      </c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s="62" customFormat="1" ht="24.95" customHeight="1" x14ac:dyDescent="0.25">
      <c r="C14" s="29" t="str">
        <f>IF(config!A6&lt;&gt;"",config!A6,"")</f>
        <v>Employé 3</v>
      </c>
      <c r="D14" s="61">
        <v>12.5</v>
      </c>
      <c r="E14" s="61">
        <v>0</v>
      </c>
      <c r="F14" s="3">
        <v>0</v>
      </c>
      <c r="G14" s="3">
        <f>IFERROR(INDEX({0;1;2},MATCH(SUMPRODUCT((Janvier!$S$12:$AW$19="CA")*(Janvier!$C$12:$C$19=$C14))-Janvier!$F14,{0;5;8},1)),"")</f>
        <v>0</v>
      </c>
      <c r="H14" s="61">
        <v>0</v>
      </c>
      <c r="I14" s="61">
        <v>82.5</v>
      </c>
      <c r="J14" s="3">
        <v>28</v>
      </c>
      <c r="K14" s="54">
        <f>SUMPRODUCT(($S$12:$AW$19="HP")*(Janvier!$C$12:$C$19=$C14))</f>
        <v>0</v>
      </c>
      <c r="L14" s="61" t="e">
        <f t="shared" ca="1" si="4"/>
        <v>#VALUE!</v>
      </c>
      <c r="M14" s="61" t="e">
        <f t="shared" ca="1" si="5"/>
        <v>#VALUE!</v>
      </c>
      <c r="N14" s="54">
        <f>SUMPRODUCT((Janvier!$S$12:$AW$19="CA")*(Janvier!$C$12:$C$19=$C14))</f>
        <v>0</v>
      </c>
      <c r="O14" s="54">
        <f t="shared" si="6"/>
        <v>0</v>
      </c>
      <c r="P14" s="61" t="e">
        <f t="shared" ca="1" si="7"/>
        <v>#VALUE!</v>
      </c>
      <c r="Q14" s="61" t="e">
        <f t="shared" ca="1" si="8"/>
        <v>#VALUE!</v>
      </c>
      <c r="R14" s="65">
        <f t="shared" si="9"/>
        <v>28</v>
      </c>
      <c r="S14" s="51"/>
      <c r="T14" s="3"/>
      <c r="U14" s="91"/>
      <c r="V14" s="3"/>
      <c r="W14" s="3"/>
      <c r="X14" s="3"/>
      <c r="Y14" s="32">
        <v>7.5</v>
      </c>
      <c r="Z14" s="32">
        <v>7.5</v>
      </c>
      <c r="AA14" s="32">
        <v>2.5</v>
      </c>
      <c r="AB14" s="88">
        <v>7.5</v>
      </c>
      <c r="AC14" s="88">
        <v>5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s="62" customFormat="1" ht="24.95" customHeight="1" x14ac:dyDescent="0.25">
      <c r="C15" s="29" t="str">
        <f>IF(config!A8&lt;&gt;"",config!A8,"")</f>
        <v>Employé 5</v>
      </c>
      <c r="D15" s="61">
        <v>0</v>
      </c>
      <c r="E15" s="61">
        <v>0</v>
      </c>
      <c r="F15" s="3">
        <v>0</v>
      </c>
      <c r="G15" s="3">
        <f>IFERROR(INDEX({0;1;2},MATCH(SUMPRODUCT((Janvier!$S$12:$AW$19="CA")*(Janvier!$C$12:$C$19=$C15))-Janvier!$F15,{0;5;8},1)),"")</f>
        <v>0</v>
      </c>
      <c r="H15" s="61">
        <v>0</v>
      </c>
      <c r="I15" s="61">
        <v>82.5</v>
      </c>
      <c r="J15" s="3">
        <v>28</v>
      </c>
      <c r="K15" s="54">
        <f>SUMPRODUCT(($S$12:$AW$19="HP")*(Janvier!$C$12:$C$19=$C15))</f>
        <v>0</v>
      </c>
      <c r="L15" s="61" t="e">
        <f t="shared" ca="1" si="4"/>
        <v>#VALUE!</v>
      </c>
      <c r="M15" s="61" t="e">
        <f t="shared" ca="1" si="5"/>
        <v>#VALUE!</v>
      </c>
      <c r="N15" s="54">
        <f>SUMPRODUCT((Janvier!$S$12:$AW$19="CA")*(Janvier!$C$12:$C$19=$C15))</f>
        <v>0</v>
      </c>
      <c r="O15" s="54">
        <f t="shared" si="6"/>
        <v>0</v>
      </c>
      <c r="P15" s="61" t="e">
        <f t="shared" ca="1" si="7"/>
        <v>#VALUE!</v>
      </c>
      <c r="Q15" s="61" t="e">
        <f t="shared" ca="1" si="8"/>
        <v>#VALUE!</v>
      </c>
      <c r="R15" s="65">
        <f t="shared" si="9"/>
        <v>28</v>
      </c>
      <c r="S15" s="51"/>
      <c r="T15" s="91"/>
      <c r="U15" s="91"/>
      <c r="V15" s="91"/>
      <c r="W15" s="91"/>
      <c r="X15" s="91"/>
      <c r="Y15" s="91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63"/>
    </row>
    <row r="16" spans="1:64" s="62" customFormat="1" ht="24.95" customHeight="1" x14ac:dyDescent="0.25">
      <c r="C16" s="29" t="str">
        <f>IF(config!A9&lt;&gt;"",config!A9,"")</f>
        <v>Employé 6</v>
      </c>
      <c r="D16" s="61">
        <v>0</v>
      </c>
      <c r="E16" s="61">
        <v>0</v>
      </c>
      <c r="F16" s="3">
        <v>0</v>
      </c>
      <c r="G16" s="3">
        <f>IFERROR(INDEX({0;1;2},MATCH(SUMPRODUCT((Janvier!$S$12:$AW$19="CA")*(Janvier!$C$12:$C$19=$C16))-Janvier!$F16,{0;5;8},1)),"")</f>
        <v>0</v>
      </c>
      <c r="H16" s="61">
        <v>0</v>
      </c>
      <c r="I16" s="61">
        <v>82.5</v>
      </c>
      <c r="J16" s="3">
        <v>28</v>
      </c>
      <c r="K16" s="54">
        <f>SUMPRODUCT(($S$12:$AW$19="HP")*(Janvier!$C$12:$C$19=$C16))</f>
        <v>0</v>
      </c>
      <c r="L16" s="61" t="e">
        <f t="shared" ca="1" si="4"/>
        <v>#VALUE!</v>
      </c>
      <c r="M16" s="61" t="e">
        <f t="shared" ca="1" si="5"/>
        <v>#VALUE!</v>
      </c>
      <c r="N16" s="54">
        <f>SUMPRODUCT((Janvier!$S$12:$AW$19="CA")*(Janvier!$C$12:$C$19=$C16))</f>
        <v>0</v>
      </c>
      <c r="O16" s="54">
        <f t="shared" si="6"/>
        <v>0</v>
      </c>
      <c r="P16" s="61" t="e">
        <f t="shared" ca="1" si="7"/>
        <v>#VALUE!</v>
      </c>
      <c r="Q16" s="61" t="e">
        <f t="shared" ca="1" si="8"/>
        <v>#VALUE!</v>
      </c>
      <c r="R16" s="65">
        <f t="shared" si="9"/>
        <v>28</v>
      </c>
      <c r="S16" s="51"/>
      <c r="T16" s="3"/>
      <c r="U16" s="3"/>
      <c r="V16" s="3"/>
      <c r="W16" s="3"/>
      <c r="X16" s="3"/>
      <c r="Y16" s="3"/>
      <c r="Z16" s="91"/>
      <c r="AA16" s="91"/>
      <c r="AB16" s="91"/>
      <c r="AC16" s="91"/>
      <c r="AD16" s="91"/>
      <c r="AE16" s="91"/>
      <c r="AF16" s="91"/>
      <c r="AG16" s="91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64"/>
    </row>
    <row r="17" spans="3:52" s="62" customFormat="1" ht="24.95" customHeight="1" x14ac:dyDescent="0.25">
      <c r="C17" s="29" t="str">
        <f>IF(config!A10&lt;&gt;"",config!A10,"")</f>
        <v>Employé 7</v>
      </c>
      <c r="D17" s="61">
        <v>0</v>
      </c>
      <c r="E17" s="61">
        <v>0</v>
      </c>
      <c r="F17" s="3">
        <v>0</v>
      </c>
      <c r="G17" s="3">
        <f>IFERROR(INDEX({0;1;2},MATCH(SUMPRODUCT((Janvier!$S$12:$AW$19="CA")*(Janvier!$C$12:$C$19=$C17))-Janvier!$F17,{0;5;8},1)),"")</f>
        <v>0</v>
      </c>
      <c r="H17" s="61">
        <v>0</v>
      </c>
      <c r="I17" s="61">
        <v>82.5</v>
      </c>
      <c r="J17" s="3">
        <v>28</v>
      </c>
      <c r="K17" s="54">
        <f>SUMPRODUCT(($S$12:$AW$19="HP")*(Janvier!$C$12:$C$19=$C17))</f>
        <v>0</v>
      </c>
      <c r="L17" s="61" t="e">
        <f t="shared" ca="1" si="4"/>
        <v>#VALUE!</v>
      </c>
      <c r="M17" s="61" t="e">
        <f t="shared" ca="1" si="5"/>
        <v>#VALUE!</v>
      </c>
      <c r="N17" s="54">
        <f>SUMPRODUCT((Janvier!$S$12:$AW$19="CA")*(Janvier!$C$12:$C$19=$C17))</f>
        <v>0</v>
      </c>
      <c r="O17" s="54">
        <f t="shared" si="6"/>
        <v>0</v>
      </c>
      <c r="P17" s="61" t="e">
        <f t="shared" ca="1" si="7"/>
        <v>#VALUE!</v>
      </c>
      <c r="Q17" s="61" t="e">
        <f t="shared" ca="1" si="8"/>
        <v>#VALUE!</v>
      </c>
      <c r="R17" s="65">
        <f t="shared" si="9"/>
        <v>28</v>
      </c>
      <c r="S17" s="90"/>
      <c r="T17" s="91"/>
      <c r="U17" s="91"/>
      <c r="V17" s="91"/>
      <c r="W17" s="91"/>
      <c r="X17" s="91"/>
      <c r="Y17" s="91"/>
      <c r="Z17" s="3"/>
      <c r="AA17" s="3"/>
      <c r="AB17" s="91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s="62" customFormat="1" ht="24.95" customHeight="1" x14ac:dyDescent="0.25">
      <c r="C18" s="29" t="str">
        <f>IF(config!A11&lt;&gt;"",config!A11,"")</f>
        <v>Employé 8</v>
      </c>
      <c r="D18" s="61">
        <v>0</v>
      </c>
      <c r="E18" s="61">
        <v>0</v>
      </c>
      <c r="F18" s="3">
        <v>0</v>
      </c>
      <c r="G18" s="3">
        <f>IFERROR(INDEX({0;1;2},MATCH(SUMPRODUCT((Janvier!$S$12:$AW$19="CA")*(Janvier!$C$12:$C$19=$C18))-Janvier!$F18,{0;5;8},1)),"")</f>
        <v>0</v>
      </c>
      <c r="H18" s="61">
        <v>0</v>
      </c>
      <c r="I18" s="61">
        <v>82.5</v>
      </c>
      <c r="J18" s="3">
        <v>28</v>
      </c>
      <c r="K18" s="54">
        <f>SUMPRODUCT(($S$12:$AW$19="HP")*(Janvier!$C$12:$C$19=$C18))</f>
        <v>0</v>
      </c>
      <c r="L18" s="61" t="e">
        <f t="shared" ca="1" si="4"/>
        <v>#VALUE!</v>
      </c>
      <c r="M18" s="61" t="e">
        <f t="shared" ca="1" si="5"/>
        <v>#VALUE!</v>
      </c>
      <c r="N18" s="54">
        <f>SUMPRODUCT((Janvier!$S$12:$AW$19="CA")*(Janvier!$C$12:$C$19=$C18))</f>
        <v>0</v>
      </c>
      <c r="O18" s="54">
        <f t="shared" si="6"/>
        <v>0</v>
      </c>
      <c r="P18" s="61" t="e">
        <f t="shared" ca="1" si="7"/>
        <v>#VALUE!</v>
      </c>
      <c r="Q18" s="61" t="e">
        <f t="shared" ca="1" si="8"/>
        <v>#VALUE!</v>
      </c>
      <c r="R18" s="65">
        <f t="shared" si="9"/>
        <v>28</v>
      </c>
      <c r="S18" s="51"/>
      <c r="T18" s="3"/>
      <c r="U18" s="3"/>
      <c r="V18" s="91"/>
      <c r="W18" s="91"/>
      <c r="X18" s="91"/>
      <c r="Y18" s="91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s="62" customFormat="1" ht="24.95" customHeight="1" x14ac:dyDescent="0.25">
      <c r="C19" s="29" t="str">
        <f>IF(config!A12&lt;&gt;"",config!A12,"")</f>
        <v>Employé 9</v>
      </c>
      <c r="D19" s="61">
        <v>0</v>
      </c>
      <c r="E19" s="61">
        <v>0</v>
      </c>
      <c r="F19" s="3">
        <v>0</v>
      </c>
      <c r="G19" s="3">
        <f>IFERROR(INDEX({0;1;2},MATCH(SUMPRODUCT((Janvier!$S$12:$AW$19="CA")*(Janvier!$C$12:$C$19=$C19))-Janvier!$F19,{0;5;8},1)),"")</f>
        <v>0</v>
      </c>
      <c r="H19" s="61">
        <v>0</v>
      </c>
      <c r="I19" s="61">
        <v>82.5</v>
      </c>
      <c r="J19" s="3">
        <v>28</v>
      </c>
      <c r="K19" s="54">
        <f>SUMPRODUCT(($S$12:$AW$19="HP")*(Janvier!$C$12:$C$19=$C19))</f>
        <v>0</v>
      </c>
      <c r="L19" s="61" t="e">
        <f t="shared" ca="1" si="4"/>
        <v>#VALUE!</v>
      </c>
      <c r="M19" s="61" t="e">
        <f t="shared" ca="1" si="5"/>
        <v>#VALUE!</v>
      </c>
      <c r="N19" s="54">
        <f>SUMPRODUCT((Janvier!$S$12:$AW$19="CA")*(Janvier!$C$12:$C$19=$C19))</f>
        <v>0</v>
      </c>
      <c r="O19" s="54">
        <f t="shared" si="6"/>
        <v>0</v>
      </c>
      <c r="P19" s="61" t="e">
        <f t="shared" ca="1" si="7"/>
        <v>#VALUE!</v>
      </c>
      <c r="Q19" s="61" t="e">
        <f t="shared" ca="1" si="8"/>
        <v>#VALUE!</v>
      </c>
      <c r="R19" s="65">
        <f t="shared" si="9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0" spans="3:52" ht="24.95" customHeight="1" x14ac:dyDescent="0.25">
      <c r="C20" s="55" t="str">
        <f>IF(config!A13&lt;&gt;"",config!A13,"")</f>
        <v/>
      </c>
      <c r="D20" s="56"/>
      <c r="E20" s="56"/>
      <c r="F20" s="56"/>
      <c r="G20" s="56"/>
      <c r="H20" s="56"/>
      <c r="I20" s="56"/>
      <c r="J20" s="56"/>
      <c r="K20" s="57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</row>
    <row r="21" spans="3:52" ht="24.95" customHeight="1" x14ac:dyDescent="0.25">
      <c r="S21" s="20"/>
    </row>
    <row r="22" spans="3:52" ht="24" customHeight="1" x14ac:dyDescent="0.25">
      <c r="AZ22">
        <f>SUMPRODUCT((Janvier!S12:AW17="RTT")*(Janvier!C12:C17=C13))</f>
        <v>0</v>
      </c>
    </row>
  </sheetData>
  <mergeCells count="1">
    <mergeCell ref="C6:AW6"/>
  </mergeCells>
  <conditionalFormatting sqref="S10:AW19">
    <cfRule type="expression" dxfId="116" priority="2">
      <formula>OR(S$11=1,S$11=7)</formula>
    </cfRule>
  </conditionalFormatting>
  <conditionalFormatting sqref="S12:AW19">
    <cfRule type="cellIs" dxfId="115" priority="3" operator="equal">
      <formula>"CEX"</formula>
    </cfRule>
    <cfRule type="cellIs" dxfId="114" priority="21" operator="equal">
      <formula>"CM"</formula>
    </cfRule>
    <cfRule type="cellIs" dxfId="113" priority="22" operator="equal">
      <formula>"CA"</formula>
    </cfRule>
    <cfRule type="cellIs" dxfId="112" priority="23" operator="equal">
      <formula>"HP"</formula>
    </cfRule>
    <cfRule type="containsBlanks" dxfId="111" priority="24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C4385A5-FEED-4556-A82E-13FF2BD536A4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BL29"/>
  <sheetViews>
    <sheetView showGridLines="0" topLeftCell="B6" zoomScale="90" zoomScaleNormal="90" workbookViewId="0">
      <selection activeCell="AU10" sqref="AU10"/>
    </sheetView>
  </sheetViews>
  <sheetFormatPr baseColWidth="10" defaultRowHeight="24" customHeight="1" x14ac:dyDescent="0.25"/>
  <cols>
    <col min="1" max="1" width="15.285156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39.75" hidden="1" customHeight="1" x14ac:dyDescent="0.25">
      <c r="A1" s="45">
        <f>config!D7</f>
        <v>43497</v>
      </c>
    </row>
    <row r="2" spans="1:64" ht="39.75" hidden="1" customHeight="1" x14ac:dyDescent="0.25">
      <c r="A2" s="45">
        <f>config!E7</f>
        <v>43524</v>
      </c>
    </row>
    <row r="3" spans="1:64" ht="14.25" hidden="1" customHeight="1" x14ac:dyDescent="0.25">
      <c r="S3" s="2">
        <f>A1</f>
        <v>43497</v>
      </c>
      <c r="T3" s="2">
        <f>S3+1</f>
        <v>43498</v>
      </c>
      <c r="U3" s="2">
        <f t="shared" ref="U3:AS3" si="0">T3+1</f>
        <v>43499</v>
      </c>
      <c r="V3" s="2">
        <f t="shared" si="0"/>
        <v>43500</v>
      </c>
      <c r="W3" s="2">
        <f t="shared" si="0"/>
        <v>43501</v>
      </c>
      <c r="X3" s="2">
        <f t="shared" si="0"/>
        <v>43502</v>
      </c>
      <c r="Y3" s="2">
        <f t="shared" si="0"/>
        <v>43503</v>
      </c>
      <c r="Z3" s="2">
        <f t="shared" si="0"/>
        <v>43504</v>
      </c>
      <c r="AA3" s="2">
        <f t="shared" si="0"/>
        <v>43505</v>
      </c>
      <c r="AB3" s="2">
        <f t="shared" si="0"/>
        <v>43506</v>
      </c>
      <c r="AC3" s="2">
        <f t="shared" si="0"/>
        <v>43507</v>
      </c>
      <c r="AD3" s="2">
        <f t="shared" si="0"/>
        <v>43508</v>
      </c>
      <c r="AE3" s="2">
        <f t="shared" si="0"/>
        <v>43509</v>
      </c>
      <c r="AF3" s="2">
        <f t="shared" si="0"/>
        <v>43510</v>
      </c>
      <c r="AG3" s="2">
        <f t="shared" si="0"/>
        <v>43511</v>
      </c>
      <c r="AH3" s="2">
        <f t="shared" si="0"/>
        <v>43512</v>
      </c>
      <c r="AI3" s="2">
        <f t="shared" si="0"/>
        <v>43513</v>
      </c>
      <c r="AJ3" s="2">
        <f t="shared" si="0"/>
        <v>43514</v>
      </c>
      <c r="AK3" s="2">
        <f t="shared" si="0"/>
        <v>43515</v>
      </c>
      <c r="AL3" s="2">
        <f t="shared" si="0"/>
        <v>43516</v>
      </c>
      <c r="AM3" s="2">
        <f t="shared" si="0"/>
        <v>43517</v>
      </c>
      <c r="AN3" s="2">
        <f t="shared" si="0"/>
        <v>43518</v>
      </c>
      <c r="AO3" s="2">
        <f t="shared" si="0"/>
        <v>43519</v>
      </c>
      <c r="AP3" s="2">
        <f t="shared" si="0"/>
        <v>43520</v>
      </c>
      <c r="AQ3" s="2">
        <f t="shared" si="0"/>
        <v>43521</v>
      </c>
      <c r="AR3" s="2">
        <f>AQ3+1</f>
        <v>43522</v>
      </c>
      <c r="AS3" s="2">
        <f t="shared" si="0"/>
        <v>43523</v>
      </c>
      <c r="AT3" s="2">
        <f>IFERROR(IF(AS3+1&gt;$A$2,"",AS3+1),"")</f>
        <v>43524</v>
      </c>
      <c r="AU3" s="2" t="str">
        <f t="shared" ref="AU3:AW3" si="1">IFERROR(IF(AT3+1&gt;$A$2,"",AT3+1),"")</f>
        <v/>
      </c>
      <c r="AV3" s="2" t="str">
        <f t="shared" si="1"/>
        <v/>
      </c>
      <c r="AW3" s="2" t="str">
        <f t="shared" si="1"/>
        <v/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24" hidden="1" customHeight="1" x14ac:dyDescent="0.25"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</row>
    <row r="5" spans="1:64" ht="24" hidden="1" customHeight="1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64" ht="75" customHeight="1" x14ac:dyDescent="0.25">
      <c r="B6" s="36"/>
      <c r="C6" s="89" t="str">
        <f>TEXT(A1,"mmmm")</f>
        <v>février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 t="str">
        <f>IFERROR(DAY(AU3),"")</f>
        <v/>
      </c>
      <c r="AV10" s="6" t="str">
        <f>IFERROR(DAY(AV3),"")</f>
        <v/>
      </c>
      <c r="AW10" s="7" t="str">
        <f>IFERROR(DAY(AW3),"")</f>
        <v/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6</v>
      </c>
      <c r="T11" s="9">
        <f t="shared" si="3"/>
        <v>7</v>
      </c>
      <c r="U11" s="9">
        <f t="shared" si="3"/>
        <v>1</v>
      </c>
      <c r="V11" s="9">
        <f t="shared" si="3"/>
        <v>2</v>
      </c>
      <c r="W11" s="9">
        <f t="shared" si="3"/>
        <v>3</v>
      </c>
      <c r="X11" s="9">
        <f t="shared" si="3"/>
        <v>4</v>
      </c>
      <c r="Y11" s="9">
        <f t="shared" si="3"/>
        <v>5</v>
      </c>
      <c r="Z11" s="9">
        <f t="shared" si="3"/>
        <v>6</v>
      </c>
      <c r="AA11" s="9">
        <f t="shared" si="3"/>
        <v>7</v>
      </c>
      <c r="AB11" s="9">
        <f t="shared" si="3"/>
        <v>1</v>
      </c>
      <c r="AC11" s="9">
        <f t="shared" si="3"/>
        <v>2</v>
      </c>
      <c r="AD11" s="9">
        <f t="shared" si="3"/>
        <v>3</v>
      </c>
      <c r="AE11" s="9">
        <f t="shared" si="3"/>
        <v>4</v>
      </c>
      <c r="AF11" s="9">
        <f t="shared" si="3"/>
        <v>5</v>
      </c>
      <c r="AG11" s="9">
        <f t="shared" si="3"/>
        <v>6</v>
      </c>
      <c r="AH11" s="9">
        <f t="shared" si="3"/>
        <v>7</v>
      </c>
      <c r="AI11" s="9">
        <f t="shared" si="3"/>
        <v>1</v>
      </c>
      <c r="AJ11" s="9">
        <f t="shared" si="3"/>
        <v>2</v>
      </c>
      <c r="AK11" s="9">
        <f t="shared" si="3"/>
        <v>3</v>
      </c>
      <c r="AL11" s="9">
        <f t="shared" si="3"/>
        <v>4</v>
      </c>
      <c r="AM11" s="9">
        <f t="shared" si="3"/>
        <v>5</v>
      </c>
      <c r="AN11" s="9">
        <f t="shared" si="3"/>
        <v>6</v>
      </c>
      <c r="AO11" s="9">
        <f t="shared" si="3"/>
        <v>7</v>
      </c>
      <c r="AP11" s="9">
        <f t="shared" si="3"/>
        <v>1</v>
      </c>
      <c r="AQ11" s="9">
        <f t="shared" si="3"/>
        <v>2</v>
      </c>
      <c r="AR11" s="9">
        <f t="shared" si="3"/>
        <v>3</v>
      </c>
      <c r="AS11" s="9">
        <f t="shared" si="3"/>
        <v>4</v>
      </c>
      <c r="AT11" s="9">
        <f t="shared" si="3"/>
        <v>5</v>
      </c>
      <c r="AU11" s="9" t="str">
        <f t="shared" si="3"/>
        <v/>
      </c>
      <c r="AV11" s="9" t="str">
        <f t="shared" si="3"/>
        <v/>
      </c>
      <c r="AW11" s="10" t="str">
        <f t="shared" si="3"/>
        <v/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Janvier!$P12</f>
        <v>#VALUE!</v>
      </c>
      <c r="E12" s="48" t="e">
        <f ca="1">Janvier!$Q12</f>
        <v>#VALUE!</v>
      </c>
      <c r="F12" s="40">
        <f>Janvier!$R12</f>
        <v>20</v>
      </c>
      <c r="G12" s="4">
        <f>IFERROR(INDEX({0;1;2},MATCH(SUMPRODUCT((Février!$S$12:$AW$19="CA")*(Février!$C$12:$C$19=$C12))+Janvier!$N12-Janvier!$F12,{0;5;8},1)),"")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SUMPRODUCT(($S$12:$AW$19="HP")*(Février!$C$12:$C$19=$C12))</f>
        <v>0</v>
      </c>
      <c r="L12" s="48" t="e">
        <f t="shared" ref="L12:L19" ca="1" si="4">sommecouleurfond($S12:$AW12,3)</f>
        <v>#VALUE!</v>
      </c>
      <c r="M12" s="48" t="e">
        <f t="shared" ref="M12:M19" ca="1" si="5">sommecouleurfond($S12:$AW12,14)</f>
        <v>#VALUE!</v>
      </c>
      <c r="N12" s="40">
        <f>SUMPRODUCT((Février!$S$12:$AW$19="CA")*(Février!$C$12:$C$19=$C12))</f>
        <v>0</v>
      </c>
      <c r="O12" s="40">
        <f>$G12-$K12-Janvier!$K12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Janvier!$P13</f>
        <v>#VALUE!</v>
      </c>
      <c r="E13" s="48" t="e">
        <f ca="1">Janvier!$Q13</f>
        <v>#VALUE!</v>
      </c>
      <c r="F13" s="40">
        <f>Janvier!$R13</f>
        <v>28</v>
      </c>
      <c r="G13" s="4">
        <f>IFERROR(INDEX({0;1;2},MATCH(SUMPRODUCT((Février!$S$12:$AW$19="CA")*(Février!$C$12:$C$19=$C13))+Janvier!$N13-Janvier!$F13,{0;5;8},1)),"")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SUMPRODUCT(($S$12:$AW$19="HP")*(Février!$C$12:$C$19=$C13))</f>
        <v>0</v>
      </c>
      <c r="L13" s="48" t="e">
        <f t="shared" ca="1" si="4"/>
        <v>#VALUE!</v>
      </c>
      <c r="M13" s="48" t="e">
        <f t="shared" ca="1" si="5"/>
        <v>#VALUE!</v>
      </c>
      <c r="N13" s="40">
        <f>SUMPRODUCT((Février!$S$12:$AW$19="CA")*(Février!$C$12:$C$19=$C13))</f>
        <v>0</v>
      </c>
      <c r="O13" s="40">
        <f>$G13-$K13-Janvier!$K13</f>
        <v>-2</v>
      </c>
      <c r="P13" s="48" t="e">
        <f t="shared" ref="P13:P19" ca="1" si="6">$D13+$H13-$L13</f>
        <v>#VALUE!</v>
      </c>
      <c r="Q13" s="48" t="e">
        <f t="shared" ref="Q13:Q19" ca="1" si="7">$E13+$I13-$M13</f>
        <v>#VALUE!</v>
      </c>
      <c r="R13" s="50">
        <f t="shared" ref="R13:R19" si="8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Janvier!$P14</f>
        <v>#VALUE!</v>
      </c>
      <c r="E14" s="48" t="e">
        <f ca="1">Janvier!$Q14</f>
        <v>#VALUE!</v>
      </c>
      <c r="F14" s="40">
        <f>Janvier!$R14</f>
        <v>28</v>
      </c>
      <c r="G14" s="4">
        <f>IFERROR(INDEX({0;1;2},MATCH(SUMPRODUCT((Février!$S$12:$AW$19="CA")*(Février!$C$12:$C$19=$C14))+Janvier!$N14-Janvier!$F14,{0;5;8},1)),"")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SUMPRODUCT(($S$12:$AW$19="HP")*(Février!$C$12:$C$19=$C14))</f>
        <v>0</v>
      </c>
      <c r="L14" s="48" t="e">
        <f t="shared" ca="1" si="4"/>
        <v>#VALUE!</v>
      </c>
      <c r="M14" s="48" t="e">
        <f t="shared" ca="1" si="5"/>
        <v>#VALUE!</v>
      </c>
      <c r="N14" s="40">
        <f>SUMPRODUCT((Février!$S$12:$AW$19="CA")*(Février!$C$12:$C$19=$C14))</f>
        <v>0</v>
      </c>
      <c r="O14" s="40">
        <f>$G14-$K14-Janvier!$K14</f>
        <v>0</v>
      </c>
      <c r="P14" s="48" t="e">
        <f t="shared" ca="1" si="6"/>
        <v>#VALUE!</v>
      </c>
      <c r="Q14" s="48" t="e">
        <f t="shared" ca="1" si="7"/>
        <v>#VALUE!</v>
      </c>
      <c r="R14" s="50">
        <f t="shared" si="8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Janvier!$P15</f>
        <v>#VALUE!</v>
      </c>
      <c r="E15" s="48" t="e">
        <f ca="1">Janvier!$Q15</f>
        <v>#VALUE!</v>
      </c>
      <c r="F15" s="40">
        <f>Janvier!$R15</f>
        <v>28</v>
      </c>
      <c r="G15" s="4">
        <f>IFERROR(INDEX({0;1;2},MATCH(SUMPRODUCT((Février!$S$12:$AW$19="CA")*(Février!$C$12:$C$19=$C15))+Janvier!$N15-Janvier!$F15,{0;5;8},1)),"")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SUMPRODUCT(($S$12:$AW$19="HP")*(Février!$C$12:$C$19=$C15))</f>
        <v>0</v>
      </c>
      <c r="L15" s="48" t="e">
        <f t="shared" ca="1" si="4"/>
        <v>#VALUE!</v>
      </c>
      <c r="M15" s="48" t="e">
        <f t="shared" ca="1" si="5"/>
        <v>#VALUE!</v>
      </c>
      <c r="N15" s="40">
        <f>SUMPRODUCT((Février!$S$12:$AW$19="CA")*(Février!$C$12:$C$19=$C15))</f>
        <v>0</v>
      </c>
      <c r="O15" s="40">
        <f>$G15-$K15-Janvier!$K15</f>
        <v>0</v>
      </c>
      <c r="P15" s="48" t="e">
        <f t="shared" ca="1" si="6"/>
        <v>#VALUE!</v>
      </c>
      <c r="Q15" s="48" t="e">
        <f t="shared" ca="1" si="7"/>
        <v>#VALUE!</v>
      </c>
      <c r="R15" s="50">
        <f t="shared" si="8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Janvier!$P16</f>
        <v>#VALUE!</v>
      </c>
      <c r="E16" s="48" t="e">
        <f ca="1">Janvier!$Q16</f>
        <v>#VALUE!</v>
      </c>
      <c r="F16" s="40">
        <f>Janvier!$R16</f>
        <v>28</v>
      </c>
      <c r="G16" s="4">
        <f>IFERROR(INDEX({0;1;2},MATCH(SUMPRODUCT((Février!$S$12:$AW$19="CA")*(Février!$C$12:$C$19=$C16))+Janvier!$N16-Janvier!$F16,{0;5;8},1)),"")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SUMPRODUCT(($S$12:$AW$19="HP")*(Février!$C$12:$C$19=$C16))</f>
        <v>0</v>
      </c>
      <c r="L16" s="48" t="e">
        <f t="shared" ca="1" si="4"/>
        <v>#VALUE!</v>
      </c>
      <c r="M16" s="48" t="e">
        <f t="shared" ca="1" si="5"/>
        <v>#VALUE!</v>
      </c>
      <c r="N16" s="40">
        <f>SUMPRODUCT((Février!$S$12:$AW$19="CA")*(Février!$C$12:$C$19=$C16))</f>
        <v>0</v>
      </c>
      <c r="O16" s="40">
        <f>$G16-$K16-Janvier!$K16</f>
        <v>0</v>
      </c>
      <c r="P16" s="48" t="e">
        <f t="shared" ca="1" si="6"/>
        <v>#VALUE!</v>
      </c>
      <c r="Q16" s="48" t="e">
        <f t="shared" ca="1" si="7"/>
        <v>#VALUE!</v>
      </c>
      <c r="R16" s="50">
        <f t="shared" si="8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Janvier!$P17</f>
        <v>#VALUE!</v>
      </c>
      <c r="E17" s="48" t="e">
        <f ca="1">Janvier!$Q17</f>
        <v>#VALUE!</v>
      </c>
      <c r="F17" s="40">
        <f>Janvier!$R17</f>
        <v>28</v>
      </c>
      <c r="G17" s="4">
        <f>IFERROR(INDEX({0;1;2},MATCH(SUMPRODUCT((Février!$S$12:$AW$19="CA")*(Février!$C$12:$C$19=$C17))+Janvier!$N17-Janvier!$F17,{0;5;8},1)),"")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SUMPRODUCT(($S$12:$AW$19="HP")*(Février!$C$12:$C$19=$C17))</f>
        <v>0</v>
      </c>
      <c r="L17" s="48" t="e">
        <f t="shared" ca="1" si="4"/>
        <v>#VALUE!</v>
      </c>
      <c r="M17" s="48" t="e">
        <f t="shared" ca="1" si="5"/>
        <v>#VALUE!</v>
      </c>
      <c r="N17" s="40">
        <f>SUMPRODUCT((Février!$S$12:$AW$19="CA")*(Février!$C$12:$C$19=$C17))</f>
        <v>0</v>
      </c>
      <c r="O17" s="40">
        <f>$G17-$K17-Janvier!$K17</f>
        <v>0</v>
      </c>
      <c r="P17" s="48" t="e">
        <f t="shared" ca="1" si="6"/>
        <v>#VALUE!</v>
      </c>
      <c r="Q17" s="48" t="e">
        <f t="shared" ca="1" si="7"/>
        <v>#VALUE!</v>
      </c>
      <c r="R17" s="50">
        <f t="shared" si="8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Janvier!$P18</f>
        <v>#VALUE!</v>
      </c>
      <c r="E18" s="48" t="e">
        <f ca="1">Janvier!$Q18</f>
        <v>#VALUE!</v>
      </c>
      <c r="F18" s="40">
        <f>Janvier!$R18</f>
        <v>28</v>
      </c>
      <c r="G18" s="4">
        <f>IFERROR(INDEX({0;1;2},MATCH(SUMPRODUCT((Février!$S$12:$AW$19="CA")*(Février!$C$12:$C$19=$C18))+Janvier!$N18-Janvier!$F18,{0;5;8},1)),"")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SUMPRODUCT(($S$12:$AW$19="HP")*(Février!$C$12:$C$19=$C18))</f>
        <v>0</v>
      </c>
      <c r="L18" s="48" t="e">
        <f t="shared" ca="1" si="4"/>
        <v>#VALUE!</v>
      </c>
      <c r="M18" s="48" t="e">
        <f t="shared" ca="1" si="5"/>
        <v>#VALUE!</v>
      </c>
      <c r="N18" s="40">
        <f>SUMPRODUCT((Février!$S$12:$AW$19="CA")*(Février!$C$12:$C$19=$C18))</f>
        <v>0</v>
      </c>
      <c r="O18" s="40">
        <f>$G18-$K18-Janvier!$K18</f>
        <v>0</v>
      </c>
      <c r="P18" s="48" t="e">
        <f t="shared" ca="1" si="6"/>
        <v>#VALUE!</v>
      </c>
      <c r="Q18" s="48" t="e">
        <f t="shared" ca="1" si="7"/>
        <v>#VALUE!</v>
      </c>
      <c r="R18" s="50">
        <f t="shared" si="8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Janvier!$P19</f>
        <v>#VALUE!</v>
      </c>
      <c r="E19" s="48" t="e">
        <f ca="1">Janvier!$Q19</f>
        <v>#VALUE!</v>
      </c>
      <c r="F19" s="40">
        <f>Janvier!$R19</f>
        <v>28</v>
      </c>
      <c r="G19" s="4">
        <f>IFERROR(INDEX({0;1;2},MATCH(SUMPRODUCT((Février!$S$12:$AW$19="CA")*(Février!$C$12:$C$19=$C19))+Janvier!$N19-Janvier!$F19,{0;5;8},1)),"")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SUMPRODUCT(($S$12:$AW$19="HP")*(Février!$C$12:$C$19=$C19))</f>
        <v>0</v>
      </c>
      <c r="L19" s="48" t="e">
        <f t="shared" ca="1" si="4"/>
        <v>#VALUE!</v>
      </c>
      <c r="M19" s="48" t="e">
        <f t="shared" ca="1" si="5"/>
        <v>#VALUE!</v>
      </c>
      <c r="N19" s="40">
        <f>SUMPRODUCT((Février!$S$12:$AW$19="CA")*(Février!$C$12:$C$19=$C19))</f>
        <v>0</v>
      </c>
      <c r="O19" s="40">
        <f>$G19-$K19-Janvier!$K19</f>
        <v>0</v>
      </c>
      <c r="P19" s="48" t="e">
        <f t="shared" ca="1" si="6"/>
        <v>#VALUE!</v>
      </c>
      <c r="Q19" s="48" t="e">
        <f t="shared" ca="1" si="7"/>
        <v>#VALUE!</v>
      </c>
      <c r="R19" s="50">
        <f t="shared" si="8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SUMPRODUCT((Février!S12:AW17="RTT")*(Février!C12:C17=C13))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109" priority="10">
      <formula>OR(S$11=1,S$11=7)</formula>
    </cfRule>
  </conditionalFormatting>
  <conditionalFormatting sqref="S12:AW19">
    <cfRule type="expression" dxfId="108" priority="2">
      <formula>OR(S$11=1,S$11=7)</formula>
    </cfRule>
  </conditionalFormatting>
  <conditionalFormatting sqref="S12:AW19">
    <cfRule type="cellIs" dxfId="107" priority="3" operator="equal">
      <formula>"CEX"</formula>
    </cfRule>
    <cfRule type="cellIs" dxfId="106" priority="4" operator="equal">
      <formula>"RTT"</formula>
    </cfRule>
    <cfRule type="cellIs" dxfId="105" priority="5" operator="equal">
      <formula>"CM"</formula>
    </cfRule>
    <cfRule type="cellIs" dxfId="104" priority="6" operator="equal">
      <formula>"CA"</formula>
    </cfRule>
    <cfRule type="cellIs" dxfId="103" priority="7" operator="equal">
      <formula>"HP"</formula>
    </cfRule>
    <cfRule type="containsBlanks" dxfId="10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4651937A-B20A-4D01-9C11-10919E2A8034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7B3DC992-EAE6-480A-BBE8-83B4730B6C91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config!D8</f>
        <v>43525</v>
      </c>
    </row>
    <row r="2" spans="1:64" ht="15" hidden="1" x14ac:dyDescent="0.25">
      <c r="A2" s="45">
        <f>config!E8</f>
        <v>43555</v>
      </c>
    </row>
    <row r="3" spans="1:64" ht="56.25" hidden="1" x14ac:dyDescent="0.25">
      <c r="S3" s="2">
        <f>A1</f>
        <v>43525</v>
      </c>
      <c r="T3" s="2">
        <f>S3+1</f>
        <v>43526</v>
      </c>
      <c r="U3" s="2">
        <f t="shared" ref="U3:AS3" si="0">T3+1</f>
        <v>43527</v>
      </c>
      <c r="V3" s="2">
        <f t="shared" si="0"/>
        <v>43528</v>
      </c>
      <c r="W3" s="2">
        <f t="shared" si="0"/>
        <v>43529</v>
      </c>
      <c r="X3" s="2">
        <f t="shared" si="0"/>
        <v>43530</v>
      </c>
      <c r="Y3" s="2">
        <f t="shared" si="0"/>
        <v>43531</v>
      </c>
      <c r="Z3" s="2">
        <f t="shared" si="0"/>
        <v>43532</v>
      </c>
      <c r="AA3" s="2">
        <f t="shared" si="0"/>
        <v>43533</v>
      </c>
      <c r="AB3" s="2">
        <f t="shared" si="0"/>
        <v>43534</v>
      </c>
      <c r="AC3" s="2">
        <f t="shared" si="0"/>
        <v>43535</v>
      </c>
      <c r="AD3" s="2">
        <f t="shared" si="0"/>
        <v>43536</v>
      </c>
      <c r="AE3" s="2">
        <f t="shared" si="0"/>
        <v>43537</v>
      </c>
      <c r="AF3" s="2">
        <f t="shared" si="0"/>
        <v>43538</v>
      </c>
      <c r="AG3" s="2">
        <f t="shared" si="0"/>
        <v>43539</v>
      </c>
      <c r="AH3" s="2">
        <f t="shared" si="0"/>
        <v>43540</v>
      </c>
      <c r="AI3" s="2">
        <f t="shared" si="0"/>
        <v>43541</v>
      </c>
      <c r="AJ3" s="2">
        <f t="shared" si="0"/>
        <v>43542</v>
      </c>
      <c r="AK3" s="2">
        <f t="shared" si="0"/>
        <v>43543</v>
      </c>
      <c r="AL3" s="2">
        <f t="shared" si="0"/>
        <v>43544</v>
      </c>
      <c r="AM3" s="2">
        <f t="shared" si="0"/>
        <v>43545</v>
      </c>
      <c r="AN3" s="2">
        <f t="shared" si="0"/>
        <v>43546</v>
      </c>
      <c r="AO3" s="2">
        <f t="shared" si="0"/>
        <v>43547</v>
      </c>
      <c r="AP3" s="2">
        <f t="shared" si="0"/>
        <v>43548</v>
      </c>
      <c r="AQ3" s="2">
        <f t="shared" si="0"/>
        <v>43549</v>
      </c>
      <c r="AR3" s="2">
        <f>AQ3+1</f>
        <v>43550</v>
      </c>
      <c r="AS3" s="2">
        <f t="shared" si="0"/>
        <v>43551</v>
      </c>
      <c r="AT3" s="2">
        <f>IFERROR(IF(AS3+1&gt;$A$2,"",AS3+1),"")</f>
        <v>43552</v>
      </c>
      <c r="AU3" s="2">
        <f t="shared" ref="AU3:AW3" si="1">IFERROR(IF(AT3+1&gt;$A$2,"",AT3+1),"")</f>
        <v>43553</v>
      </c>
      <c r="AV3" s="2">
        <f t="shared" si="1"/>
        <v>43554</v>
      </c>
      <c r="AW3" s="2">
        <f t="shared" si="1"/>
        <v>43555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64" ht="72.75" hidden="1" x14ac:dyDescent="0.25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64" ht="75" customHeight="1" x14ac:dyDescent="0.25">
      <c r="B6" s="47"/>
      <c r="C6" s="89" t="str">
        <f>TEXT(A1,"mmmm")</f>
        <v>mars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6</v>
      </c>
      <c r="T11" s="9">
        <f t="shared" si="3"/>
        <v>7</v>
      </c>
      <c r="U11" s="9">
        <f t="shared" si="3"/>
        <v>1</v>
      </c>
      <c r="V11" s="9">
        <f t="shared" si="3"/>
        <v>2</v>
      </c>
      <c r="W11" s="9">
        <f t="shared" si="3"/>
        <v>3</v>
      </c>
      <c r="X11" s="9">
        <f t="shared" si="3"/>
        <v>4</v>
      </c>
      <c r="Y11" s="9">
        <f t="shared" si="3"/>
        <v>5</v>
      </c>
      <c r="Z11" s="9">
        <f t="shared" si="3"/>
        <v>6</v>
      </c>
      <c r="AA11" s="9">
        <f t="shared" si="3"/>
        <v>7</v>
      </c>
      <c r="AB11" s="9">
        <f t="shared" si="3"/>
        <v>1</v>
      </c>
      <c r="AC11" s="9">
        <f t="shared" si="3"/>
        <v>2</v>
      </c>
      <c r="AD11" s="9">
        <f t="shared" si="3"/>
        <v>3</v>
      </c>
      <c r="AE11" s="9">
        <f t="shared" si="3"/>
        <v>4</v>
      </c>
      <c r="AF11" s="9">
        <f t="shared" si="3"/>
        <v>5</v>
      </c>
      <c r="AG11" s="9">
        <f t="shared" si="3"/>
        <v>6</v>
      </c>
      <c r="AH11" s="9">
        <f t="shared" si="3"/>
        <v>7</v>
      </c>
      <c r="AI11" s="9">
        <f t="shared" si="3"/>
        <v>1</v>
      </c>
      <c r="AJ11" s="9">
        <f t="shared" si="3"/>
        <v>2</v>
      </c>
      <c r="AK11" s="9">
        <f t="shared" si="3"/>
        <v>3</v>
      </c>
      <c r="AL11" s="9">
        <f t="shared" si="3"/>
        <v>4</v>
      </c>
      <c r="AM11" s="9">
        <f t="shared" si="3"/>
        <v>5</v>
      </c>
      <c r="AN11" s="9">
        <f t="shared" si="3"/>
        <v>6</v>
      </c>
      <c r="AO11" s="9">
        <f t="shared" si="3"/>
        <v>7</v>
      </c>
      <c r="AP11" s="9">
        <f t="shared" si="3"/>
        <v>1</v>
      </c>
      <c r="AQ11" s="9">
        <f t="shared" si="3"/>
        <v>2</v>
      </c>
      <c r="AR11" s="9">
        <f t="shared" si="3"/>
        <v>3</v>
      </c>
      <c r="AS11" s="9">
        <f t="shared" si="3"/>
        <v>4</v>
      </c>
      <c r="AT11" s="9">
        <f t="shared" si="3"/>
        <v>5</v>
      </c>
      <c r="AU11" s="9">
        <f t="shared" si="3"/>
        <v>6</v>
      </c>
      <c r="AV11" s="9">
        <f t="shared" si="3"/>
        <v>7</v>
      </c>
      <c r="AW11" s="10">
        <f t="shared" si="3"/>
        <v>1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Février!$P12</f>
        <v>#VALUE!</v>
      </c>
      <c r="E12" s="48" t="e">
        <f ca="1">Février!$Q12</f>
        <v>#VALUE!</v>
      </c>
      <c r="F12" s="40">
        <f>Février!$R12</f>
        <v>20</v>
      </c>
      <c r="G12" s="4">
        <f>IFERROR(INDEX({0;1;2},MATCH(SUMPRODUCT((Mars!$S$12:$AW$19="CA")*(Mars!$C$12:$C$19=$C12))+Janvier!$N12+Février!$N12-Janvier!F12,{0;5;8},1)),"")</f>
        <v>2</v>
      </c>
      <c r="H12" s="48">
        <v>0</v>
      </c>
      <c r="I12" s="49">
        <v>0</v>
      </c>
      <c r="J12" s="40">
        <v>0</v>
      </c>
      <c r="K12" s="40">
        <f>SUMPRODUCT(($S$12:$AW$19="HP")*(Mars!$C$12:$C$19=$C12))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SUMPRODUCT((Mars!$S$12:$AW$19="CA")*(Mars!$C$12:$C$19=$C12))</f>
        <v>0</v>
      </c>
      <c r="O12" s="40">
        <f>$G12-$K12-Janvier!$K12-Février!$K12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Février!$P13</f>
        <v>#VALUE!</v>
      </c>
      <c r="E13" s="48" t="e">
        <f ca="1">Février!$Q13</f>
        <v>#VALUE!</v>
      </c>
      <c r="F13" s="40">
        <f>Février!$R13</f>
        <v>28</v>
      </c>
      <c r="G13" s="4">
        <f>IFERROR(INDEX({0;1;2},MATCH(SUMPRODUCT((Mars!$S$12:$AW$19="CA")*(Mars!$C$12:$C$19=$C13))+Janvier!$N13+Février!$N13-Janvier!F13,{0;5;8},1)),"")</f>
        <v>0</v>
      </c>
      <c r="H13" s="48">
        <v>0</v>
      </c>
      <c r="I13" s="49">
        <v>0</v>
      </c>
      <c r="J13" s="40">
        <v>0</v>
      </c>
      <c r="K13" s="40">
        <f>SUMPRODUCT(($S$12:$AW$19="HP")*(Mars!$C$12:$C$19=$C13))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SUMPRODUCT((Mars!$S$12:$AW$19="CA")*(Mars!$C$12:$C$19=$C13))</f>
        <v>0</v>
      </c>
      <c r="O13" s="40">
        <f>$G13-$K13-Janvier!$K13-Février!$K13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Février!$P14</f>
        <v>#VALUE!</v>
      </c>
      <c r="E14" s="48" t="e">
        <f ca="1">Février!$Q14</f>
        <v>#VALUE!</v>
      </c>
      <c r="F14" s="40">
        <f>Février!$R14</f>
        <v>28</v>
      </c>
      <c r="G14" s="4">
        <f>IFERROR(INDEX({0;1;2},MATCH(SUMPRODUCT((Mars!$S$12:$AW$19="CA")*(Mars!$C$12:$C$19=$C14))+Janvier!$N14+Février!$N14-Janvier!F14,{0;5;8},1)),"")</f>
        <v>0</v>
      </c>
      <c r="H14" s="48">
        <v>0</v>
      </c>
      <c r="I14" s="49">
        <v>0</v>
      </c>
      <c r="J14" s="40">
        <v>0</v>
      </c>
      <c r="K14" s="40">
        <f>SUMPRODUCT(($S$12:$AW$19="HP")*(Mars!$C$12:$C$19=$C14))</f>
        <v>0</v>
      </c>
      <c r="L14" s="48" t="e">
        <f t="shared" ca="1" si="4"/>
        <v>#VALUE!</v>
      </c>
      <c r="M14" s="48" t="e">
        <f t="shared" ref="M14:M19" ca="1" si="8">sommecouleurfond($S14:$AW14,14)</f>
        <v>#VALUE!</v>
      </c>
      <c r="N14" s="40">
        <f>SUMPRODUCT((Mars!$S$12:$AW$19="CA")*(Mars!$C$12:$C$19=$C14))</f>
        <v>0</v>
      </c>
      <c r="O14" s="40">
        <f>$G14-$K14-Janvier!$K14-Février!$K14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Février!$P15</f>
        <v>#VALUE!</v>
      </c>
      <c r="E15" s="48" t="e">
        <f ca="1">Février!$Q15</f>
        <v>#VALUE!</v>
      </c>
      <c r="F15" s="40">
        <f>Février!$R15</f>
        <v>28</v>
      </c>
      <c r="G15" s="4">
        <f>IFERROR(INDEX({0;1;2},MATCH(SUMPRODUCT((Mars!$S$12:$AW$19="CA")*(Mars!$C$12:$C$19=$C15))+Janvier!$N15+Février!$N15-Janvier!F15,{0;5;8},1)),"")</f>
        <v>0</v>
      </c>
      <c r="H15" s="48">
        <v>0</v>
      </c>
      <c r="I15" s="49">
        <v>0</v>
      </c>
      <c r="J15" s="40">
        <v>0</v>
      </c>
      <c r="K15" s="40">
        <f>SUMPRODUCT(($S$12:$AW$19="HP")*(Mars!$C$12:$C$19=$C15))</f>
        <v>0</v>
      </c>
      <c r="L15" s="48" t="e">
        <f t="shared" ca="1" si="4"/>
        <v>#VALUE!</v>
      </c>
      <c r="M15" s="48" t="e">
        <f t="shared" ca="1" si="8"/>
        <v>#VALUE!</v>
      </c>
      <c r="N15" s="40">
        <f>SUMPRODUCT((Mars!$S$12:$AW$19="CA")*(Mars!$C$12:$C$19=$C15))</f>
        <v>0</v>
      </c>
      <c r="O15" s="40">
        <f>$G15-$K15-Janvier!$K15-Février!$K15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Février!$P16</f>
        <v>#VALUE!</v>
      </c>
      <c r="E16" s="48" t="e">
        <f ca="1">Février!$Q16</f>
        <v>#VALUE!</v>
      </c>
      <c r="F16" s="40">
        <f>Février!$R16</f>
        <v>28</v>
      </c>
      <c r="G16" s="4">
        <f>IFERROR(INDEX({0;1;2},MATCH(SUMPRODUCT((Mars!$S$12:$AW$19="CA")*(Mars!$C$12:$C$19=$C16))+Janvier!$N16+Février!$N16-Janvier!F16,{0;5;8},1)),"")</f>
        <v>0</v>
      </c>
      <c r="H16" s="48">
        <v>0</v>
      </c>
      <c r="I16" s="49">
        <v>0</v>
      </c>
      <c r="J16" s="40">
        <v>0</v>
      </c>
      <c r="K16" s="40">
        <f>SUMPRODUCT(($S$12:$AW$19="HP")*(Mars!$C$12:$C$19=$C16))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SUMPRODUCT((Mars!$S$12:$AW$19="CA")*(Mars!$C$12:$C$19=$C16))</f>
        <v>0</v>
      </c>
      <c r="O16" s="40">
        <f>$G16-$K16-Janvier!$K16-Février!$K16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Février!$P17</f>
        <v>#VALUE!</v>
      </c>
      <c r="E17" s="48" t="e">
        <f ca="1">Février!$Q17</f>
        <v>#VALUE!</v>
      </c>
      <c r="F17" s="40">
        <f>Février!$R17</f>
        <v>28</v>
      </c>
      <c r="G17" s="4">
        <f>IFERROR(INDEX({0;1;2},MATCH(SUMPRODUCT((Mars!$S$12:$AW$19="CA")*(Mars!$C$12:$C$19=$C17))+Janvier!$N17+Février!$N17-Janvier!F17,{0;5;8},1)),"")</f>
        <v>0</v>
      </c>
      <c r="H17" s="48">
        <v>0</v>
      </c>
      <c r="I17" s="49">
        <v>0</v>
      </c>
      <c r="J17" s="40">
        <v>0</v>
      </c>
      <c r="K17" s="40">
        <f>SUMPRODUCT(($S$12:$AW$19="HP")*(Mars!$C$12:$C$19=$C17))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SUMPRODUCT((Mars!$S$12:$AW$19="CA")*(Mars!$C$12:$C$19=$C17))</f>
        <v>0</v>
      </c>
      <c r="O17" s="40">
        <f>$G17-$K17-Janvier!$K17-Février!$K17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Février!$P18</f>
        <v>#VALUE!</v>
      </c>
      <c r="E18" s="48" t="e">
        <f ca="1">Février!$Q18</f>
        <v>#VALUE!</v>
      </c>
      <c r="F18" s="40">
        <f>Février!$R18</f>
        <v>28</v>
      </c>
      <c r="G18" s="4">
        <f>IFERROR(INDEX({0;1;2},MATCH(SUMPRODUCT((Mars!$S$12:$AW$19="CA")*(Mars!$C$12:$C$19=$C18))+Janvier!$N18+Février!$N18-Janvier!F18,{0;5;8},1)),"")</f>
        <v>0</v>
      </c>
      <c r="H18" s="48">
        <v>0</v>
      </c>
      <c r="I18" s="49">
        <v>0</v>
      </c>
      <c r="J18" s="40">
        <v>0</v>
      </c>
      <c r="K18" s="40">
        <f>SUMPRODUCT(($S$12:$AW$19="HP")*(Mars!$C$12:$C$19=$C18))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SUMPRODUCT((Mars!$S$12:$AW$19="CA")*(Mars!$C$12:$C$19=$C18))</f>
        <v>0</v>
      </c>
      <c r="O18" s="40">
        <f>$G18-$K18-Janvier!$K18-Février!$K18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Février!$P19</f>
        <v>#VALUE!</v>
      </c>
      <c r="E19" s="48" t="e">
        <f ca="1">Février!$Q19</f>
        <v>#VALUE!</v>
      </c>
      <c r="F19" s="40">
        <f>Février!$R19</f>
        <v>28</v>
      </c>
      <c r="G19" s="4">
        <f>IFERROR(INDEX({0;1;2},MATCH(SUMPRODUCT((Mars!$S$12:$AW$19="CA")*(Mars!$C$12:$C$19=$C19))+Janvier!$N19+Février!$N19-Janvier!F19,{0;5;8},1)),"")</f>
        <v>0</v>
      </c>
      <c r="H19" s="48">
        <v>0</v>
      </c>
      <c r="I19" s="49">
        <v>0</v>
      </c>
      <c r="J19" s="40">
        <v>0</v>
      </c>
      <c r="K19" s="40">
        <f>SUMPRODUCT(($S$12:$AW$19="HP")*(Mars!$C$12:$C$19=$C19))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SUMPRODUCT((Mars!$S$12:$AW$19="CA")*(Mars!$C$12:$C$19=$C19))</f>
        <v>0</v>
      </c>
      <c r="O19" s="40">
        <f>$G19-$K19-Janvier!$K19-Février!$K19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SUMPRODUCT((Mars!S12:AW17="RTT")*(Mars!C12:C17=C13))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99" priority="10">
      <formula>OR(S$11=1,S$11=7)</formula>
    </cfRule>
  </conditionalFormatting>
  <conditionalFormatting sqref="S12:AW19">
    <cfRule type="expression" dxfId="98" priority="2">
      <formula>OR(S$11=1,S$11=7)</formula>
    </cfRule>
  </conditionalFormatting>
  <conditionalFormatting sqref="S12:AW19">
    <cfRule type="cellIs" dxfId="97" priority="3" operator="equal">
      <formula>"CEX"</formula>
    </cfRule>
    <cfRule type="cellIs" dxfId="96" priority="4" operator="equal">
      <formula>"RTT"</formula>
    </cfRule>
    <cfRule type="cellIs" dxfId="95" priority="5" operator="equal">
      <formula>"CM"</formula>
    </cfRule>
    <cfRule type="cellIs" dxfId="94" priority="6" operator="equal">
      <formula>"CA"</formula>
    </cfRule>
    <cfRule type="cellIs" dxfId="93" priority="7" operator="equal">
      <formula>"HP"</formula>
    </cfRule>
    <cfRule type="containsBlanks" dxfId="9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F619C8DC-BD28-410C-9C77-BAF7AB51C7BE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8A239543-2673-41F4-AD0C-4075E86EDB45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config!D9</f>
        <v>43556</v>
      </c>
    </row>
    <row r="2" spans="1:64" ht="15" hidden="1" x14ac:dyDescent="0.25">
      <c r="A2" s="45">
        <f>config!E9</f>
        <v>43585</v>
      </c>
    </row>
    <row r="3" spans="1:64" ht="56.25" hidden="1" x14ac:dyDescent="0.25">
      <c r="S3" s="2">
        <f>A1</f>
        <v>43556</v>
      </c>
      <c r="T3" s="2">
        <f>S3+1</f>
        <v>43557</v>
      </c>
      <c r="U3" s="2">
        <f t="shared" ref="U3:AS3" si="0">T3+1</f>
        <v>43558</v>
      </c>
      <c r="V3" s="2">
        <f t="shared" si="0"/>
        <v>43559</v>
      </c>
      <c r="W3" s="2">
        <f t="shared" si="0"/>
        <v>43560</v>
      </c>
      <c r="X3" s="2">
        <f t="shared" si="0"/>
        <v>43561</v>
      </c>
      <c r="Y3" s="2">
        <f t="shared" si="0"/>
        <v>43562</v>
      </c>
      <c r="Z3" s="2">
        <f t="shared" si="0"/>
        <v>43563</v>
      </c>
      <c r="AA3" s="2">
        <f t="shared" si="0"/>
        <v>43564</v>
      </c>
      <c r="AB3" s="2">
        <f t="shared" si="0"/>
        <v>43565</v>
      </c>
      <c r="AC3" s="2">
        <f t="shared" si="0"/>
        <v>43566</v>
      </c>
      <c r="AD3" s="2">
        <f t="shared" si="0"/>
        <v>43567</v>
      </c>
      <c r="AE3" s="2">
        <f t="shared" si="0"/>
        <v>43568</v>
      </c>
      <c r="AF3" s="2">
        <f t="shared" si="0"/>
        <v>43569</v>
      </c>
      <c r="AG3" s="2">
        <f t="shared" si="0"/>
        <v>43570</v>
      </c>
      <c r="AH3" s="2">
        <f t="shared" si="0"/>
        <v>43571</v>
      </c>
      <c r="AI3" s="2">
        <f t="shared" si="0"/>
        <v>43572</v>
      </c>
      <c r="AJ3" s="2">
        <f t="shared" si="0"/>
        <v>43573</v>
      </c>
      <c r="AK3" s="2">
        <f t="shared" si="0"/>
        <v>43574</v>
      </c>
      <c r="AL3" s="2">
        <f t="shared" si="0"/>
        <v>43575</v>
      </c>
      <c r="AM3" s="2">
        <f t="shared" si="0"/>
        <v>43576</v>
      </c>
      <c r="AN3" s="2">
        <f t="shared" si="0"/>
        <v>43577</v>
      </c>
      <c r="AO3" s="2">
        <f t="shared" si="0"/>
        <v>43578</v>
      </c>
      <c r="AP3" s="2">
        <f t="shared" si="0"/>
        <v>43579</v>
      </c>
      <c r="AQ3" s="2">
        <f t="shared" si="0"/>
        <v>43580</v>
      </c>
      <c r="AR3" s="2">
        <f>AQ3+1</f>
        <v>43581</v>
      </c>
      <c r="AS3" s="2">
        <f t="shared" si="0"/>
        <v>43582</v>
      </c>
      <c r="AT3" s="2">
        <f>IFERROR(IF(AS3+1&gt;$A$2,"",AS3+1),"")</f>
        <v>43583</v>
      </c>
      <c r="AU3" s="2">
        <f t="shared" ref="AU3:AW3" si="1">IFERROR(IF(AT3+1&gt;$A$2,"",AT3+1),"")</f>
        <v>43584</v>
      </c>
      <c r="AV3" s="2">
        <f t="shared" si="1"/>
        <v>43585</v>
      </c>
      <c r="AW3" s="2" t="str">
        <f t="shared" si="1"/>
        <v/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64" ht="72.75" hidden="1" x14ac:dyDescent="0.25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64" ht="75" customHeight="1" x14ac:dyDescent="0.25">
      <c r="B6" s="47"/>
      <c r="C6" s="89" t="str">
        <f>TEXT(A1,"mmmm")</f>
        <v>avril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 t="str">
        <f>IFERROR(DAY(AW3),"")</f>
        <v/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2</v>
      </c>
      <c r="T11" s="9">
        <f t="shared" si="3"/>
        <v>3</v>
      </c>
      <c r="U11" s="9">
        <f t="shared" si="3"/>
        <v>4</v>
      </c>
      <c r="V11" s="9">
        <f t="shared" si="3"/>
        <v>5</v>
      </c>
      <c r="W11" s="9">
        <f t="shared" si="3"/>
        <v>6</v>
      </c>
      <c r="X11" s="9">
        <f t="shared" si="3"/>
        <v>7</v>
      </c>
      <c r="Y11" s="9">
        <f t="shared" si="3"/>
        <v>1</v>
      </c>
      <c r="Z11" s="9">
        <f t="shared" si="3"/>
        <v>2</v>
      </c>
      <c r="AA11" s="9">
        <f t="shared" si="3"/>
        <v>3</v>
      </c>
      <c r="AB11" s="9">
        <f t="shared" si="3"/>
        <v>4</v>
      </c>
      <c r="AC11" s="9">
        <f t="shared" si="3"/>
        <v>5</v>
      </c>
      <c r="AD11" s="9">
        <f t="shared" si="3"/>
        <v>6</v>
      </c>
      <c r="AE11" s="9">
        <f t="shared" si="3"/>
        <v>7</v>
      </c>
      <c r="AF11" s="9">
        <f t="shared" si="3"/>
        <v>1</v>
      </c>
      <c r="AG11" s="9">
        <f t="shared" si="3"/>
        <v>2</v>
      </c>
      <c r="AH11" s="9">
        <f t="shared" si="3"/>
        <v>3</v>
      </c>
      <c r="AI11" s="9">
        <f t="shared" si="3"/>
        <v>4</v>
      </c>
      <c r="AJ11" s="9">
        <f t="shared" si="3"/>
        <v>5</v>
      </c>
      <c r="AK11" s="9">
        <f t="shared" si="3"/>
        <v>6</v>
      </c>
      <c r="AL11" s="9">
        <f t="shared" si="3"/>
        <v>7</v>
      </c>
      <c r="AM11" s="9">
        <f t="shared" si="3"/>
        <v>1</v>
      </c>
      <c r="AN11" s="9">
        <f t="shared" si="3"/>
        <v>2</v>
      </c>
      <c r="AO11" s="9">
        <f t="shared" si="3"/>
        <v>3</v>
      </c>
      <c r="AP11" s="9">
        <f t="shared" si="3"/>
        <v>4</v>
      </c>
      <c r="AQ11" s="9">
        <f t="shared" si="3"/>
        <v>5</v>
      </c>
      <c r="AR11" s="9">
        <f t="shared" si="3"/>
        <v>6</v>
      </c>
      <c r="AS11" s="9">
        <f t="shared" si="3"/>
        <v>7</v>
      </c>
      <c r="AT11" s="9">
        <f t="shared" si="3"/>
        <v>1</v>
      </c>
      <c r="AU11" s="9">
        <f t="shared" si="3"/>
        <v>2</v>
      </c>
      <c r="AV11" s="9">
        <f t="shared" si="3"/>
        <v>3</v>
      </c>
      <c r="AW11" s="10" t="str">
        <f t="shared" si="3"/>
        <v/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Mars!$P12</f>
        <v>#VALUE!</v>
      </c>
      <c r="E12" s="48" t="e">
        <f ca="1">Mars!$Q12</f>
        <v>#VALUE!</v>
      </c>
      <c r="F12" s="40">
        <f>Mars!$R12</f>
        <v>20</v>
      </c>
      <c r="G12" s="4">
        <f>IFERROR(INDEX({0;1;2},MATCH(SUMPRODUCT((Avril!$S$12:$AW$19="CA")*(Avril!$C$12:$C$19=$C12))+Janvier!$N12+Février!$N12+Mars!$N12-Janvier!$F12,{0;5;8},1)),"")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SUMPRODUCT(($S$12:$AW$19="HP")*(Avril!$C$12:$C$19=$C12))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SUMPRODUCT((Avril!$S$12:$AW$19="CA")*(Avril!$C$12:$C$19=$C12))</f>
        <v>0</v>
      </c>
      <c r="O12" s="40">
        <f>$G12-$K12-Janvier!$K12-Février!$K12-Mars!$K12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Mars!$P13</f>
        <v>#VALUE!</v>
      </c>
      <c r="E13" s="48" t="e">
        <f ca="1">Mars!$Q13</f>
        <v>#VALUE!</v>
      </c>
      <c r="F13" s="40">
        <f>Mars!$R13</f>
        <v>28</v>
      </c>
      <c r="G13" s="4">
        <f>IFERROR(INDEX({0;1;2},MATCH(SUMPRODUCT((Avril!$S$12:$AW$19="CA")*(Avril!$C$12:$C$19=$C13))+Janvier!$N13+Février!$N13+Mars!$N13-Janvier!$F13,{0;5;8},1)),"")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SUMPRODUCT(($S$12:$AW$19="HP")*(Avril!$C$12:$C$19=$C13))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SUMPRODUCT((Avril!$S$12:$AW$19="CA")*(Avril!$C$12:$C$19=$C13))</f>
        <v>0</v>
      </c>
      <c r="O13" s="40">
        <f>$G13-$K13-Janvier!$K13-Février!$K13-Mars!$K13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Mars!$P14</f>
        <v>#VALUE!</v>
      </c>
      <c r="E14" s="48" t="e">
        <f ca="1">Mars!$Q14</f>
        <v>#VALUE!</v>
      </c>
      <c r="F14" s="40">
        <f>Mars!$R14</f>
        <v>28</v>
      </c>
      <c r="G14" s="4">
        <f>IFERROR(INDEX({0;1;2},MATCH(SUMPRODUCT((Avril!$S$12:$AW$19="CA")*(Avril!$C$12:$C$19=$C14))+Janvier!$N14+Février!$N14+Mars!$N14-Janvier!$F14,{0;5;8},1)),"")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SUMPRODUCT(($S$12:$AW$19="HP")*(Avril!$C$12:$C$19=$C14))</f>
        <v>0</v>
      </c>
      <c r="L14" s="48" t="e">
        <f t="shared" ca="1" si="4"/>
        <v>#VALUE!</v>
      </c>
      <c r="M14" s="48" t="e">
        <f t="shared" ref="M14:M19" ca="1" si="8">sommecouleurfond($S14:$AW14,14)</f>
        <v>#VALUE!</v>
      </c>
      <c r="N14" s="40">
        <f>SUMPRODUCT((Avril!$S$12:$AW$19="CA")*(Avril!$C$12:$C$19=$C14))</f>
        <v>0</v>
      </c>
      <c r="O14" s="40">
        <f>$G14-$K14-Janvier!$K14-Février!$K14-Mars!$K14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Mars!$P15</f>
        <v>#VALUE!</v>
      </c>
      <c r="E15" s="48" t="e">
        <f ca="1">Mars!$Q15</f>
        <v>#VALUE!</v>
      </c>
      <c r="F15" s="40">
        <f>Mars!$R15</f>
        <v>28</v>
      </c>
      <c r="G15" s="4">
        <f>IFERROR(INDEX({0;1;2},MATCH(SUMPRODUCT((Avril!$S$12:$AW$19="CA")*(Avril!$C$12:$C$19=$C15))+Janvier!$N15+Février!$N15+Mars!$N15-Janvier!$F15,{0;5;8},1)),"")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SUMPRODUCT(($S$12:$AW$19="HP")*(Avril!$C$12:$C$19=$C15))</f>
        <v>0</v>
      </c>
      <c r="L15" s="48" t="e">
        <f t="shared" ca="1" si="4"/>
        <v>#VALUE!</v>
      </c>
      <c r="M15" s="48" t="e">
        <f t="shared" ca="1" si="8"/>
        <v>#VALUE!</v>
      </c>
      <c r="N15" s="40">
        <f>SUMPRODUCT((Avril!$S$12:$AW$19="CA")*(Avril!$C$12:$C$19=$C15))</f>
        <v>0</v>
      </c>
      <c r="O15" s="40">
        <f>$G15-$K15-Janvier!$K15-Février!$K15-Mars!$K15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Mars!$P16</f>
        <v>#VALUE!</v>
      </c>
      <c r="E16" s="48" t="e">
        <f ca="1">Mars!$Q16</f>
        <v>#VALUE!</v>
      </c>
      <c r="F16" s="40">
        <f>Mars!$R16</f>
        <v>28</v>
      </c>
      <c r="G16" s="4">
        <f>IFERROR(INDEX({0;1;2},MATCH(SUMPRODUCT((Avril!$S$12:$AW$19="CA")*(Avril!$C$12:$C$19=$C16))+Janvier!$N16+Février!$N16+Mars!$N16-Janvier!$F16,{0;5;8},1)),"")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SUMPRODUCT(($S$12:$AW$19="HP")*(Avril!$C$12:$C$19=$C16))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SUMPRODUCT((Avril!$S$12:$AW$19="CA")*(Avril!$C$12:$C$19=$C16))</f>
        <v>0</v>
      </c>
      <c r="O16" s="40">
        <f>$G16-$K16-Janvier!$K16-Février!$K16-Mars!$K16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Mars!$P17</f>
        <v>#VALUE!</v>
      </c>
      <c r="E17" s="48" t="e">
        <f ca="1">Mars!$Q17</f>
        <v>#VALUE!</v>
      </c>
      <c r="F17" s="40">
        <f>Mars!$R17</f>
        <v>28</v>
      </c>
      <c r="G17" s="4">
        <f>IFERROR(INDEX({0;1;2},MATCH(SUMPRODUCT((Avril!$S$12:$AW$19="CA")*(Avril!$C$12:$C$19=$C17))+Janvier!$N17+Février!$N17+Mars!$N17-Janvier!$F17,{0;5;8},1)),"")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SUMPRODUCT(($S$12:$AW$19="HP")*(Avril!$C$12:$C$19=$C17))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SUMPRODUCT((Avril!$S$12:$AW$19="CA")*(Avril!$C$12:$C$19=$C17))</f>
        <v>0</v>
      </c>
      <c r="O17" s="40">
        <f>$G17-$K17-Janvier!$K17-Février!$K17-Mars!$K17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Mars!$P18</f>
        <v>#VALUE!</v>
      </c>
      <c r="E18" s="48" t="e">
        <f ca="1">Mars!$Q18</f>
        <v>#VALUE!</v>
      </c>
      <c r="F18" s="40">
        <f>Mars!$R18</f>
        <v>28</v>
      </c>
      <c r="G18" s="4">
        <f>IFERROR(INDEX({0;1;2},MATCH(SUMPRODUCT((Avril!$S$12:$AW$19="CA")*(Avril!$C$12:$C$19=$C18))+Janvier!$N18+Février!$N18+Mars!$N18-Janvier!$F18,{0;5;8},1)),"")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SUMPRODUCT(($S$12:$AW$19="HP")*(Avril!$C$12:$C$19=$C18))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SUMPRODUCT((Avril!$S$12:$AW$19="CA")*(Avril!$C$12:$C$19=$C18))</f>
        <v>0</v>
      </c>
      <c r="O18" s="40">
        <f>$G18-$K18-Janvier!$K18-Février!$K18-Mars!$K18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Mars!$P19</f>
        <v>#VALUE!</v>
      </c>
      <c r="E19" s="48" t="e">
        <f ca="1">Mars!$Q19</f>
        <v>#VALUE!</v>
      </c>
      <c r="F19" s="40">
        <f>Mars!$R19</f>
        <v>28</v>
      </c>
      <c r="G19" s="4">
        <f>IFERROR(INDEX({0;1;2},MATCH(SUMPRODUCT((Avril!$S$12:$AW$19="CA")*(Avril!$C$12:$C$19=$C19))+Janvier!$N19+Février!$N19+Mars!$N19-Janvier!$F19,{0;5;8},1)),"")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SUMPRODUCT(($S$12:$AW$19="HP")*(Avril!$C$12:$C$19=$C19))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SUMPRODUCT((Avril!$S$12:$AW$19="CA")*(Avril!$C$12:$C$19=$C19))</f>
        <v>0</v>
      </c>
      <c r="O19" s="40">
        <f>$G19-$K19-Janvier!$K19-Février!$K19-Mars!$K19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SUMPRODUCT((Avril!S12:AW17="RTT")*(Avril!C12:C17=C13))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89" priority="10">
      <formula>OR(S$11=1,S$11=7)</formula>
    </cfRule>
  </conditionalFormatting>
  <conditionalFormatting sqref="S12:AW19">
    <cfRule type="expression" dxfId="88" priority="2">
      <formula>OR(S$11=1,S$11=7)</formula>
    </cfRule>
  </conditionalFormatting>
  <conditionalFormatting sqref="S12:AW19">
    <cfRule type="cellIs" dxfId="87" priority="3" operator="equal">
      <formula>"CEX"</formula>
    </cfRule>
    <cfRule type="cellIs" dxfId="86" priority="4" operator="equal">
      <formula>"RTT"</formula>
    </cfRule>
    <cfRule type="cellIs" dxfId="85" priority="5" operator="equal">
      <formula>"CM"</formula>
    </cfRule>
    <cfRule type="cellIs" dxfId="84" priority="6" operator="equal">
      <formula>"CA"</formula>
    </cfRule>
    <cfRule type="cellIs" dxfId="83" priority="7" operator="equal">
      <formula>"HP"</formula>
    </cfRule>
    <cfRule type="containsBlanks" dxfId="8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57CB2AA8-A956-4C31-836B-5F18760970ED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37902C54-87EA-459F-BAE2-E37D5DC5E62A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config!D10</f>
        <v>43586</v>
      </c>
    </row>
    <row r="2" spans="1:64" ht="15" hidden="1" x14ac:dyDescent="0.25">
      <c r="A2" s="45">
        <f>config!E10</f>
        <v>43616</v>
      </c>
    </row>
    <row r="3" spans="1:64" ht="56.25" hidden="1" x14ac:dyDescent="0.25">
      <c r="S3" s="2">
        <f>A1</f>
        <v>43586</v>
      </c>
      <c r="T3" s="2">
        <f>S3+1</f>
        <v>43587</v>
      </c>
      <c r="U3" s="2">
        <f t="shared" ref="U3:AS3" si="0">T3+1</f>
        <v>43588</v>
      </c>
      <c r="V3" s="2">
        <f t="shared" si="0"/>
        <v>43589</v>
      </c>
      <c r="W3" s="2">
        <f t="shared" si="0"/>
        <v>43590</v>
      </c>
      <c r="X3" s="2">
        <f t="shared" si="0"/>
        <v>43591</v>
      </c>
      <c r="Y3" s="2">
        <f t="shared" si="0"/>
        <v>43592</v>
      </c>
      <c r="Z3" s="2">
        <f t="shared" si="0"/>
        <v>43593</v>
      </c>
      <c r="AA3" s="2">
        <f t="shared" si="0"/>
        <v>43594</v>
      </c>
      <c r="AB3" s="2">
        <f t="shared" si="0"/>
        <v>43595</v>
      </c>
      <c r="AC3" s="2">
        <f t="shared" si="0"/>
        <v>43596</v>
      </c>
      <c r="AD3" s="2">
        <f t="shared" si="0"/>
        <v>43597</v>
      </c>
      <c r="AE3" s="2">
        <f t="shared" si="0"/>
        <v>43598</v>
      </c>
      <c r="AF3" s="2">
        <f t="shared" si="0"/>
        <v>43599</v>
      </c>
      <c r="AG3" s="2">
        <f t="shared" si="0"/>
        <v>43600</v>
      </c>
      <c r="AH3" s="2">
        <f t="shared" si="0"/>
        <v>43601</v>
      </c>
      <c r="AI3" s="2">
        <f t="shared" si="0"/>
        <v>43602</v>
      </c>
      <c r="AJ3" s="2">
        <f t="shared" si="0"/>
        <v>43603</v>
      </c>
      <c r="AK3" s="2">
        <f t="shared" si="0"/>
        <v>43604</v>
      </c>
      <c r="AL3" s="2">
        <f t="shared" si="0"/>
        <v>43605</v>
      </c>
      <c r="AM3" s="2">
        <f t="shared" si="0"/>
        <v>43606</v>
      </c>
      <c r="AN3" s="2">
        <f t="shared" si="0"/>
        <v>43607</v>
      </c>
      <c r="AO3" s="2">
        <f t="shared" si="0"/>
        <v>43608</v>
      </c>
      <c r="AP3" s="2">
        <f t="shared" si="0"/>
        <v>43609</v>
      </c>
      <c r="AQ3" s="2">
        <f t="shared" si="0"/>
        <v>43610</v>
      </c>
      <c r="AR3" s="2">
        <f>AQ3+1</f>
        <v>43611</v>
      </c>
      <c r="AS3" s="2">
        <f t="shared" si="0"/>
        <v>43612</v>
      </c>
      <c r="AT3" s="2">
        <f>IFERROR(IF(AS3+1&gt;$A$2,"",AS3+1),"")</f>
        <v>43613</v>
      </c>
      <c r="AU3" s="2">
        <f t="shared" ref="AU3:AW3" si="1">IFERROR(IF(AT3+1&gt;$A$2,"",AT3+1),"")</f>
        <v>43614</v>
      </c>
      <c r="AV3" s="2">
        <f t="shared" si="1"/>
        <v>43615</v>
      </c>
      <c r="AW3" s="2">
        <f t="shared" si="1"/>
        <v>43616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64" ht="72.75" hidden="1" x14ac:dyDescent="0.25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64" ht="75" customHeight="1" x14ac:dyDescent="0.25">
      <c r="B6" s="47"/>
      <c r="C6" s="89" t="str">
        <f>TEXT(A1,"mmmm")</f>
        <v>mai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4</v>
      </c>
      <c r="T11" s="9">
        <f t="shared" si="3"/>
        <v>5</v>
      </c>
      <c r="U11" s="9">
        <f t="shared" si="3"/>
        <v>6</v>
      </c>
      <c r="V11" s="9">
        <f t="shared" si="3"/>
        <v>7</v>
      </c>
      <c r="W11" s="9">
        <f t="shared" si="3"/>
        <v>1</v>
      </c>
      <c r="X11" s="9">
        <f t="shared" si="3"/>
        <v>2</v>
      </c>
      <c r="Y11" s="9">
        <f t="shared" si="3"/>
        <v>3</v>
      </c>
      <c r="Z11" s="9">
        <f t="shared" si="3"/>
        <v>4</v>
      </c>
      <c r="AA11" s="9">
        <f t="shared" si="3"/>
        <v>5</v>
      </c>
      <c r="AB11" s="9">
        <f t="shared" si="3"/>
        <v>6</v>
      </c>
      <c r="AC11" s="9">
        <f t="shared" si="3"/>
        <v>7</v>
      </c>
      <c r="AD11" s="9">
        <f t="shared" si="3"/>
        <v>1</v>
      </c>
      <c r="AE11" s="9">
        <f t="shared" si="3"/>
        <v>2</v>
      </c>
      <c r="AF11" s="9">
        <f t="shared" si="3"/>
        <v>3</v>
      </c>
      <c r="AG11" s="9">
        <f t="shared" si="3"/>
        <v>4</v>
      </c>
      <c r="AH11" s="9">
        <f t="shared" si="3"/>
        <v>5</v>
      </c>
      <c r="AI11" s="9">
        <f t="shared" si="3"/>
        <v>6</v>
      </c>
      <c r="AJ11" s="9">
        <f t="shared" si="3"/>
        <v>7</v>
      </c>
      <c r="AK11" s="9">
        <f t="shared" si="3"/>
        <v>1</v>
      </c>
      <c r="AL11" s="9">
        <f t="shared" si="3"/>
        <v>2</v>
      </c>
      <c r="AM11" s="9">
        <f t="shared" si="3"/>
        <v>3</v>
      </c>
      <c r="AN11" s="9">
        <f t="shared" si="3"/>
        <v>4</v>
      </c>
      <c r="AO11" s="9">
        <f t="shared" si="3"/>
        <v>5</v>
      </c>
      <c r="AP11" s="9">
        <f t="shared" si="3"/>
        <v>6</v>
      </c>
      <c r="AQ11" s="9">
        <f t="shared" si="3"/>
        <v>7</v>
      </c>
      <c r="AR11" s="9">
        <f t="shared" si="3"/>
        <v>1</v>
      </c>
      <c r="AS11" s="9">
        <f t="shared" si="3"/>
        <v>2</v>
      </c>
      <c r="AT11" s="9">
        <f t="shared" si="3"/>
        <v>3</v>
      </c>
      <c r="AU11" s="9">
        <f t="shared" si="3"/>
        <v>4</v>
      </c>
      <c r="AV11" s="9">
        <f t="shared" si="3"/>
        <v>5</v>
      </c>
      <c r="AW11" s="10">
        <f t="shared" si="3"/>
        <v>6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Avril!$P12</f>
        <v>#VALUE!</v>
      </c>
      <c r="E12" s="48" t="e">
        <f ca="1">Avril!$Q12</f>
        <v>#VALUE!</v>
      </c>
      <c r="F12" s="40">
        <f>Avril!$R12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SUMPRODUCT(($S$12:$AW$19="HP")*(Mai!$C$12:$C$19=$C12))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SUMPRODUCT((Mai!$S$12:$AW$19="CA")*(Mai!$C$12:$C$19=$C12))</f>
        <v>0</v>
      </c>
      <c r="O12" s="40">
        <f>$G12-$K12-Janvier!$K12-Février!$K12-Mars!$K12-Avril!$K12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Avril!$P13</f>
        <v>#VALUE!</v>
      </c>
      <c r="E13" s="48" t="e">
        <f ca="1">Avril!$Q13</f>
        <v>#VALUE!</v>
      </c>
      <c r="F13" s="40">
        <f>Avril!$R13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SUMPRODUCT(($S$12:$AW$19="HP")*(Mai!$C$12:$C$19=$C13))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SUMPRODUCT((Mai!$S$12:$AW$19="CA")*(Mai!$C$12:$C$19=$C13))</f>
        <v>0</v>
      </c>
      <c r="O13" s="40">
        <f>$G13-$K13-Janvier!$K13-Février!$K13-Mars!$K13-Avril!$K13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Avril!$P14</f>
        <v>#VALUE!</v>
      </c>
      <c r="E14" s="48" t="e">
        <f ca="1">Avril!$Q14</f>
        <v>#VALUE!</v>
      </c>
      <c r="F14" s="40">
        <f>Avril!$R14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SUMPRODUCT(($S$12:$AW$19="HP")*(Mai!$C$12:$C$19=$C14))</f>
        <v>0</v>
      </c>
      <c r="L14" s="48" t="e">
        <f t="shared" ca="1" si="4"/>
        <v>#VALUE!</v>
      </c>
      <c r="M14" s="48" t="e">
        <f t="shared" ref="M14:M19" ca="1" si="8">sommecouleurfond($S14:$AW14,14)</f>
        <v>#VALUE!</v>
      </c>
      <c r="N14" s="40">
        <f>SUMPRODUCT((Mai!$S$12:$AW$19="CA")*(Mai!$C$12:$C$19=$C14))</f>
        <v>0</v>
      </c>
      <c r="O14" s="40">
        <f>$G14-$K14-Janvier!$K14-Février!$K14-Mars!$K14-Avril!$K14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Avril!$P15</f>
        <v>#VALUE!</v>
      </c>
      <c r="E15" s="48" t="e">
        <f ca="1">Avril!$Q15</f>
        <v>#VALUE!</v>
      </c>
      <c r="F15" s="40">
        <f>Avril!$R15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SUMPRODUCT(($S$12:$AW$19="HP")*(Mai!$C$12:$C$19=$C15))</f>
        <v>0</v>
      </c>
      <c r="L15" s="48" t="e">
        <f t="shared" ca="1" si="4"/>
        <v>#VALUE!</v>
      </c>
      <c r="M15" s="48" t="e">
        <f t="shared" ca="1" si="8"/>
        <v>#VALUE!</v>
      </c>
      <c r="N15" s="40">
        <f>SUMPRODUCT((Mai!$S$12:$AW$19="CA")*(Mai!$C$12:$C$19=$C15))</f>
        <v>0</v>
      </c>
      <c r="O15" s="40">
        <f>$G15-$K15-Janvier!$K15-Février!$K15-Mars!$K15-Avril!$K15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Avril!$P16</f>
        <v>#VALUE!</v>
      </c>
      <c r="E16" s="48" t="e">
        <f ca="1">Avril!$Q16</f>
        <v>#VALUE!</v>
      </c>
      <c r="F16" s="40">
        <f>Avril!$R16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SUMPRODUCT(($S$12:$AW$19="HP")*(Mai!$C$12:$C$19=$C16))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SUMPRODUCT((Mai!$S$12:$AW$19="CA")*(Mai!$C$12:$C$19=$C16))</f>
        <v>0</v>
      </c>
      <c r="O16" s="40">
        <f>$G16-$K16-Janvier!$K16-Février!$K16-Mars!$K16-Avril!$K16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Avril!$P17</f>
        <v>#VALUE!</v>
      </c>
      <c r="E17" s="48" t="e">
        <f ca="1">Avril!$Q17</f>
        <v>#VALUE!</v>
      </c>
      <c r="F17" s="40">
        <f>Avril!$R17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SUMPRODUCT(($S$12:$AW$19="HP")*(Mai!$C$12:$C$19=$C17))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SUMPRODUCT((Mai!$S$12:$AW$19="CA")*(Mai!$C$12:$C$19=$C17))</f>
        <v>0</v>
      </c>
      <c r="O17" s="40">
        <f>$G17-$K17-Janvier!$K17-Février!$K17-Mars!$K17-Avril!$K17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Avril!$P18</f>
        <v>#VALUE!</v>
      </c>
      <c r="E18" s="48" t="e">
        <f ca="1">Avril!$Q18</f>
        <v>#VALUE!</v>
      </c>
      <c r="F18" s="40">
        <f>Avril!$R18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SUMPRODUCT(($S$12:$AW$19="HP")*(Mai!$C$12:$C$19=$C18))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SUMPRODUCT((Mai!$S$12:$AW$19="CA")*(Mai!$C$12:$C$19=$C18))</f>
        <v>0</v>
      </c>
      <c r="O18" s="40">
        <f>$G18-$K18-Janvier!$K18-Février!$K18-Mars!$K18-Avril!$K18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Avril!$P19</f>
        <v>#VALUE!</v>
      </c>
      <c r="E19" s="48" t="e">
        <f ca="1">Avril!$Q19</f>
        <v>#VALUE!</v>
      </c>
      <c r="F19" s="40">
        <f>Avril!$R19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SUMPRODUCT(($S$12:$AW$19="HP")*(Mai!$C$12:$C$19=$C19))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SUMPRODUCT((Mai!$S$12:$AW$19="CA")*(Mai!$C$12:$C$19=$C19))</f>
        <v>0</v>
      </c>
      <c r="O19" s="40">
        <f>$G19-$K19-Janvier!$K19-Février!$K19-Mars!$K19-Avril!$K19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SUMPRODUCT((Mai!S12:AW17="RTT")*(Mai!C12:C17=C13))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79" priority="10">
      <formula>OR(S$11=1,S$11=7)</formula>
    </cfRule>
  </conditionalFormatting>
  <conditionalFormatting sqref="S12:AW19">
    <cfRule type="expression" dxfId="78" priority="2">
      <formula>OR(S$11=1,S$11=7)</formula>
    </cfRule>
  </conditionalFormatting>
  <conditionalFormatting sqref="S12:AW19">
    <cfRule type="cellIs" dxfId="77" priority="3" operator="equal">
      <formula>"CEX"</formula>
    </cfRule>
    <cfRule type="cellIs" dxfId="76" priority="4" operator="equal">
      <formula>"RTT"</formula>
    </cfRule>
    <cfRule type="cellIs" dxfId="75" priority="5" operator="equal">
      <formula>"CM"</formula>
    </cfRule>
    <cfRule type="cellIs" dxfId="74" priority="6" operator="equal">
      <formula>"CA"</formula>
    </cfRule>
    <cfRule type="cellIs" dxfId="73" priority="7" operator="equal">
      <formula>"HP"</formula>
    </cfRule>
    <cfRule type="containsBlanks" dxfId="7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5475BD5C-0A50-4891-AF4C-13B0810DC1D1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9CAAA4D8-1B60-4D69-8342-A6BC4E6FF960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140625" bestFit="1" customWidth="1"/>
    <col min="4" max="4" width="4.85546875" hidden="1" customWidth="1"/>
    <col min="5" max="5" width="6" hidden="1" customWidth="1"/>
    <col min="6" max="7" width="4.140625" hidden="1" customWidth="1"/>
    <col min="8" max="9" width="4.85546875" hidden="1" customWidth="1"/>
    <col min="10" max="11" width="4.140625" hidden="1" customWidth="1"/>
    <col min="12" max="13" width="4.85546875" hidden="1" customWidth="1"/>
    <col min="14" max="15" width="4.140625" hidden="1" customWidth="1"/>
    <col min="16" max="16" width="4.85546875" hidden="1" customWidth="1"/>
    <col min="17" max="17" width="6" hidden="1" customWidth="1"/>
    <col min="18" max="18" width="4.140625" hidden="1" customWidth="1"/>
    <col min="19" max="49" width="6.7109375" customWidth="1"/>
  </cols>
  <sheetData>
    <row r="1" spans="1:64" ht="15" hidden="1" x14ac:dyDescent="0.25">
      <c r="A1" s="45">
        <f>config!D11</f>
        <v>43617</v>
      </c>
    </row>
    <row r="2" spans="1:64" ht="15" hidden="1" x14ac:dyDescent="0.25">
      <c r="A2" s="45">
        <f>config!E11</f>
        <v>43646</v>
      </c>
    </row>
    <row r="3" spans="1:64" ht="56.25" hidden="1" x14ac:dyDescent="0.25">
      <c r="S3" s="2">
        <f>A1</f>
        <v>43617</v>
      </c>
      <c r="T3" s="2">
        <f>S3+1</f>
        <v>43618</v>
      </c>
      <c r="U3" s="2">
        <f t="shared" ref="U3:AS3" si="0">T3+1</f>
        <v>43619</v>
      </c>
      <c r="V3" s="2">
        <f t="shared" si="0"/>
        <v>43620</v>
      </c>
      <c r="W3" s="2">
        <f t="shared" si="0"/>
        <v>43621</v>
      </c>
      <c r="X3" s="2">
        <f t="shared" si="0"/>
        <v>43622</v>
      </c>
      <c r="Y3" s="2">
        <f t="shared" si="0"/>
        <v>43623</v>
      </c>
      <c r="Z3" s="2">
        <f t="shared" si="0"/>
        <v>43624</v>
      </c>
      <c r="AA3" s="2">
        <f t="shared" si="0"/>
        <v>43625</v>
      </c>
      <c r="AB3" s="2">
        <f t="shared" si="0"/>
        <v>43626</v>
      </c>
      <c r="AC3" s="2">
        <f t="shared" si="0"/>
        <v>43627</v>
      </c>
      <c r="AD3" s="2">
        <f t="shared" si="0"/>
        <v>43628</v>
      </c>
      <c r="AE3" s="2">
        <f t="shared" si="0"/>
        <v>43629</v>
      </c>
      <c r="AF3" s="2">
        <f t="shared" si="0"/>
        <v>43630</v>
      </c>
      <c r="AG3" s="2">
        <f t="shared" si="0"/>
        <v>43631</v>
      </c>
      <c r="AH3" s="2">
        <f t="shared" si="0"/>
        <v>43632</v>
      </c>
      <c r="AI3" s="2">
        <f t="shared" si="0"/>
        <v>43633</v>
      </c>
      <c r="AJ3" s="2">
        <f t="shared" si="0"/>
        <v>43634</v>
      </c>
      <c r="AK3" s="2">
        <f t="shared" si="0"/>
        <v>43635</v>
      </c>
      <c r="AL3" s="2">
        <f t="shared" si="0"/>
        <v>43636</v>
      </c>
      <c r="AM3" s="2">
        <f t="shared" si="0"/>
        <v>43637</v>
      </c>
      <c r="AN3" s="2">
        <f t="shared" si="0"/>
        <v>43638</v>
      </c>
      <c r="AO3" s="2">
        <f t="shared" si="0"/>
        <v>43639</v>
      </c>
      <c r="AP3" s="2">
        <f t="shared" si="0"/>
        <v>43640</v>
      </c>
      <c r="AQ3" s="2">
        <f t="shared" si="0"/>
        <v>43641</v>
      </c>
      <c r="AR3" s="2">
        <f>AQ3+1</f>
        <v>43642</v>
      </c>
      <c r="AS3" s="2">
        <f t="shared" si="0"/>
        <v>43643</v>
      </c>
      <c r="AT3" s="2">
        <f>IFERROR(IF(AS3+1&gt;$A$2,"",AS3+1),"")</f>
        <v>43644</v>
      </c>
      <c r="AU3" s="2">
        <f t="shared" ref="AU3:AW3" si="1">IFERROR(IF(AT3+1&gt;$A$2,"",AT3+1),"")</f>
        <v>43645</v>
      </c>
      <c r="AV3" s="2">
        <f t="shared" si="1"/>
        <v>43646</v>
      </c>
      <c r="AW3" s="2" t="str">
        <f t="shared" si="1"/>
        <v/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64" ht="72.75" hidden="1" x14ac:dyDescent="0.25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64" ht="75" customHeight="1" x14ac:dyDescent="0.25">
      <c r="B6" s="47"/>
      <c r="C6" s="89" t="str">
        <f>TEXT(A1,"mmmm")</f>
        <v>juin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 t="str">
        <f>IFERROR(DAY(AW3),"")</f>
        <v/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7</v>
      </c>
      <c r="T11" s="9">
        <f t="shared" si="3"/>
        <v>1</v>
      </c>
      <c r="U11" s="9">
        <f t="shared" si="3"/>
        <v>2</v>
      </c>
      <c r="V11" s="9">
        <f t="shared" si="3"/>
        <v>3</v>
      </c>
      <c r="W11" s="9">
        <f t="shared" si="3"/>
        <v>4</v>
      </c>
      <c r="X11" s="9">
        <f t="shared" si="3"/>
        <v>5</v>
      </c>
      <c r="Y11" s="9">
        <f t="shared" si="3"/>
        <v>6</v>
      </c>
      <c r="Z11" s="9">
        <f t="shared" si="3"/>
        <v>7</v>
      </c>
      <c r="AA11" s="9">
        <f t="shared" si="3"/>
        <v>1</v>
      </c>
      <c r="AB11" s="9">
        <f t="shared" si="3"/>
        <v>2</v>
      </c>
      <c r="AC11" s="9">
        <f t="shared" si="3"/>
        <v>3</v>
      </c>
      <c r="AD11" s="9">
        <f t="shared" si="3"/>
        <v>4</v>
      </c>
      <c r="AE11" s="9">
        <f t="shared" si="3"/>
        <v>5</v>
      </c>
      <c r="AF11" s="9">
        <f t="shared" si="3"/>
        <v>6</v>
      </c>
      <c r="AG11" s="9">
        <f t="shared" si="3"/>
        <v>7</v>
      </c>
      <c r="AH11" s="9">
        <f t="shared" si="3"/>
        <v>1</v>
      </c>
      <c r="AI11" s="9">
        <f t="shared" si="3"/>
        <v>2</v>
      </c>
      <c r="AJ11" s="9">
        <f t="shared" si="3"/>
        <v>3</v>
      </c>
      <c r="AK11" s="9">
        <f t="shared" si="3"/>
        <v>4</v>
      </c>
      <c r="AL11" s="9">
        <f t="shared" si="3"/>
        <v>5</v>
      </c>
      <c r="AM11" s="9">
        <f t="shared" si="3"/>
        <v>6</v>
      </c>
      <c r="AN11" s="9">
        <f t="shared" si="3"/>
        <v>7</v>
      </c>
      <c r="AO11" s="9">
        <f t="shared" si="3"/>
        <v>1</v>
      </c>
      <c r="AP11" s="9">
        <f t="shared" si="3"/>
        <v>2</v>
      </c>
      <c r="AQ11" s="9">
        <f t="shared" si="3"/>
        <v>3</v>
      </c>
      <c r="AR11" s="9">
        <f t="shared" si="3"/>
        <v>4</v>
      </c>
      <c r="AS11" s="9">
        <f t="shared" si="3"/>
        <v>5</v>
      </c>
      <c r="AT11" s="9">
        <f t="shared" si="3"/>
        <v>6</v>
      </c>
      <c r="AU11" s="9">
        <f t="shared" si="3"/>
        <v>7</v>
      </c>
      <c r="AV11" s="9">
        <f t="shared" si="3"/>
        <v>1</v>
      </c>
      <c r="AW11" s="10" t="str">
        <f t="shared" si="3"/>
        <v/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Mai!$P12</f>
        <v>#VALUE!</v>
      </c>
      <c r="E12" s="48" t="e">
        <f ca="1">Mai!$Q12</f>
        <v>#VALUE!</v>
      </c>
      <c r="F12" s="40">
        <f>Mai!$R12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SUMPRODUCT(($S$12:$AW$19="HP")*(Juin!$C$12:$C$19=$C12))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SUMPRODUCT((Juin!$S$12:$AW$19="CA")*(Juin!$C$12:$C$19=$C12))</f>
        <v>0</v>
      </c>
      <c r="O12" s="40">
        <f>$G12-$K12-Janvier!$K12-Février!$K12-Mars!$K12-Avril!$K12-Mai!$K12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Mai!$P13</f>
        <v>#VALUE!</v>
      </c>
      <c r="E13" s="48" t="e">
        <f ca="1">Mai!$Q13</f>
        <v>#VALUE!</v>
      </c>
      <c r="F13" s="40">
        <f>Mai!$R13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SUMPRODUCT(($S$12:$AW$19="HP")*(Juin!$C$12:$C$19=$C13))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SUMPRODUCT((Juin!$S$12:$AW$19="CA")*(Juin!$C$12:$C$19=$C13))</f>
        <v>0</v>
      </c>
      <c r="O13" s="40">
        <f>$G13-$K13-Janvier!$K13-Février!$K13-Mars!$K13-Avril!$K13-Mai!$K13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Mai!$P14</f>
        <v>#VALUE!</v>
      </c>
      <c r="E14" s="48" t="e">
        <f ca="1">Mai!$Q14</f>
        <v>#VALUE!</v>
      </c>
      <c r="F14" s="40">
        <f>Mai!$R14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SUMPRODUCT(($S$12:$AW$19="HP")*(Juin!$C$12:$C$19=$C14))</f>
        <v>0</v>
      </c>
      <c r="L14" s="48" t="e">
        <f t="shared" ca="1" si="4"/>
        <v>#VALUE!</v>
      </c>
      <c r="M14" s="48" t="e">
        <f t="shared" ref="M14:M19" ca="1" si="8">sommecouleurfond($S14:$AW14,14)</f>
        <v>#VALUE!</v>
      </c>
      <c r="N14" s="40">
        <f>SUMPRODUCT((Juin!$S$12:$AW$19="CA")*(Juin!$C$12:$C$19=$C14))</f>
        <v>0</v>
      </c>
      <c r="O14" s="40">
        <f>$G14-$K14-Janvier!$K14-Février!$K14-Mars!$K14-Avril!$K14-Mai!$K14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Mai!$P15</f>
        <v>#VALUE!</v>
      </c>
      <c r="E15" s="48" t="e">
        <f ca="1">Mai!$Q15</f>
        <v>#VALUE!</v>
      </c>
      <c r="F15" s="40">
        <f>Mai!$R15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SUMPRODUCT(($S$12:$AW$19="HP")*(Juin!$C$12:$C$19=$C15))</f>
        <v>0</v>
      </c>
      <c r="L15" s="48" t="e">
        <f t="shared" ca="1" si="4"/>
        <v>#VALUE!</v>
      </c>
      <c r="M15" s="48" t="e">
        <f t="shared" ca="1" si="8"/>
        <v>#VALUE!</v>
      </c>
      <c r="N15" s="40">
        <f>SUMPRODUCT((Juin!$S$12:$AW$19="CA")*(Juin!$C$12:$C$19=$C15))</f>
        <v>0</v>
      </c>
      <c r="O15" s="40">
        <f>$G15-$K15-Janvier!$K15-Février!$K15-Mars!$K15-Avril!$K15-Mai!$K15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Mai!$P16</f>
        <v>#VALUE!</v>
      </c>
      <c r="E16" s="48" t="e">
        <f ca="1">Mai!$Q16</f>
        <v>#VALUE!</v>
      </c>
      <c r="F16" s="40">
        <f>Mai!$R16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SUMPRODUCT(($S$12:$AW$19="HP")*(Juin!$C$12:$C$19=$C16))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SUMPRODUCT((Juin!$S$12:$AW$19="CA")*(Juin!$C$12:$C$19=$C16))</f>
        <v>0</v>
      </c>
      <c r="O16" s="40">
        <f>$G16-$K16-Janvier!$K16-Février!$K16-Mars!$K16-Avril!$K16-Mai!$K16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Mai!$P17</f>
        <v>#VALUE!</v>
      </c>
      <c r="E17" s="48" t="e">
        <f ca="1">Mai!$Q17</f>
        <v>#VALUE!</v>
      </c>
      <c r="F17" s="40">
        <f>Mai!$R17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SUMPRODUCT(($S$12:$AW$19="HP")*(Juin!$C$12:$C$19=$C17))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SUMPRODUCT((Juin!$S$12:$AW$19="CA")*(Juin!$C$12:$C$19=$C17))</f>
        <v>0</v>
      </c>
      <c r="O17" s="40">
        <f>$G17-$K17-Janvier!$K17-Février!$K17-Mars!$K17-Avril!$K17-Mai!$K17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Mai!$P18</f>
        <v>#VALUE!</v>
      </c>
      <c r="E18" s="48" t="e">
        <f ca="1">Mai!$Q18</f>
        <v>#VALUE!</v>
      </c>
      <c r="F18" s="40">
        <f>Mai!$R18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SUMPRODUCT(($S$12:$AW$19="HP")*(Juin!$C$12:$C$19=$C18))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SUMPRODUCT((Juin!$S$12:$AW$19="CA")*(Juin!$C$12:$C$19=$C18))</f>
        <v>0</v>
      </c>
      <c r="O18" s="40">
        <f>$G18-$K18-Janvier!$K18-Février!$K18-Mars!$K18-Avril!$K18-Mai!$K18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Mai!$P19</f>
        <v>#VALUE!</v>
      </c>
      <c r="E19" s="48" t="e">
        <f ca="1">Mai!$Q19</f>
        <v>#VALUE!</v>
      </c>
      <c r="F19" s="40">
        <f>Mai!$R19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SUMPRODUCT(($S$12:$AW$19="HP")*(Juin!$C$12:$C$19=$C19))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SUMPRODUCT((Juin!$S$12:$AW$19="CA")*(Juin!$C$12:$C$19=$C19))</f>
        <v>0</v>
      </c>
      <c r="O19" s="40">
        <f>$G19-$K19-Janvier!$K19-Février!$K19-Mars!$K19-Avril!$K19-Mai!$K19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SUMPRODUCT((Juin!S12:AW17="RTT")*(Juin!C12:C17=C13))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69" priority="10">
      <formula>OR(S$11=1,S$11=7)</formula>
    </cfRule>
  </conditionalFormatting>
  <conditionalFormatting sqref="S12:AW19">
    <cfRule type="expression" dxfId="68" priority="2">
      <formula>OR(S$11=1,S$11=7)</formula>
    </cfRule>
  </conditionalFormatting>
  <conditionalFormatting sqref="S12:AW19">
    <cfRule type="cellIs" dxfId="67" priority="3" operator="equal">
      <formula>"CEX"</formula>
    </cfRule>
    <cfRule type="cellIs" dxfId="66" priority="4" operator="equal">
      <formula>"RTT"</formula>
    </cfRule>
    <cfRule type="cellIs" dxfId="65" priority="5" operator="equal">
      <formula>"CM"</formula>
    </cfRule>
    <cfRule type="cellIs" dxfId="64" priority="6" operator="equal">
      <formula>"CA"</formula>
    </cfRule>
    <cfRule type="cellIs" dxfId="63" priority="7" operator="equal">
      <formula>"HP"</formula>
    </cfRule>
    <cfRule type="containsBlanks" dxfId="6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B3866D45-408E-4207-8931-62E8654442F9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1829A4FE-D73A-4C89-86F6-4B075D76CF31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4" width="4.85546875" hidden="1" customWidth="1"/>
    <col min="5" max="5" width="6" hidden="1" customWidth="1"/>
    <col min="6" max="7" width="4.140625" hidden="1" customWidth="1"/>
    <col min="8" max="9" width="4.85546875" hidden="1" customWidth="1"/>
    <col min="10" max="11" width="4.140625" hidden="1" customWidth="1"/>
    <col min="12" max="13" width="4.85546875" hidden="1" customWidth="1"/>
    <col min="14" max="15" width="4.140625" hidden="1" customWidth="1"/>
    <col min="16" max="16" width="4.85546875" hidden="1" customWidth="1"/>
    <col min="17" max="17" width="6" hidden="1" customWidth="1"/>
    <col min="18" max="18" width="4.140625" hidden="1" customWidth="1"/>
    <col min="19" max="49" width="6.7109375" customWidth="1"/>
  </cols>
  <sheetData>
    <row r="1" spans="1:64" ht="15" hidden="1" x14ac:dyDescent="0.25">
      <c r="A1" s="45">
        <f>config!D12</f>
        <v>43647</v>
      </c>
    </row>
    <row r="2" spans="1:64" ht="15" hidden="1" x14ac:dyDescent="0.25">
      <c r="A2" s="45">
        <f>config!E12</f>
        <v>43677</v>
      </c>
    </row>
    <row r="3" spans="1:64" ht="56.25" hidden="1" x14ac:dyDescent="0.25">
      <c r="S3" s="2">
        <f>A1</f>
        <v>43647</v>
      </c>
      <c r="T3" s="2">
        <f>S3+1</f>
        <v>43648</v>
      </c>
      <c r="U3" s="2">
        <f t="shared" ref="U3:AS3" si="0">T3+1</f>
        <v>43649</v>
      </c>
      <c r="V3" s="2">
        <f t="shared" si="0"/>
        <v>43650</v>
      </c>
      <c r="W3" s="2">
        <f t="shared" si="0"/>
        <v>43651</v>
      </c>
      <c r="X3" s="2">
        <f t="shared" si="0"/>
        <v>43652</v>
      </c>
      <c r="Y3" s="2">
        <f t="shared" si="0"/>
        <v>43653</v>
      </c>
      <c r="Z3" s="2">
        <f t="shared" si="0"/>
        <v>43654</v>
      </c>
      <c r="AA3" s="2">
        <f t="shared" si="0"/>
        <v>43655</v>
      </c>
      <c r="AB3" s="2">
        <f t="shared" si="0"/>
        <v>43656</v>
      </c>
      <c r="AC3" s="2">
        <f t="shared" si="0"/>
        <v>43657</v>
      </c>
      <c r="AD3" s="2">
        <f t="shared" si="0"/>
        <v>43658</v>
      </c>
      <c r="AE3" s="2">
        <f t="shared" si="0"/>
        <v>43659</v>
      </c>
      <c r="AF3" s="2">
        <f t="shared" si="0"/>
        <v>43660</v>
      </c>
      <c r="AG3" s="2">
        <f t="shared" si="0"/>
        <v>43661</v>
      </c>
      <c r="AH3" s="2">
        <f t="shared" si="0"/>
        <v>43662</v>
      </c>
      <c r="AI3" s="2">
        <f t="shared" si="0"/>
        <v>43663</v>
      </c>
      <c r="AJ3" s="2">
        <f t="shared" si="0"/>
        <v>43664</v>
      </c>
      <c r="AK3" s="2">
        <f t="shared" si="0"/>
        <v>43665</v>
      </c>
      <c r="AL3" s="2">
        <f t="shared" si="0"/>
        <v>43666</v>
      </c>
      <c r="AM3" s="2">
        <f t="shared" si="0"/>
        <v>43667</v>
      </c>
      <c r="AN3" s="2">
        <f t="shared" si="0"/>
        <v>43668</v>
      </c>
      <c r="AO3" s="2">
        <f t="shared" si="0"/>
        <v>43669</v>
      </c>
      <c r="AP3" s="2">
        <f t="shared" si="0"/>
        <v>43670</v>
      </c>
      <c r="AQ3" s="2">
        <f t="shared" si="0"/>
        <v>43671</v>
      </c>
      <c r="AR3" s="2">
        <f>AQ3+1</f>
        <v>43672</v>
      </c>
      <c r="AS3" s="2">
        <f t="shared" si="0"/>
        <v>43673</v>
      </c>
      <c r="AT3" s="2">
        <f>IFERROR(IF(AS3+1&gt;$A$2,"",AS3+1),"")</f>
        <v>43674</v>
      </c>
      <c r="AU3" s="2">
        <f t="shared" ref="AU3:AW3" si="1">IFERROR(IF(AT3+1&gt;$A$2,"",AT3+1),"")</f>
        <v>43675</v>
      </c>
      <c r="AV3" s="2">
        <f t="shared" si="1"/>
        <v>43676</v>
      </c>
      <c r="AW3" s="2">
        <f t="shared" si="1"/>
        <v>43677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juillet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2</v>
      </c>
      <c r="T11" s="9">
        <f t="shared" si="3"/>
        <v>3</v>
      </c>
      <c r="U11" s="9">
        <f t="shared" si="3"/>
        <v>4</v>
      </c>
      <c r="V11" s="9">
        <f t="shared" si="3"/>
        <v>5</v>
      </c>
      <c r="W11" s="9">
        <f t="shared" si="3"/>
        <v>6</v>
      </c>
      <c r="X11" s="9">
        <f t="shared" si="3"/>
        <v>7</v>
      </c>
      <c r="Y11" s="9">
        <f t="shared" si="3"/>
        <v>1</v>
      </c>
      <c r="Z11" s="9">
        <f t="shared" si="3"/>
        <v>2</v>
      </c>
      <c r="AA11" s="9">
        <f t="shared" si="3"/>
        <v>3</v>
      </c>
      <c r="AB11" s="9">
        <f t="shared" si="3"/>
        <v>4</v>
      </c>
      <c r="AC11" s="9">
        <f t="shared" si="3"/>
        <v>5</v>
      </c>
      <c r="AD11" s="9">
        <f t="shared" si="3"/>
        <v>6</v>
      </c>
      <c r="AE11" s="9">
        <f t="shared" si="3"/>
        <v>7</v>
      </c>
      <c r="AF11" s="9">
        <f t="shared" si="3"/>
        <v>1</v>
      </c>
      <c r="AG11" s="9">
        <f t="shared" si="3"/>
        <v>2</v>
      </c>
      <c r="AH11" s="9">
        <f t="shared" si="3"/>
        <v>3</v>
      </c>
      <c r="AI11" s="9">
        <f t="shared" si="3"/>
        <v>4</v>
      </c>
      <c r="AJ11" s="9">
        <f t="shared" si="3"/>
        <v>5</v>
      </c>
      <c r="AK11" s="9">
        <f t="shared" si="3"/>
        <v>6</v>
      </c>
      <c r="AL11" s="9">
        <f t="shared" si="3"/>
        <v>7</v>
      </c>
      <c r="AM11" s="9">
        <f t="shared" si="3"/>
        <v>1</v>
      </c>
      <c r="AN11" s="9">
        <f t="shared" si="3"/>
        <v>2</v>
      </c>
      <c r="AO11" s="9">
        <f t="shared" si="3"/>
        <v>3</v>
      </c>
      <c r="AP11" s="9">
        <f t="shared" si="3"/>
        <v>4</v>
      </c>
      <c r="AQ11" s="9">
        <f t="shared" si="3"/>
        <v>5</v>
      </c>
      <c r="AR11" s="9">
        <f t="shared" si="3"/>
        <v>6</v>
      </c>
      <c r="AS11" s="9">
        <f t="shared" si="3"/>
        <v>7</v>
      </c>
      <c r="AT11" s="9">
        <f t="shared" si="3"/>
        <v>1</v>
      </c>
      <c r="AU11" s="9">
        <f t="shared" si="3"/>
        <v>2</v>
      </c>
      <c r="AV11" s="9">
        <f t="shared" si="3"/>
        <v>3</v>
      </c>
      <c r="AW11" s="10">
        <f t="shared" si="3"/>
        <v>4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Juin!$P12</f>
        <v>#VALUE!</v>
      </c>
      <c r="E12" s="48" t="e">
        <f ca="1">Juin!$Q12</f>
        <v>#VALUE!</v>
      </c>
      <c r="F12" s="40">
        <f>Juin!$R12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SUMPRODUCT(($S$12:$AW$19="HP")*(Juillet!$C$12:$C$19=$C12))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SUMPRODUCT((Juillet!$S$12:$AW$19="CA")*(Juillet!$C$12:$C$19=$C12))</f>
        <v>0</v>
      </c>
      <c r="O12" s="40">
        <f>$G12-$K12-Janvier!$K12-Février!$K12-Mars!$K12-Avril!$K12-Mai!$K12-Juin!$K12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Juin!$P13</f>
        <v>#VALUE!</v>
      </c>
      <c r="E13" s="48" t="e">
        <f ca="1">Juin!$Q13</f>
        <v>#VALUE!</v>
      </c>
      <c r="F13" s="40">
        <f>Juin!$R13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SUMPRODUCT(($S$12:$AW$19="HP")*(Juillet!$C$12:$C$19=$C13))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SUMPRODUCT((Juillet!$S$12:$AW$19="CA")*(Juillet!$C$12:$C$19=$C13))</f>
        <v>0</v>
      </c>
      <c r="O13" s="40">
        <f>$G13-$K13-Janvier!$K13-Février!$K13-Mars!$K13-Avril!$K13-Mai!$K13-Juin!$K13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Juin!$P14</f>
        <v>#VALUE!</v>
      </c>
      <c r="E14" s="48" t="e">
        <f ca="1">Juin!$Q14</f>
        <v>#VALUE!</v>
      </c>
      <c r="F14" s="40">
        <f>Juin!$R14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SUMPRODUCT(($S$12:$AW$19="HP")*(Juillet!$C$12:$C$19=$C14))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SUMPRODUCT((Juillet!$S$12:$AW$19="CA")*(Juillet!$C$12:$C$19=$C14))</f>
        <v>0</v>
      </c>
      <c r="O14" s="40">
        <f>$G14-$K14-Janvier!$K14-Février!$K14-Mars!$K14-Avril!$K14-Mai!$K14-Juin!$K14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Juin!$P15</f>
        <v>#VALUE!</v>
      </c>
      <c r="E15" s="48" t="e">
        <f ca="1">Juin!$Q15</f>
        <v>#VALUE!</v>
      </c>
      <c r="F15" s="40">
        <f>Juin!$R15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SUMPRODUCT(($S$12:$AW$19="HP")*(Juillet!$C$12:$C$19=$C15))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SUMPRODUCT((Juillet!$S$12:$AW$19="CA")*(Juillet!$C$12:$C$19=$C15))</f>
        <v>0</v>
      </c>
      <c r="O15" s="40">
        <f>$G15-$K15-Janvier!$K15-Février!$K15-Mars!$K15-Avril!$K15-Mai!$K15-Juin!$K15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Juin!$P16</f>
        <v>#VALUE!</v>
      </c>
      <c r="E16" s="48" t="e">
        <f ca="1">Juin!$Q16</f>
        <v>#VALUE!</v>
      </c>
      <c r="F16" s="40">
        <f>Juin!$R16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SUMPRODUCT(($S$12:$AW$19="HP")*(Juillet!$C$12:$C$19=$C16))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SUMPRODUCT((Juillet!$S$12:$AW$19="CA")*(Juillet!$C$12:$C$19=$C16))</f>
        <v>0</v>
      </c>
      <c r="O16" s="40">
        <f>$G16-$K16-Janvier!$K16-Février!$K16-Mars!$K16-Avril!$K16-Mai!$K16-Juin!$K16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Juin!$P17</f>
        <v>#VALUE!</v>
      </c>
      <c r="E17" s="48" t="e">
        <f ca="1">Juin!$Q17</f>
        <v>#VALUE!</v>
      </c>
      <c r="F17" s="40">
        <f>Juin!$R17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SUMPRODUCT(($S$12:$AW$19="HP")*(Juillet!$C$12:$C$19=$C17))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SUMPRODUCT((Juillet!$S$12:$AW$19="CA")*(Juillet!$C$12:$C$19=$C17))</f>
        <v>0</v>
      </c>
      <c r="O17" s="40">
        <f>$G17-$K17-Janvier!$K17-Février!$K17-Mars!$K17-Avril!$K17-Mai!$K17-Juin!$K17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Juin!$P18</f>
        <v>#VALUE!</v>
      </c>
      <c r="E18" s="48" t="e">
        <f ca="1">Juin!$Q18</f>
        <v>#VALUE!</v>
      </c>
      <c r="F18" s="40">
        <f>Juin!$R18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SUMPRODUCT(($S$12:$AW$19="HP")*(Juillet!$C$12:$C$19=$C18))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SUMPRODUCT((Juillet!$S$12:$AW$19="CA")*(Juillet!$C$12:$C$19=$C18))</f>
        <v>0</v>
      </c>
      <c r="O18" s="40">
        <f>$G18-$K18-Janvier!$K18-Février!$K18-Mars!$K18-Avril!$K18-Mai!$K18-Juin!$K18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Juin!$P19</f>
        <v>#VALUE!</v>
      </c>
      <c r="E19" s="48" t="e">
        <f ca="1">Juin!$Q19</f>
        <v>#VALUE!</v>
      </c>
      <c r="F19" s="40">
        <f>Juin!$R19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SUMPRODUCT(($S$12:$AW$19="HP")*(Juillet!$C$12:$C$19=$C19))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SUMPRODUCT((Juillet!$S$12:$AW$19="CA")*(Juillet!$C$12:$C$19=$C19))</f>
        <v>0</v>
      </c>
      <c r="O19" s="40">
        <f>$G19-$K19-Janvier!$K19-Février!$K19-Mars!$K19-Avril!$K19-Mai!$K19-Juin!$K19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SUMPRODUCT((Juillet!S12:AW17="RTT")*(Juillet!C12:C17=C13))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59" priority="10">
      <formula>OR(S$11=1,S$11=7)</formula>
    </cfRule>
  </conditionalFormatting>
  <conditionalFormatting sqref="S12:AW19">
    <cfRule type="expression" dxfId="58" priority="2">
      <formula>OR(S$11=1,S$11=7)</formula>
    </cfRule>
  </conditionalFormatting>
  <conditionalFormatting sqref="S12:AW19">
    <cfRule type="cellIs" dxfId="57" priority="3" operator="equal">
      <formula>"CEX"</formula>
    </cfRule>
    <cfRule type="cellIs" dxfId="56" priority="4" operator="equal">
      <formula>"RTT"</formula>
    </cfRule>
    <cfRule type="cellIs" dxfId="55" priority="5" operator="equal">
      <formula>"CM"</formula>
    </cfRule>
    <cfRule type="cellIs" dxfId="54" priority="6" operator="equal">
      <formula>"CA"</formula>
    </cfRule>
    <cfRule type="cellIs" dxfId="53" priority="7" operator="equal">
      <formula>"HP"</formula>
    </cfRule>
    <cfRule type="containsBlanks" dxfId="5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C71831C4-E8EF-4300-BAE0-86A48857DE0A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A4669B6E-8C91-416C-874C-6B47D4DD38A1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config!D13</f>
        <v>43678</v>
      </c>
    </row>
    <row r="2" spans="1:64" ht="15" hidden="1" x14ac:dyDescent="0.25">
      <c r="A2" s="45">
        <f>config!E13</f>
        <v>43708</v>
      </c>
    </row>
    <row r="3" spans="1:64" ht="56.25" hidden="1" x14ac:dyDescent="0.25">
      <c r="S3" s="2">
        <f>A1</f>
        <v>43678</v>
      </c>
      <c r="T3" s="2">
        <f>S3+1</f>
        <v>43679</v>
      </c>
      <c r="U3" s="2">
        <f t="shared" ref="U3:AS3" si="0">T3+1</f>
        <v>43680</v>
      </c>
      <c r="V3" s="2">
        <f t="shared" si="0"/>
        <v>43681</v>
      </c>
      <c r="W3" s="2">
        <f t="shared" si="0"/>
        <v>43682</v>
      </c>
      <c r="X3" s="2">
        <f t="shared" si="0"/>
        <v>43683</v>
      </c>
      <c r="Y3" s="2">
        <f t="shared" si="0"/>
        <v>43684</v>
      </c>
      <c r="Z3" s="2">
        <f t="shared" si="0"/>
        <v>43685</v>
      </c>
      <c r="AA3" s="2">
        <f t="shared" si="0"/>
        <v>43686</v>
      </c>
      <c r="AB3" s="2">
        <f t="shared" si="0"/>
        <v>43687</v>
      </c>
      <c r="AC3" s="2">
        <f t="shared" si="0"/>
        <v>43688</v>
      </c>
      <c r="AD3" s="2">
        <f t="shared" si="0"/>
        <v>43689</v>
      </c>
      <c r="AE3" s="2">
        <f t="shared" si="0"/>
        <v>43690</v>
      </c>
      <c r="AF3" s="2">
        <f t="shared" si="0"/>
        <v>43691</v>
      </c>
      <c r="AG3" s="2">
        <f t="shared" si="0"/>
        <v>43692</v>
      </c>
      <c r="AH3" s="2">
        <f t="shared" si="0"/>
        <v>43693</v>
      </c>
      <c r="AI3" s="2">
        <f t="shared" si="0"/>
        <v>43694</v>
      </c>
      <c r="AJ3" s="2">
        <f t="shared" si="0"/>
        <v>43695</v>
      </c>
      <c r="AK3" s="2">
        <f t="shared" si="0"/>
        <v>43696</v>
      </c>
      <c r="AL3" s="2">
        <f t="shared" si="0"/>
        <v>43697</v>
      </c>
      <c r="AM3" s="2">
        <f t="shared" si="0"/>
        <v>43698</v>
      </c>
      <c r="AN3" s="2">
        <f t="shared" si="0"/>
        <v>43699</v>
      </c>
      <c r="AO3" s="2">
        <f t="shared" si="0"/>
        <v>43700</v>
      </c>
      <c r="AP3" s="2">
        <f t="shared" si="0"/>
        <v>43701</v>
      </c>
      <c r="AQ3" s="2">
        <f t="shared" si="0"/>
        <v>43702</v>
      </c>
      <c r="AR3" s="2">
        <f>AQ3+1</f>
        <v>43703</v>
      </c>
      <c r="AS3" s="2">
        <f t="shared" si="0"/>
        <v>43704</v>
      </c>
      <c r="AT3" s="2">
        <f>IFERROR(IF(AS3+1&gt;$A$2,"",AS3+1),"")</f>
        <v>43705</v>
      </c>
      <c r="AU3" s="2">
        <f t="shared" ref="AU3:AW3" si="1">IFERROR(IF(AT3+1&gt;$A$2,"",AT3+1),"")</f>
        <v>43706</v>
      </c>
      <c r="AV3" s="2">
        <f t="shared" si="1"/>
        <v>43707</v>
      </c>
      <c r="AW3" s="2">
        <f t="shared" si="1"/>
        <v>43708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août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5</v>
      </c>
      <c r="T11" s="9">
        <f t="shared" si="3"/>
        <v>6</v>
      </c>
      <c r="U11" s="9">
        <f t="shared" si="3"/>
        <v>7</v>
      </c>
      <c r="V11" s="9">
        <f t="shared" si="3"/>
        <v>1</v>
      </c>
      <c r="W11" s="9">
        <f t="shared" si="3"/>
        <v>2</v>
      </c>
      <c r="X11" s="9">
        <f t="shared" si="3"/>
        <v>3</v>
      </c>
      <c r="Y11" s="9">
        <f t="shared" si="3"/>
        <v>4</v>
      </c>
      <c r="Z11" s="9">
        <f t="shared" si="3"/>
        <v>5</v>
      </c>
      <c r="AA11" s="9">
        <f t="shared" si="3"/>
        <v>6</v>
      </c>
      <c r="AB11" s="9">
        <f t="shared" si="3"/>
        <v>7</v>
      </c>
      <c r="AC11" s="9">
        <f t="shared" si="3"/>
        <v>1</v>
      </c>
      <c r="AD11" s="9">
        <f t="shared" si="3"/>
        <v>2</v>
      </c>
      <c r="AE11" s="9">
        <f t="shared" si="3"/>
        <v>3</v>
      </c>
      <c r="AF11" s="9">
        <f t="shared" si="3"/>
        <v>4</v>
      </c>
      <c r="AG11" s="9">
        <f t="shared" si="3"/>
        <v>5</v>
      </c>
      <c r="AH11" s="9">
        <f t="shared" si="3"/>
        <v>6</v>
      </c>
      <c r="AI11" s="9">
        <f t="shared" si="3"/>
        <v>7</v>
      </c>
      <c r="AJ11" s="9">
        <f t="shared" si="3"/>
        <v>1</v>
      </c>
      <c r="AK11" s="9">
        <f t="shared" si="3"/>
        <v>2</v>
      </c>
      <c r="AL11" s="9">
        <f t="shared" si="3"/>
        <v>3</v>
      </c>
      <c r="AM11" s="9">
        <f t="shared" si="3"/>
        <v>4</v>
      </c>
      <c r="AN11" s="9">
        <f t="shared" si="3"/>
        <v>5</v>
      </c>
      <c r="AO11" s="9">
        <f t="shared" si="3"/>
        <v>6</v>
      </c>
      <c r="AP11" s="9">
        <f t="shared" si="3"/>
        <v>7</v>
      </c>
      <c r="AQ11" s="9">
        <f t="shared" si="3"/>
        <v>1</v>
      </c>
      <c r="AR11" s="9">
        <f t="shared" si="3"/>
        <v>2</v>
      </c>
      <c r="AS11" s="9">
        <f t="shared" si="3"/>
        <v>3</v>
      </c>
      <c r="AT11" s="9">
        <f t="shared" si="3"/>
        <v>4</v>
      </c>
      <c r="AU11" s="9">
        <f t="shared" si="3"/>
        <v>5</v>
      </c>
      <c r="AV11" s="9">
        <f t="shared" si="3"/>
        <v>6</v>
      </c>
      <c r="AW11" s="10">
        <f t="shared" si="3"/>
        <v>7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Juillet!$P12</f>
        <v>#VALUE!</v>
      </c>
      <c r="E12" s="48" t="e">
        <f ca="1">Juillet!$Q12</f>
        <v>#VALUE!</v>
      </c>
      <c r="F12" s="40">
        <f>Juillet!$R12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SUMPRODUCT(($S$12:$AW$19="HP")*(Août!$C$12:$C$19=$C12))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SUMPRODUCT((Août!$S$12:$AW$19="CA")*(Août!$C$12:$C$19=$C12))</f>
        <v>0</v>
      </c>
      <c r="O12" s="40">
        <f>$G12-$K12-Janvier!$K12-Février!$K12-Mars!$K12-Avril!$K12-Mai!$K12-Juin!$K12-Juillet!$K12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Juillet!$P13</f>
        <v>#VALUE!</v>
      </c>
      <c r="E13" s="48" t="e">
        <f ca="1">Juillet!$Q13</f>
        <v>#VALUE!</v>
      </c>
      <c r="F13" s="40">
        <f>Juillet!$R13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SUMPRODUCT(($S$12:$AW$19="HP")*(Août!$C$12:$C$19=$C13))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SUMPRODUCT((Août!$S$12:$AW$19="CA")*(Août!$C$12:$C$19=$C13))</f>
        <v>0</v>
      </c>
      <c r="O13" s="40">
        <f>$G13-$K13-Janvier!$K13-Février!$K13-Mars!$K13-Avril!$K13-Mai!$K13-Juin!$K13-Juillet!$K13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Juillet!$P14</f>
        <v>#VALUE!</v>
      </c>
      <c r="E14" s="48" t="e">
        <f ca="1">Juillet!$Q14</f>
        <v>#VALUE!</v>
      </c>
      <c r="F14" s="40">
        <f>Juillet!$R14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SUMPRODUCT(($S$12:$AW$19="HP")*(Août!$C$12:$C$19=$C14))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SUMPRODUCT((Août!$S$12:$AW$19="CA")*(Août!$C$12:$C$19=$C14))</f>
        <v>0</v>
      </c>
      <c r="O14" s="40">
        <f>$G14-$K14-Janvier!$K14-Février!$K14-Mars!$K14-Avril!$K14-Mai!$K14-Juin!$K14-Juillet!$K14</f>
        <v>0</v>
      </c>
      <c r="P14" s="48" t="e">
        <f t="shared" ca="1" si="5"/>
        <v>#VALUE!</v>
      </c>
      <c r="Q14" s="48" t="e">
        <f t="shared" ca="1" si="6"/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Juillet!$P15</f>
        <v>#VALUE!</v>
      </c>
      <c r="E15" s="48" t="e">
        <f ca="1">Juillet!$Q15</f>
        <v>#VALUE!</v>
      </c>
      <c r="F15" s="40">
        <f>Juillet!$R15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SUMPRODUCT(($S$12:$AW$19="HP")*(Août!$C$12:$C$19=$C15))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SUMPRODUCT((Août!$S$12:$AW$19="CA")*(Août!$C$12:$C$19=$C15))</f>
        <v>0</v>
      </c>
      <c r="O15" s="40">
        <f>$G15-$K15-Janvier!$K15-Février!$K15-Mars!$K15-Avril!$K15-Mai!$K15-Juin!$K15-Juillet!$K15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Juillet!$P16</f>
        <v>#VALUE!</v>
      </c>
      <c r="E16" s="48" t="e">
        <f ca="1">Juillet!$Q16</f>
        <v>#VALUE!</v>
      </c>
      <c r="F16" s="40">
        <f>Juillet!$R16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SUMPRODUCT(($S$12:$AW$19="HP")*(Août!$C$12:$C$19=$C16))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SUMPRODUCT((Août!$S$12:$AW$19="CA")*(Août!$C$12:$C$19=$C16))</f>
        <v>0</v>
      </c>
      <c r="O16" s="40">
        <f>$G16-$K16-Janvier!$K16-Février!$K16-Mars!$K16-Avril!$K16-Mai!$K16-Juin!$K16-Juillet!$K16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Juillet!$P17</f>
        <v>#VALUE!</v>
      </c>
      <c r="E17" s="48" t="e">
        <f ca="1">Juillet!$Q17</f>
        <v>#VALUE!</v>
      </c>
      <c r="F17" s="40">
        <f>Juillet!$R17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SUMPRODUCT(($S$12:$AW$19="HP")*(Août!$C$12:$C$19=$C17))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SUMPRODUCT((Août!$S$12:$AW$19="CA")*(Août!$C$12:$C$19=$C17))</f>
        <v>0</v>
      </c>
      <c r="O17" s="40">
        <f>$G17-$K17-Janvier!$K17-Février!$K17-Mars!$K17-Avril!$K17-Mai!$K17-Juin!$K17-Juillet!$K17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Juillet!$P18</f>
        <v>#VALUE!</v>
      </c>
      <c r="E18" s="48" t="e">
        <f ca="1">Juillet!$Q18</f>
        <v>#VALUE!</v>
      </c>
      <c r="F18" s="40">
        <f>Juillet!$R18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SUMPRODUCT(($S$12:$AW$19="HP")*(Août!$C$12:$C$19=$C18))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SUMPRODUCT((Août!$S$12:$AW$19="CA")*(Août!$C$12:$C$19=$C18))</f>
        <v>0</v>
      </c>
      <c r="O18" s="40">
        <f>$G18-$K18-Janvier!$K18-Février!$K18-Mars!$K18-Avril!$K18-Mai!$K18-Juin!$K18-Juillet!$K18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Juillet!$P19</f>
        <v>#VALUE!</v>
      </c>
      <c r="E19" s="48" t="e">
        <f ca="1">Juillet!$Q19</f>
        <v>#VALUE!</v>
      </c>
      <c r="F19" s="40">
        <f>Juillet!$R19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SUMPRODUCT(($S$12:$AW$19="HP")*(Août!$C$12:$C$19=$C19))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SUMPRODUCT((Août!$S$12:$AW$19="CA")*(Août!$C$12:$C$19=$C19))</f>
        <v>0</v>
      </c>
      <c r="O19" s="40">
        <f>$G19-$K19-Janvier!$K19-Février!$K19-Mars!$K19-Avril!$K19-Mai!$K19-Juin!$K19-Juillet!$K19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SUMPRODUCT((Août!S12:AW17="RTT")*(Août!C12:C17=C13))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49" priority="10">
      <formula>OR(S$11=1,S$11=7)</formula>
    </cfRule>
  </conditionalFormatting>
  <conditionalFormatting sqref="S12:AW19">
    <cfRule type="expression" dxfId="48" priority="2">
      <formula>OR(S$11=1,S$11=7)</formula>
    </cfRule>
  </conditionalFormatting>
  <conditionalFormatting sqref="S12:AW19">
    <cfRule type="cellIs" dxfId="47" priority="3" operator="equal">
      <formula>"CEX"</formula>
    </cfRule>
    <cfRule type="cellIs" dxfId="46" priority="4" operator="equal">
      <formula>"RTT"</formula>
    </cfRule>
    <cfRule type="cellIs" dxfId="45" priority="5" operator="equal">
      <formula>"CM"</formula>
    </cfRule>
    <cfRule type="cellIs" dxfId="44" priority="6" operator="equal">
      <formula>"CA"</formula>
    </cfRule>
    <cfRule type="cellIs" dxfId="43" priority="7" operator="equal">
      <formula>"HP"</formula>
    </cfRule>
    <cfRule type="containsBlanks" dxfId="4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EA8589D-6E95-405A-A53E-F0F205219AC7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9B6AFB87-AA2F-408B-9F30-D6F7C62DD0C9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config!D14</f>
        <v>43709</v>
      </c>
    </row>
    <row r="2" spans="1:64" ht="15" hidden="1" x14ac:dyDescent="0.25">
      <c r="A2" s="45">
        <f>config!E14</f>
        <v>43738</v>
      </c>
    </row>
    <row r="3" spans="1:64" ht="56.25" hidden="1" x14ac:dyDescent="0.25">
      <c r="S3" s="2">
        <f>A1</f>
        <v>43709</v>
      </c>
      <c r="T3" s="2">
        <f>S3+1</f>
        <v>43710</v>
      </c>
      <c r="U3" s="2">
        <f t="shared" ref="U3:AS3" si="0">T3+1</f>
        <v>43711</v>
      </c>
      <c r="V3" s="2">
        <f t="shared" si="0"/>
        <v>43712</v>
      </c>
      <c r="W3" s="2">
        <f t="shared" si="0"/>
        <v>43713</v>
      </c>
      <c r="X3" s="2">
        <f t="shared" si="0"/>
        <v>43714</v>
      </c>
      <c r="Y3" s="2">
        <f t="shared" si="0"/>
        <v>43715</v>
      </c>
      <c r="Z3" s="2">
        <f t="shared" si="0"/>
        <v>43716</v>
      </c>
      <c r="AA3" s="2">
        <f t="shared" si="0"/>
        <v>43717</v>
      </c>
      <c r="AB3" s="2">
        <f t="shared" si="0"/>
        <v>43718</v>
      </c>
      <c r="AC3" s="2">
        <f t="shared" si="0"/>
        <v>43719</v>
      </c>
      <c r="AD3" s="2">
        <f t="shared" si="0"/>
        <v>43720</v>
      </c>
      <c r="AE3" s="2">
        <f t="shared" si="0"/>
        <v>43721</v>
      </c>
      <c r="AF3" s="2">
        <f t="shared" si="0"/>
        <v>43722</v>
      </c>
      <c r="AG3" s="2">
        <f t="shared" si="0"/>
        <v>43723</v>
      </c>
      <c r="AH3" s="2">
        <f t="shared" si="0"/>
        <v>43724</v>
      </c>
      <c r="AI3" s="2">
        <f t="shared" si="0"/>
        <v>43725</v>
      </c>
      <c r="AJ3" s="2">
        <f t="shared" si="0"/>
        <v>43726</v>
      </c>
      <c r="AK3" s="2">
        <f t="shared" si="0"/>
        <v>43727</v>
      </c>
      <c r="AL3" s="2">
        <f t="shared" si="0"/>
        <v>43728</v>
      </c>
      <c r="AM3" s="2">
        <f t="shared" si="0"/>
        <v>43729</v>
      </c>
      <c r="AN3" s="2">
        <f t="shared" si="0"/>
        <v>43730</v>
      </c>
      <c r="AO3" s="2">
        <f t="shared" si="0"/>
        <v>43731</v>
      </c>
      <c r="AP3" s="2">
        <f t="shared" si="0"/>
        <v>43732</v>
      </c>
      <c r="AQ3" s="2">
        <f t="shared" si="0"/>
        <v>43733</v>
      </c>
      <c r="AR3" s="2">
        <f>AQ3+1</f>
        <v>43734</v>
      </c>
      <c r="AS3" s="2">
        <f t="shared" si="0"/>
        <v>43735</v>
      </c>
      <c r="AT3" s="2">
        <f>IFERROR(IF(AS3+1&gt;$A$2,"",AS3+1),"")</f>
        <v>43736</v>
      </c>
      <c r="AU3" s="2">
        <f t="shared" ref="AU3:AW3" si="1">IFERROR(IF(AT3+1&gt;$A$2,"",AT3+1),"")</f>
        <v>43737</v>
      </c>
      <c r="AV3" s="2">
        <f t="shared" si="1"/>
        <v>43738</v>
      </c>
      <c r="AW3" s="2" t="str">
        <f t="shared" si="1"/>
        <v/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septembre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 t="str">
        <f>IFERROR(DAY(AW3),"")</f>
        <v/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1</v>
      </c>
      <c r="T11" s="9">
        <f t="shared" si="3"/>
        <v>2</v>
      </c>
      <c r="U11" s="9">
        <f t="shared" si="3"/>
        <v>3</v>
      </c>
      <c r="V11" s="9">
        <f t="shared" si="3"/>
        <v>4</v>
      </c>
      <c r="W11" s="9">
        <f t="shared" si="3"/>
        <v>5</v>
      </c>
      <c r="X11" s="9">
        <f t="shared" si="3"/>
        <v>6</v>
      </c>
      <c r="Y11" s="9">
        <f t="shared" si="3"/>
        <v>7</v>
      </c>
      <c r="Z11" s="9">
        <f t="shared" si="3"/>
        <v>1</v>
      </c>
      <c r="AA11" s="9">
        <f t="shared" si="3"/>
        <v>2</v>
      </c>
      <c r="AB11" s="9">
        <f t="shared" si="3"/>
        <v>3</v>
      </c>
      <c r="AC11" s="9">
        <f t="shared" si="3"/>
        <v>4</v>
      </c>
      <c r="AD11" s="9">
        <f t="shared" si="3"/>
        <v>5</v>
      </c>
      <c r="AE11" s="9">
        <f t="shared" si="3"/>
        <v>6</v>
      </c>
      <c r="AF11" s="9">
        <f t="shared" si="3"/>
        <v>7</v>
      </c>
      <c r="AG11" s="9">
        <f t="shared" si="3"/>
        <v>1</v>
      </c>
      <c r="AH11" s="9">
        <f t="shared" si="3"/>
        <v>2</v>
      </c>
      <c r="AI11" s="9">
        <f t="shared" si="3"/>
        <v>3</v>
      </c>
      <c r="AJ11" s="9">
        <f t="shared" si="3"/>
        <v>4</v>
      </c>
      <c r="AK11" s="9">
        <f t="shared" si="3"/>
        <v>5</v>
      </c>
      <c r="AL11" s="9">
        <f t="shared" si="3"/>
        <v>6</v>
      </c>
      <c r="AM11" s="9">
        <f t="shared" si="3"/>
        <v>7</v>
      </c>
      <c r="AN11" s="9">
        <f t="shared" si="3"/>
        <v>1</v>
      </c>
      <c r="AO11" s="9">
        <f t="shared" si="3"/>
        <v>2</v>
      </c>
      <c r="AP11" s="9">
        <f t="shared" si="3"/>
        <v>3</v>
      </c>
      <c r="AQ11" s="9">
        <f t="shared" si="3"/>
        <v>4</v>
      </c>
      <c r="AR11" s="9">
        <f t="shared" si="3"/>
        <v>5</v>
      </c>
      <c r="AS11" s="9">
        <f t="shared" si="3"/>
        <v>6</v>
      </c>
      <c r="AT11" s="9">
        <f t="shared" si="3"/>
        <v>7</v>
      </c>
      <c r="AU11" s="9">
        <f t="shared" si="3"/>
        <v>1</v>
      </c>
      <c r="AV11" s="9">
        <f t="shared" si="3"/>
        <v>2</v>
      </c>
      <c r="AW11" s="10" t="str">
        <f t="shared" si="3"/>
        <v/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Août!$P12</f>
        <v>#VALUE!</v>
      </c>
      <c r="E12" s="48" t="e">
        <f ca="1">Août!$Q12</f>
        <v>#VALUE!</v>
      </c>
      <c r="F12" s="40">
        <f>Août!$R12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SUMPRODUCT(($S$12:$AW$19="HP")*(Septembre!$C$12:$C$19=$C12))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SUMPRODUCT((Septembre!$S$12:$AW$19="CA")*(Septembre!$C$12:$C$19=$C12))</f>
        <v>0</v>
      </c>
      <c r="O12" s="40">
        <f>$G12-$K12-Janvier!$K12-Février!$K12-Mars!$K12-Avril!$K12-Mai!$K12-Juin!$K12-Juillet!$K12-Août!$K12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Août!$P13</f>
        <v>#VALUE!</v>
      </c>
      <c r="E13" s="48" t="e">
        <f ca="1">Août!$Q13</f>
        <v>#VALUE!</v>
      </c>
      <c r="F13" s="40">
        <f>Août!$R13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SUMPRODUCT(($S$12:$AW$19="HP")*(Septembre!$C$12:$C$19=$C13))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SUMPRODUCT((Septembre!$S$12:$AW$19="CA")*(Septembre!$C$12:$C$19=$C13))</f>
        <v>0</v>
      </c>
      <c r="O13" s="40">
        <f>$G13-$K13-Janvier!$K13-Février!$K13-Mars!$K13-Avril!$K13-Mai!$K13-Juin!$K13-Juillet!$K13-Août!$K13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Août!$P14</f>
        <v>#VALUE!</v>
      </c>
      <c r="E14" s="48" t="e">
        <f ca="1">Août!$Q14</f>
        <v>#VALUE!</v>
      </c>
      <c r="F14" s="40">
        <f>Août!$R14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SUMPRODUCT(($S$12:$AW$19="HP")*(Septembre!$C$12:$C$19=$C14))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SUMPRODUCT((Septembre!$S$12:$AW$19="CA")*(Septembre!$C$12:$C$19=$C14))</f>
        <v>0</v>
      </c>
      <c r="O14" s="40">
        <f>$G14-$K14-Janvier!$K14-Février!$K14-Mars!$K14-Avril!$K14-Mai!$K14-Juin!$K14-Juillet!$K14-Août!$K14</f>
        <v>0</v>
      </c>
      <c r="P14" s="48" t="e">
        <f t="shared" ca="1" si="5"/>
        <v>#VALUE!</v>
      </c>
      <c r="Q14" s="48" t="e">
        <f ca="1">$E14+$I14-$M14</f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Août!$P15</f>
        <v>#VALUE!</v>
      </c>
      <c r="E15" s="48" t="e">
        <f ca="1">Août!$Q15</f>
        <v>#VALUE!</v>
      </c>
      <c r="F15" s="40">
        <f>Août!$R15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SUMPRODUCT(($S$12:$AW$19="HP")*(Septembre!$C$12:$C$19=$C15))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SUMPRODUCT((Septembre!$S$12:$AW$19="CA")*(Septembre!$C$12:$C$19=$C15))</f>
        <v>0</v>
      </c>
      <c r="O15" s="40">
        <f>$G15-$K15-Janvier!$K15-Février!$K15-Mars!$K15-Avril!$K15-Mai!$K15-Juin!$K15-Juillet!$K15-Août!$K15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Août!$P16</f>
        <v>#VALUE!</v>
      </c>
      <c r="E16" s="48" t="e">
        <f ca="1">Août!$Q16</f>
        <v>#VALUE!</v>
      </c>
      <c r="F16" s="40">
        <f>Août!$R16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SUMPRODUCT(($S$12:$AW$19="HP")*(Septembre!$C$12:$C$19=$C16))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SUMPRODUCT((Septembre!$S$12:$AW$19="CA")*(Septembre!$C$12:$C$19=$C16))</f>
        <v>0</v>
      </c>
      <c r="O16" s="40">
        <f>$G16-$K16-Janvier!$K16-Février!$K16-Mars!$K16-Avril!$K16-Mai!$K16-Juin!$K16-Juillet!$K16-Août!$K16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Août!$P17</f>
        <v>#VALUE!</v>
      </c>
      <c r="E17" s="48" t="e">
        <f ca="1">Août!$Q17</f>
        <v>#VALUE!</v>
      </c>
      <c r="F17" s="40">
        <f>Août!$R17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SUMPRODUCT(($S$12:$AW$19="HP")*(Septembre!$C$12:$C$19=$C17))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SUMPRODUCT((Septembre!$S$12:$AW$19="CA")*(Septembre!$C$12:$C$19=$C17))</f>
        <v>0</v>
      </c>
      <c r="O17" s="40">
        <f>$G17-$K17-Janvier!$K17-Février!$K17-Mars!$K17-Avril!$K17-Mai!$K17-Juin!$K17-Juillet!$K17-Août!$K17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Août!$P18</f>
        <v>#VALUE!</v>
      </c>
      <c r="E18" s="48" t="e">
        <f ca="1">Août!$Q18</f>
        <v>#VALUE!</v>
      </c>
      <c r="F18" s="40">
        <f>Août!$R18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SUMPRODUCT(($S$12:$AW$19="HP")*(Septembre!$C$12:$C$19=$C18))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SUMPRODUCT((Septembre!$S$12:$AW$19="CA")*(Septembre!$C$12:$C$19=$C18))</f>
        <v>0</v>
      </c>
      <c r="O18" s="40">
        <f>$G18-$K18-Janvier!$K18-Février!$K18-Mars!$K18-Avril!$K18-Mai!$K18-Juin!$K18-Juillet!$K18-Août!$K18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Août!$P19</f>
        <v>#VALUE!</v>
      </c>
      <c r="E19" s="48" t="e">
        <f ca="1">Août!$Q19</f>
        <v>#VALUE!</v>
      </c>
      <c r="F19" s="40">
        <f>Août!$R19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SUMPRODUCT(($S$12:$AW$19="HP")*(Septembre!$C$12:$C$19=$C19))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SUMPRODUCT((Septembre!$S$12:$AW$19="CA")*(Septembre!$C$12:$C$19=$C19))</f>
        <v>0</v>
      </c>
      <c r="O19" s="40">
        <f>$G19-$K19-Janvier!$K19-Février!$K19-Mars!$K19-Avril!$K19-Mai!$K19-Juin!$K19-Juillet!$K19-Août!$K19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SUMPRODUCT((Septembre!S12:AW17="RTT")*(Septembre!C12:C17=C13))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39" priority="10">
      <formula>OR(S$11=1,S$11=7)</formula>
    </cfRule>
  </conditionalFormatting>
  <conditionalFormatting sqref="S12:AW19">
    <cfRule type="expression" dxfId="38" priority="2">
      <formula>OR(S$11=1,S$11=7)</formula>
    </cfRule>
  </conditionalFormatting>
  <conditionalFormatting sqref="S12:AW19">
    <cfRule type="cellIs" dxfId="37" priority="3" operator="equal">
      <formula>"CEX"</formula>
    </cfRule>
    <cfRule type="cellIs" dxfId="36" priority="4" operator="equal">
      <formula>"RTT"</formula>
    </cfRule>
    <cfRule type="cellIs" dxfId="35" priority="5" operator="equal">
      <formula>"CM"</formula>
    </cfRule>
    <cfRule type="cellIs" dxfId="34" priority="6" operator="equal">
      <formula>"CA"</formula>
    </cfRule>
    <cfRule type="cellIs" dxfId="33" priority="7" operator="equal">
      <formula>"HP"</formula>
    </cfRule>
    <cfRule type="containsBlanks" dxfId="3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0E5EF44-84F0-4CFB-BD12-6735E481AA7C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76B207B7-38EF-4396-9101-6B888CCE7DA5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BL29"/>
  <sheetViews>
    <sheetView showGridLines="0" topLeftCell="S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config!D15</f>
        <v>43739</v>
      </c>
    </row>
    <row r="2" spans="1:64" ht="15" hidden="1" x14ac:dyDescent="0.25">
      <c r="A2" s="45">
        <f>config!E15</f>
        <v>43769</v>
      </c>
    </row>
    <row r="3" spans="1:64" ht="56.25" hidden="1" x14ac:dyDescent="0.25">
      <c r="S3" s="2">
        <f>A1</f>
        <v>43739</v>
      </c>
      <c r="T3" s="2">
        <f>S3+1</f>
        <v>43740</v>
      </c>
      <c r="U3" s="2">
        <f t="shared" ref="U3:AS3" si="0">T3+1</f>
        <v>43741</v>
      </c>
      <c r="V3" s="2">
        <f t="shared" si="0"/>
        <v>43742</v>
      </c>
      <c r="W3" s="2">
        <f t="shared" si="0"/>
        <v>43743</v>
      </c>
      <c r="X3" s="2">
        <f t="shared" si="0"/>
        <v>43744</v>
      </c>
      <c r="Y3" s="2">
        <f t="shared" si="0"/>
        <v>43745</v>
      </c>
      <c r="Z3" s="2">
        <f t="shared" si="0"/>
        <v>43746</v>
      </c>
      <c r="AA3" s="2">
        <f t="shared" si="0"/>
        <v>43747</v>
      </c>
      <c r="AB3" s="2">
        <f t="shared" si="0"/>
        <v>43748</v>
      </c>
      <c r="AC3" s="2">
        <f t="shared" si="0"/>
        <v>43749</v>
      </c>
      <c r="AD3" s="2">
        <f t="shared" si="0"/>
        <v>43750</v>
      </c>
      <c r="AE3" s="2">
        <f t="shared" si="0"/>
        <v>43751</v>
      </c>
      <c r="AF3" s="2">
        <f t="shared" si="0"/>
        <v>43752</v>
      </c>
      <c r="AG3" s="2">
        <f t="shared" si="0"/>
        <v>43753</v>
      </c>
      <c r="AH3" s="2">
        <f t="shared" si="0"/>
        <v>43754</v>
      </c>
      <c r="AI3" s="2">
        <f t="shared" si="0"/>
        <v>43755</v>
      </c>
      <c r="AJ3" s="2">
        <f t="shared" si="0"/>
        <v>43756</v>
      </c>
      <c r="AK3" s="2">
        <f t="shared" si="0"/>
        <v>43757</v>
      </c>
      <c r="AL3" s="2">
        <f t="shared" si="0"/>
        <v>43758</v>
      </c>
      <c r="AM3" s="2">
        <f t="shared" si="0"/>
        <v>43759</v>
      </c>
      <c r="AN3" s="2">
        <f t="shared" si="0"/>
        <v>43760</v>
      </c>
      <c r="AO3" s="2">
        <f t="shared" si="0"/>
        <v>43761</v>
      </c>
      <c r="AP3" s="2">
        <f t="shared" si="0"/>
        <v>43762</v>
      </c>
      <c r="AQ3" s="2">
        <f t="shared" si="0"/>
        <v>43763</v>
      </c>
      <c r="AR3" s="2">
        <f>AQ3+1</f>
        <v>43764</v>
      </c>
      <c r="AS3" s="2">
        <f t="shared" si="0"/>
        <v>43765</v>
      </c>
      <c r="AT3" s="2">
        <f>IFERROR(IF(AS3+1&gt;$A$2,"",AS3+1),"")</f>
        <v>43766</v>
      </c>
      <c r="AU3" s="2">
        <f t="shared" ref="AU3:AW3" si="1">IFERROR(IF(AT3+1&gt;$A$2,"",AT3+1),"")</f>
        <v>43767</v>
      </c>
      <c r="AV3" s="2">
        <f t="shared" si="1"/>
        <v>43768</v>
      </c>
      <c r="AW3" s="2">
        <f t="shared" si="1"/>
        <v>43769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octobre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3</v>
      </c>
      <c r="T11" s="9">
        <f t="shared" si="3"/>
        <v>4</v>
      </c>
      <c r="U11" s="9">
        <f t="shared" si="3"/>
        <v>5</v>
      </c>
      <c r="V11" s="9">
        <f t="shared" si="3"/>
        <v>6</v>
      </c>
      <c r="W11" s="9">
        <f t="shared" si="3"/>
        <v>7</v>
      </c>
      <c r="X11" s="9">
        <f t="shared" si="3"/>
        <v>1</v>
      </c>
      <c r="Y11" s="9">
        <f t="shared" si="3"/>
        <v>2</v>
      </c>
      <c r="Z11" s="9">
        <f t="shared" si="3"/>
        <v>3</v>
      </c>
      <c r="AA11" s="9">
        <f t="shared" si="3"/>
        <v>4</v>
      </c>
      <c r="AB11" s="9">
        <f t="shared" si="3"/>
        <v>5</v>
      </c>
      <c r="AC11" s="9">
        <f t="shared" si="3"/>
        <v>6</v>
      </c>
      <c r="AD11" s="9">
        <f t="shared" si="3"/>
        <v>7</v>
      </c>
      <c r="AE11" s="9">
        <f t="shared" si="3"/>
        <v>1</v>
      </c>
      <c r="AF11" s="9">
        <f t="shared" si="3"/>
        <v>2</v>
      </c>
      <c r="AG11" s="9">
        <f t="shared" si="3"/>
        <v>3</v>
      </c>
      <c r="AH11" s="9">
        <f t="shared" si="3"/>
        <v>4</v>
      </c>
      <c r="AI11" s="9">
        <f t="shared" si="3"/>
        <v>5</v>
      </c>
      <c r="AJ11" s="9">
        <f t="shared" si="3"/>
        <v>6</v>
      </c>
      <c r="AK11" s="9">
        <f t="shared" si="3"/>
        <v>7</v>
      </c>
      <c r="AL11" s="9">
        <f t="shared" si="3"/>
        <v>1</v>
      </c>
      <c r="AM11" s="9">
        <f t="shared" si="3"/>
        <v>2</v>
      </c>
      <c r="AN11" s="9">
        <f t="shared" si="3"/>
        <v>3</v>
      </c>
      <c r="AO11" s="9">
        <f t="shared" si="3"/>
        <v>4</v>
      </c>
      <c r="AP11" s="9">
        <f t="shared" si="3"/>
        <v>5</v>
      </c>
      <c r="AQ11" s="9">
        <f t="shared" si="3"/>
        <v>6</v>
      </c>
      <c r="AR11" s="9">
        <f t="shared" si="3"/>
        <v>7</v>
      </c>
      <c r="AS11" s="9">
        <f t="shared" si="3"/>
        <v>1</v>
      </c>
      <c r="AT11" s="9">
        <f t="shared" si="3"/>
        <v>2</v>
      </c>
      <c r="AU11" s="9">
        <f t="shared" si="3"/>
        <v>3</v>
      </c>
      <c r="AV11" s="9">
        <f t="shared" si="3"/>
        <v>4</v>
      </c>
      <c r="AW11" s="10">
        <f t="shared" si="3"/>
        <v>5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Septembre!$P12</f>
        <v>#VALUE!</v>
      </c>
      <c r="E12" s="48" t="e">
        <f ca="1">Septembre!$Q12</f>
        <v>#VALUE!</v>
      </c>
      <c r="F12" s="40">
        <f>Septembre!$R12</f>
        <v>20</v>
      </c>
      <c r="G12" s="4">
        <f>IFERROR(INDEX({0;1;2},MATCH(Janvier!$N12+Février!$N12+Mars!$N12+Avril!$N12-Janvier!$F12,{0;5;8},1)),"")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SUMPRODUCT(($S$12:$AW$19="HP")*(Octobre!$C$12:$C$19=$C12))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SUMPRODUCT((Octobre!$S$12:$AW$19="CA")*(Octobre!$C$12:$C$19=$C12))</f>
        <v>0</v>
      </c>
      <c r="O12" s="40">
        <f>$G12-$K12-Janvier!$K12-Février!$K12-Mars!$K12-Avril!$K12-Mai!$K12-Juin!$K12-Juillet!$K12-Août!$K12-Septembre!$K12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Septembre!$P13</f>
        <v>#VALUE!</v>
      </c>
      <c r="E13" s="48" t="e">
        <f ca="1">Septembre!$Q13</f>
        <v>#VALUE!</v>
      </c>
      <c r="F13" s="40">
        <f>Septembre!$R13</f>
        <v>28</v>
      </c>
      <c r="G13" s="4">
        <f>IFERROR(INDEX({0;1;2},MATCH(Janvier!$N13+Février!$N13+Mars!$N13+Avril!$N13-Janvier!$F13,{0;5;8},1)),"")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SUMPRODUCT(($S$12:$AW$19="HP")*(Octobre!$C$12:$C$19=$C13))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SUMPRODUCT((Octobre!$S$12:$AW$19="CA")*(Octobre!$C$12:$C$19=$C13))</f>
        <v>0</v>
      </c>
      <c r="O13" s="40">
        <f>$G13-$K13-Janvier!$K13-Février!$K13-Mars!$K13-Avril!$K13-Mai!$K13-Juin!$K13-Juillet!$K13-Août!$K13-Septembre!$K13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Septembre!$P14</f>
        <v>#VALUE!</v>
      </c>
      <c r="E14" s="48" t="e">
        <f ca="1">Septembre!$Q14</f>
        <v>#VALUE!</v>
      </c>
      <c r="F14" s="40">
        <f>Septembre!$R14</f>
        <v>28</v>
      </c>
      <c r="G14" s="4">
        <f>IFERROR(INDEX({0;1;2},MATCH(Janvier!$N14+Février!$N14+Mars!$N14+Avril!$N14-Janvier!$F14,{0;5;8},1)),"")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SUMPRODUCT(($S$12:$AW$19="HP")*(Octobre!$C$12:$C$19=$C14))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SUMPRODUCT((Octobre!$S$12:$AW$19="CA")*(Octobre!$C$12:$C$19=$C14))</f>
        <v>0</v>
      </c>
      <c r="O14" s="40">
        <f>$G14-$K14-Janvier!$K14-Février!$K14-Mars!$K14-Avril!$K14-Mai!$K14-Juin!$K14-Juillet!$K14-Août!$K14-Septembre!$K14</f>
        <v>0</v>
      </c>
      <c r="P14" s="48" t="e">
        <f t="shared" ca="1" si="5"/>
        <v>#VALUE!</v>
      </c>
      <c r="Q14" s="48" t="e">
        <f ca="1">$E14+$I14-$M14</f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Septembre!$P15</f>
        <v>#VALUE!</v>
      </c>
      <c r="E15" s="48" t="e">
        <f ca="1">Septembre!$Q15</f>
        <v>#VALUE!</v>
      </c>
      <c r="F15" s="40">
        <f>Septembre!$R15</f>
        <v>28</v>
      </c>
      <c r="G15" s="4">
        <f>IFERROR(INDEX({0;1;2},MATCH(Janvier!$N15+Février!$N15+Mars!$N15+Avril!$N15-Janvier!$F15,{0;5;8},1)),"")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SUMPRODUCT(($S$12:$AW$19="HP")*(Octobre!$C$12:$C$19=$C15))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SUMPRODUCT((Octobre!$S$12:$AW$19="CA")*(Octobre!$C$12:$C$19=$C15))</f>
        <v>0</v>
      </c>
      <c r="O15" s="40">
        <f>$G15-$K15-Janvier!$K15-Février!$K15-Mars!$K15-Avril!$K15-Mai!$K15-Juin!$K15-Juillet!$K15-Août!$K15-Septembre!$K15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Septembre!$P16</f>
        <v>#VALUE!</v>
      </c>
      <c r="E16" s="48" t="e">
        <f ca="1">Septembre!$Q16</f>
        <v>#VALUE!</v>
      </c>
      <c r="F16" s="40">
        <f>Septembre!$R16</f>
        <v>28</v>
      </c>
      <c r="G16" s="4">
        <f>IFERROR(INDEX({0;1;2},MATCH(Janvier!$N16+Février!$N16+Mars!$N16+Avril!$N16-Janvier!$F16,{0;5;8},1)),"")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SUMPRODUCT(($S$12:$AW$19="HP")*(Octobre!$C$12:$C$19=$C16))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SUMPRODUCT((Octobre!$S$12:$AW$19="CA")*(Octobre!$C$12:$C$19=$C16))</f>
        <v>0</v>
      </c>
      <c r="O16" s="40">
        <f>$G16-$K16-Janvier!$K16-Février!$K16-Mars!$K16-Avril!$K16-Mai!$K16-Juin!$K16-Juillet!$K16-Août!$K16-Septembre!$K16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Septembre!$P17</f>
        <v>#VALUE!</v>
      </c>
      <c r="E17" s="48" t="e">
        <f ca="1">Septembre!$Q17</f>
        <v>#VALUE!</v>
      </c>
      <c r="F17" s="40">
        <f>Septembre!$R17</f>
        <v>28</v>
      </c>
      <c r="G17" s="4">
        <f>IFERROR(INDEX({0;1;2},MATCH(Janvier!$N17+Février!$N17+Mars!$N17+Avril!$N17-Janvier!$F17,{0;5;8},1)),"")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SUMPRODUCT(($S$12:$AW$19="HP")*(Octobre!$C$12:$C$19=$C17))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SUMPRODUCT((Octobre!$S$12:$AW$19="CA")*(Octobre!$C$12:$C$19=$C17))</f>
        <v>0</v>
      </c>
      <c r="O17" s="40">
        <f>$G17-$K17-Janvier!$K17-Février!$K17-Mars!$K17-Avril!$K17-Mai!$K17-Juin!$K17-Juillet!$K17-Août!$K17-Septembre!$K17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Septembre!$P18</f>
        <v>#VALUE!</v>
      </c>
      <c r="E18" s="48" t="e">
        <f ca="1">Septembre!$Q18</f>
        <v>#VALUE!</v>
      </c>
      <c r="F18" s="40">
        <f>Septembre!$R18</f>
        <v>28</v>
      </c>
      <c r="G18" s="4">
        <f>IFERROR(INDEX({0;1;2},MATCH(Janvier!$N18+Février!$N18+Mars!$N18+Avril!$N18-Janvier!$F18,{0;5;8},1)),"")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SUMPRODUCT(($S$12:$AW$19="HP")*(Octobre!$C$12:$C$19=$C18))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SUMPRODUCT((Octobre!$S$12:$AW$19="CA")*(Octobre!$C$12:$C$19=$C18))</f>
        <v>0</v>
      </c>
      <c r="O18" s="40">
        <f>$G18-$K18-Janvier!$K18-Février!$K18-Mars!$K18-Avril!$K18-Mai!$K18-Juin!$K18-Juillet!$K18-Août!$K18-Septembre!$K18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Septembre!$P19</f>
        <v>#VALUE!</v>
      </c>
      <c r="E19" s="48" t="e">
        <f ca="1">Septembre!$Q19</f>
        <v>#VALUE!</v>
      </c>
      <c r="F19" s="40">
        <f>Septembre!$R19</f>
        <v>28</v>
      </c>
      <c r="G19" s="4">
        <f>IFERROR(INDEX({0;1;2},MATCH(Janvier!$N19+Février!$N19+Mars!$N19+Avril!$N19-Janvier!$F19,{0;5;8},1)),"")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SUMPRODUCT(($S$12:$AW$19="HP")*(Octobre!$C$12:$C$19=$C19))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SUMPRODUCT((Octobre!$S$12:$AW$19="CA")*(Octobre!$C$12:$C$19=$C19))</f>
        <v>0</v>
      </c>
      <c r="O19" s="40">
        <f>$G19-$K19-Janvier!$K19-Février!$K19-Mars!$K19-Avril!$K19-Mai!$K19-Juin!$K19-Juillet!$K19-Août!$K19-Septembre!$K19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SUMPRODUCT((Octobre!S12:AW17="RTT")*(Octobre!C12:C17=C13))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29" priority="10">
      <formula>OR(S$11=1,S$11=7)</formula>
    </cfRule>
  </conditionalFormatting>
  <conditionalFormatting sqref="S12:AW19">
    <cfRule type="expression" dxfId="28" priority="2">
      <formula>OR(S$11=1,S$11=7)</formula>
    </cfRule>
  </conditionalFormatting>
  <conditionalFormatting sqref="S12:AW19">
    <cfRule type="cellIs" dxfId="27" priority="3" operator="equal">
      <formula>"CEX"</formula>
    </cfRule>
    <cfRule type="cellIs" dxfId="26" priority="4" operator="equal">
      <formula>"RTT"</formula>
    </cfRule>
    <cfRule type="cellIs" dxfId="25" priority="5" operator="equal">
      <formula>"CM"</formula>
    </cfRule>
    <cfRule type="cellIs" dxfId="24" priority="6" operator="equal">
      <formula>"CA"</formula>
    </cfRule>
    <cfRule type="cellIs" dxfId="23" priority="7" operator="equal">
      <formula>"HP"</formula>
    </cfRule>
    <cfRule type="containsBlanks" dxfId="2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D26C731-246C-4E99-947C-AA7E6A595431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D3AF4845-0830-4CF5-BEFD-D6738F84070B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BL29"/>
  <sheetViews>
    <sheetView showGridLines="0" topLeftCell="B6" zoomScale="90" zoomScaleNormal="90" workbookViewId="0">
      <selection activeCell="S12" sqref="S12:AW19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18" width="6.7109375" hidden="1" customWidth="1"/>
    <col min="19" max="49" width="6.7109375" customWidth="1"/>
  </cols>
  <sheetData>
    <row r="1" spans="1:64" ht="15" hidden="1" x14ac:dyDescent="0.25">
      <c r="A1" s="45">
        <f>config!D16</f>
        <v>43770</v>
      </c>
    </row>
    <row r="2" spans="1:64" ht="15" hidden="1" x14ac:dyDescent="0.25">
      <c r="A2" s="45">
        <f>config!E16</f>
        <v>43799</v>
      </c>
    </row>
    <row r="3" spans="1:64" ht="56.25" hidden="1" x14ac:dyDescent="0.25">
      <c r="S3" s="2">
        <f>A1</f>
        <v>43770</v>
      </c>
      <c r="T3" s="2">
        <f>S3+1</f>
        <v>43771</v>
      </c>
      <c r="U3" s="2">
        <f t="shared" ref="U3:AS3" si="0">T3+1</f>
        <v>43772</v>
      </c>
      <c r="V3" s="2">
        <f t="shared" si="0"/>
        <v>43773</v>
      </c>
      <c r="W3" s="2">
        <f t="shared" si="0"/>
        <v>43774</v>
      </c>
      <c r="X3" s="2">
        <f t="shared" si="0"/>
        <v>43775</v>
      </c>
      <c r="Y3" s="2">
        <f t="shared" si="0"/>
        <v>43776</v>
      </c>
      <c r="Z3" s="2">
        <f t="shared" si="0"/>
        <v>43777</v>
      </c>
      <c r="AA3" s="2">
        <f t="shared" si="0"/>
        <v>43778</v>
      </c>
      <c r="AB3" s="2">
        <f t="shared" si="0"/>
        <v>43779</v>
      </c>
      <c r="AC3" s="2">
        <f t="shared" si="0"/>
        <v>43780</v>
      </c>
      <c r="AD3" s="2">
        <f t="shared" si="0"/>
        <v>43781</v>
      </c>
      <c r="AE3" s="2">
        <f t="shared" si="0"/>
        <v>43782</v>
      </c>
      <c r="AF3" s="2">
        <f t="shared" si="0"/>
        <v>43783</v>
      </c>
      <c r="AG3" s="2">
        <f t="shared" si="0"/>
        <v>43784</v>
      </c>
      <c r="AH3" s="2">
        <f t="shared" si="0"/>
        <v>43785</v>
      </c>
      <c r="AI3" s="2">
        <f t="shared" si="0"/>
        <v>43786</v>
      </c>
      <c r="AJ3" s="2">
        <f t="shared" si="0"/>
        <v>43787</v>
      </c>
      <c r="AK3" s="2">
        <f t="shared" si="0"/>
        <v>43788</v>
      </c>
      <c r="AL3" s="2">
        <f t="shared" si="0"/>
        <v>43789</v>
      </c>
      <c r="AM3" s="2">
        <f t="shared" si="0"/>
        <v>43790</v>
      </c>
      <c r="AN3" s="2">
        <f t="shared" si="0"/>
        <v>43791</v>
      </c>
      <c r="AO3" s="2">
        <f t="shared" si="0"/>
        <v>43792</v>
      </c>
      <c r="AP3" s="2">
        <f t="shared" si="0"/>
        <v>43793</v>
      </c>
      <c r="AQ3" s="2">
        <f t="shared" si="0"/>
        <v>43794</v>
      </c>
      <c r="AR3" s="2">
        <f>AQ3+1</f>
        <v>43795</v>
      </c>
      <c r="AS3" s="2">
        <f t="shared" si="0"/>
        <v>43796</v>
      </c>
      <c r="AT3" s="2">
        <f>IFERROR(IF(AS3+1&gt;$A$2,"",AS3+1),"")</f>
        <v>43797</v>
      </c>
      <c r="AU3" s="2">
        <f t="shared" ref="AU3:AW3" si="1">IFERROR(IF(AT3+1&gt;$A$2,"",AT3+1),"")</f>
        <v>43798</v>
      </c>
      <c r="AV3" s="2">
        <f t="shared" si="1"/>
        <v>43799</v>
      </c>
      <c r="AW3" s="2" t="str">
        <f t="shared" si="1"/>
        <v/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novembre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 t="str">
        <f>IFERROR(DAY(AW3),"")</f>
        <v/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6</v>
      </c>
      <c r="T11" s="9">
        <f t="shared" si="3"/>
        <v>7</v>
      </c>
      <c r="U11" s="9">
        <f t="shared" si="3"/>
        <v>1</v>
      </c>
      <c r="V11" s="9">
        <f t="shared" si="3"/>
        <v>2</v>
      </c>
      <c r="W11" s="9">
        <f t="shared" si="3"/>
        <v>3</v>
      </c>
      <c r="X11" s="9">
        <f t="shared" si="3"/>
        <v>4</v>
      </c>
      <c r="Y11" s="9">
        <f t="shared" si="3"/>
        <v>5</v>
      </c>
      <c r="Z11" s="9">
        <f t="shared" si="3"/>
        <v>6</v>
      </c>
      <c r="AA11" s="9">
        <f t="shared" si="3"/>
        <v>7</v>
      </c>
      <c r="AB11" s="9">
        <f t="shared" si="3"/>
        <v>1</v>
      </c>
      <c r="AC11" s="9">
        <f t="shared" si="3"/>
        <v>2</v>
      </c>
      <c r="AD11" s="9">
        <f t="shared" si="3"/>
        <v>3</v>
      </c>
      <c r="AE11" s="9">
        <f t="shared" si="3"/>
        <v>4</v>
      </c>
      <c r="AF11" s="9">
        <f t="shared" si="3"/>
        <v>5</v>
      </c>
      <c r="AG11" s="9">
        <f t="shared" si="3"/>
        <v>6</v>
      </c>
      <c r="AH11" s="9">
        <f t="shared" si="3"/>
        <v>7</v>
      </c>
      <c r="AI11" s="9">
        <f t="shared" si="3"/>
        <v>1</v>
      </c>
      <c r="AJ11" s="9">
        <f t="shared" si="3"/>
        <v>2</v>
      </c>
      <c r="AK11" s="9">
        <f t="shared" si="3"/>
        <v>3</v>
      </c>
      <c r="AL11" s="9">
        <f t="shared" si="3"/>
        <v>4</v>
      </c>
      <c r="AM11" s="9">
        <f t="shared" si="3"/>
        <v>5</v>
      </c>
      <c r="AN11" s="9">
        <f t="shared" si="3"/>
        <v>6</v>
      </c>
      <c r="AO11" s="9">
        <f t="shared" si="3"/>
        <v>7</v>
      </c>
      <c r="AP11" s="9">
        <f t="shared" si="3"/>
        <v>1</v>
      </c>
      <c r="AQ11" s="9">
        <f t="shared" si="3"/>
        <v>2</v>
      </c>
      <c r="AR11" s="9">
        <f t="shared" si="3"/>
        <v>3</v>
      </c>
      <c r="AS11" s="9">
        <f t="shared" si="3"/>
        <v>4</v>
      </c>
      <c r="AT11" s="9">
        <f t="shared" si="3"/>
        <v>5</v>
      </c>
      <c r="AU11" s="9">
        <f t="shared" si="3"/>
        <v>6</v>
      </c>
      <c r="AV11" s="9">
        <f t="shared" si="3"/>
        <v>7</v>
      </c>
      <c r="AW11" s="10" t="str">
        <f t="shared" si="3"/>
        <v/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Octobre!$P12</f>
        <v>#VALUE!</v>
      </c>
      <c r="E12" s="48" t="e">
        <f ca="1">Octobre!$Q12</f>
        <v>#VALUE!</v>
      </c>
      <c r="F12" s="40">
        <f>Octobre!$R12</f>
        <v>20</v>
      </c>
      <c r="G12" s="4">
        <f>IFERROR(INDEX({0;1;2},MATCH(SUMPRODUCT((Novembre!$S$12:$AW$19="CA")*(Novembre!$C$12:$C$19=$C12))+Janvier!$N12+Février!$N12+Mars!$N12+Avril!$N12-Janvier!$F12,{0;5;8},1)),"")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SUMPRODUCT(($S$12:$AW$19="HP")*(Novembre!$C$12:$C$19=$C12))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SUMPRODUCT((Novembre!$S$12:$AW$19="CA")*(Novembre!$C$12:$C$19=$C12))</f>
        <v>0</v>
      </c>
      <c r="O12" s="40">
        <f>$G12-$K12-Janvier!$K12-Février!$K12-Mars!$K12-Avril!$K12-Mai!$K12-Juin!$K12-Juillet!$K12-Août!$K12-Septembre!$K12-Octobre!$K12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Octobre!$P13</f>
        <v>#VALUE!</v>
      </c>
      <c r="E13" s="48" t="e">
        <f ca="1">Octobre!$Q13</f>
        <v>#VALUE!</v>
      </c>
      <c r="F13" s="40">
        <f>Octobre!$R13</f>
        <v>28</v>
      </c>
      <c r="G13" s="4">
        <f>IFERROR(INDEX({0;1;2},MATCH(SUMPRODUCT((Novembre!$S$12:$AW$19="CA")*(Novembre!$C$12:$C$19=$C13))+Janvier!$N13+Février!$N13+Mars!$N13+Avril!$N13-Janvier!$F13,{0;5;8},1)),"")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SUMPRODUCT(($S$12:$AW$19="HP")*(Novembre!$C$12:$C$19=$C13))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SUMPRODUCT((Novembre!$S$12:$AW$19="CA")*(Novembre!$C$12:$C$19=$C13))</f>
        <v>0</v>
      </c>
      <c r="O13" s="40">
        <f>$G13-$K13-Janvier!$K13-Février!$K13-Mars!$K13-Avril!$K13-Mai!$K13-Juin!$K13-Juillet!$K13-Août!$K13-Septembre!$K13-Octobre!$K13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Octobre!$P14</f>
        <v>#VALUE!</v>
      </c>
      <c r="E14" s="48" t="e">
        <f ca="1">Octobre!$Q14</f>
        <v>#VALUE!</v>
      </c>
      <c r="F14" s="40">
        <f>Octobre!$R14</f>
        <v>28</v>
      </c>
      <c r="G14" s="4">
        <f>IFERROR(INDEX({0;1;2},MATCH(SUMPRODUCT((Novembre!$S$12:$AW$19="CA")*(Novembre!$C$12:$C$19=$C14))+Janvier!$N14+Février!$N14+Mars!$N14+Avril!$N14-Janvier!$F14,{0;5;8},1)),"")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SUMPRODUCT(($S$12:$AW$19="HP")*(Novembre!$C$12:$C$19=$C14))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SUMPRODUCT((Novembre!$S$12:$AW$19="CA")*(Novembre!$C$12:$C$19=$C14))</f>
        <v>0</v>
      </c>
      <c r="O14" s="40">
        <f>$G14-$K14-Janvier!$K14-Février!$K14-Mars!$K14-Avril!$K14-Mai!$K14-Juin!$K14-Juillet!$K14-Août!$K14-Septembre!$K14-Octobre!$K14</f>
        <v>0</v>
      </c>
      <c r="P14" s="48" t="e">
        <f t="shared" ca="1" si="5"/>
        <v>#VALUE!</v>
      </c>
      <c r="Q14" s="48" t="e">
        <f ca="1">$E14+$I14-$M14</f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Octobre!$P15</f>
        <v>#VALUE!</v>
      </c>
      <c r="E15" s="48" t="e">
        <f ca="1">Octobre!$Q15</f>
        <v>#VALUE!</v>
      </c>
      <c r="F15" s="40">
        <f>Octobre!$R15</f>
        <v>28</v>
      </c>
      <c r="G15" s="4">
        <f>IFERROR(INDEX({0;1;2},MATCH(SUMPRODUCT((Novembre!$S$12:$AW$19="CA")*(Novembre!$C$12:$C$19=$C15))+Janvier!$N15+Février!$N15+Mars!$N15+Avril!$N15-Janvier!$F15,{0;5;8},1)),"")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SUMPRODUCT(($S$12:$AW$19="HP")*(Novembre!$C$12:$C$19=$C15))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SUMPRODUCT((Novembre!$S$12:$AW$19="CA")*(Novembre!$C$12:$C$19=$C15))</f>
        <v>0</v>
      </c>
      <c r="O15" s="40">
        <f>$G15-$K15-Janvier!$K15-Février!$K15-Mars!$K15-Avril!$K15-Mai!$K15-Juin!$K15-Juillet!$K15-Août!$K15-Septembre!$K15-Octobre!$K15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Octobre!$P16</f>
        <v>#VALUE!</v>
      </c>
      <c r="E16" s="48" t="e">
        <f ca="1">Octobre!$Q16</f>
        <v>#VALUE!</v>
      </c>
      <c r="F16" s="40">
        <f>Octobre!$R16</f>
        <v>28</v>
      </c>
      <c r="G16" s="4">
        <f>IFERROR(INDEX({0;1;2},MATCH(SUMPRODUCT((Novembre!$S$12:$AW$19="CA")*(Novembre!$C$12:$C$19=$C16))+Janvier!$N16+Février!$N16+Mars!$N16+Avril!$N16-Janvier!$F16,{0;5;8},1)),"")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SUMPRODUCT(($S$12:$AW$19="HP")*(Novembre!$C$12:$C$19=$C16))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SUMPRODUCT((Novembre!$S$12:$AW$19="CA")*(Novembre!$C$12:$C$19=$C16))</f>
        <v>0</v>
      </c>
      <c r="O16" s="40">
        <f>$G16-$K16-Janvier!$K16-Février!$K16-Mars!$K16-Avril!$K16-Mai!$K16-Juin!$K16-Juillet!$K16-Août!$K16-Septembre!$K16-Octobre!$K16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Octobre!$P17</f>
        <v>#VALUE!</v>
      </c>
      <c r="E17" s="48" t="e">
        <f ca="1">Octobre!$Q17</f>
        <v>#VALUE!</v>
      </c>
      <c r="F17" s="40">
        <f>Octobre!$R17</f>
        <v>28</v>
      </c>
      <c r="G17" s="4">
        <f>IFERROR(INDEX({0;1;2},MATCH(SUMPRODUCT((Novembre!$S$12:$AW$19="CA")*(Novembre!$C$12:$C$19=$C17))+Janvier!$N17+Février!$N17+Mars!$N17+Avril!$N17-Janvier!$F17,{0;5;8},1)),"")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SUMPRODUCT(($S$12:$AW$19="HP")*(Novembre!$C$12:$C$19=$C17))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SUMPRODUCT((Novembre!$S$12:$AW$19="CA")*(Novembre!$C$12:$C$19=$C17))</f>
        <v>0</v>
      </c>
      <c r="O17" s="40">
        <f>$G17-$K17-Janvier!$K17-Février!$K17-Mars!$K17-Avril!$K17-Mai!$K17-Juin!$K17-Juillet!$K17-Août!$K17-Septembre!$K17-Octobre!$K17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Octobre!$P18</f>
        <v>#VALUE!</v>
      </c>
      <c r="E18" s="48" t="e">
        <f ca="1">Octobre!$Q18</f>
        <v>#VALUE!</v>
      </c>
      <c r="F18" s="40">
        <f>Octobre!$R18</f>
        <v>28</v>
      </c>
      <c r="G18" s="4">
        <f>IFERROR(INDEX({0;1;2},MATCH(SUMPRODUCT((Novembre!$S$12:$AW$19="CA")*(Novembre!$C$12:$C$19=$C18))+Janvier!$N18+Février!$N18+Mars!$N18+Avril!$N18-Janvier!$F18,{0;5;8},1)),"")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SUMPRODUCT(($S$12:$AW$19="HP")*(Novembre!$C$12:$C$19=$C18))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SUMPRODUCT((Novembre!$S$12:$AW$19="CA")*(Novembre!$C$12:$C$19=$C18))</f>
        <v>0</v>
      </c>
      <c r="O18" s="40">
        <f>$G18-$K18-Janvier!$K18-Février!$K18-Mars!$K18-Avril!$K18-Mai!$K18-Juin!$K18-Juillet!$K18-Août!$K18-Septembre!$K18-Octobre!$K18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Octobre!$P19</f>
        <v>#VALUE!</v>
      </c>
      <c r="E19" s="48" t="e">
        <f ca="1">Octobre!$Q19</f>
        <v>#VALUE!</v>
      </c>
      <c r="F19" s="40">
        <f>Octobre!$R19</f>
        <v>28</v>
      </c>
      <c r="G19" s="4">
        <f>IFERROR(INDEX({0;1;2},MATCH(SUMPRODUCT((Novembre!$S$12:$AW$19="CA")*(Novembre!$C$12:$C$19=$C19))+Janvier!$N19+Février!$N19+Mars!$N19+Avril!$N19-Janvier!$F19,{0;5;8},1)),"")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SUMPRODUCT(($S$12:$AW$19="HP")*(Novembre!$C$12:$C$19=$C19))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SUMPRODUCT((Novembre!$S$12:$AW$19="CA")*(Novembre!$C$12:$C$19=$C19))</f>
        <v>0</v>
      </c>
      <c r="O19" s="40">
        <f>$G19-$K19-Janvier!$K19-Février!$K19-Mars!$K19-Avril!$K19-Mai!$K19-Juin!$K19-Juillet!$K19-Août!$K19-Septembre!$K19-Octobre!$K19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SUMPRODUCT((Novembre!S12:AW17="RTT")*(Novembre!C12:C17=C13))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19" priority="10">
      <formula>OR(S$11=1,S$11=7)</formula>
    </cfRule>
  </conditionalFormatting>
  <conditionalFormatting sqref="S12:AW19">
    <cfRule type="expression" dxfId="18" priority="2">
      <formula>OR(S$11=1,S$11=7)</formula>
    </cfRule>
  </conditionalFormatting>
  <conditionalFormatting sqref="S12:AW19">
    <cfRule type="cellIs" dxfId="17" priority="3" operator="equal">
      <formula>"CEX"</formula>
    </cfRule>
    <cfRule type="cellIs" dxfId="16" priority="4" operator="equal">
      <formula>"RTT"</formula>
    </cfRule>
    <cfRule type="cellIs" dxfId="15" priority="5" operator="equal">
      <formula>"CM"</formula>
    </cfRule>
    <cfRule type="cellIs" dxfId="14" priority="6" operator="equal">
      <formula>"CA"</formula>
    </cfRule>
    <cfRule type="cellIs" dxfId="13" priority="7" operator="equal">
      <formula>"HP"</formula>
    </cfRule>
    <cfRule type="containsBlanks" dxfId="1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49420908-5E80-4DEC-AE84-E4461BF3265D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C7DFF017-AC5A-4301-AEAE-6F6E3372B3A5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BL29"/>
  <sheetViews>
    <sheetView showGridLines="0" topLeftCell="B6" zoomScale="90" zoomScaleNormal="90" workbookViewId="0">
      <selection activeCell="C7" sqref="C1:T1048576"/>
    </sheetView>
  </sheetViews>
  <sheetFormatPr baseColWidth="10" defaultRowHeight="24" customHeight="1" x14ac:dyDescent="0.25"/>
  <cols>
    <col min="1" max="1" width="11.42578125" hidden="1" customWidth="1"/>
    <col min="2" max="2" width="10.7109375" customWidth="1"/>
    <col min="3" max="3" width="19.7109375" customWidth="1"/>
    <col min="4" max="49" width="6.7109375" customWidth="1"/>
  </cols>
  <sheetData>
    <row r="1" spans="1:64" ht="15" hidden="1" x14ac:dyDescent="0.25">
      <c r="A1" s="45">
        <f>config!D17</f>
        <v>43800</v>
      </c>
    </row>
    <row r="2" spans="1:64" ht="15" hidden="1" x14ac:dyDescent="0.25">
      <c r="A2" s="45">
        <f>config!E17</f>
        <v>43830</v>
      </c>
    </row>
    <row r="3" spans="1:64" ht="56.25" hidden="1" x14ac:dyDescent="0.25">
      <c r="S3" s="2">
        <f>A1</f>
        <v>43800</v>
      </c>
      <c r="T3" s="2">
        <f>S3+1</f>
        <v>43801</v>
      </c>
      <c r="U3" s="2">
        <f t="shared" ref="U3:AS3" si="0">T3+1</f>
        <v>43802</v>
      </c>
      <c r="V3" s="2">
        <f t="shared" si="0"/>
        <v>43803</v>
      </c>
      <c r="W3" s="2">
        <f t="shared" si="0"/>
        <v>43804</v>
      </c>
      <c r="X3" s="2">
        <f t="shared" si="0"/>
        <v>43805</v>
      </c>
      <c r="Y3" s="2">
        <f t="shared" si="0"/>
        <v>43806</v>
      </c>
      <c r="Z3" s="2">
        <f t="shared" si="0"/>
        <v>43807</v>
      </c>
      <c r="AA3" s="2">
        <f t="shared" si="0"/>
        <v>43808</v>
      </c>
      <c r="AB3" s="2">
        <f t="shared" si="0"/>
        <v>43809</v>
      </c>
      <c r="AC3" s="2">
        <f t="shared" si="0"/>
        <v>43810</v>
      </c>
      <c r="AD3" s="2">
        <f t="shared" si="0"/>
        <v>43811</v>
      </c>
      <c r="AE3" s="2">
        <f t="shared" si="0"/>
        <v>43812</v>
      </c>
      <c r="AF3" s="2">
        <f t="shared" si="0"/>
        <v>43813</v>
      </c>
      <c r="AG3" s="2">
        <f t="shared" si="0"/>
        <v>43814</v>
      </c>
      <c r="AH3" s="2">
        <f t="shared" si="0"/>
        <v>43815</v>
      </c>
      <c r="AI3" s="2">
        <f t="shared" si="0"/>
        <v>43816</v>
      </c>
      <c r="AJ3" s="2">
        <f t="shared" si="0"/>
        <v>43817</v>
      </c>
      <c r="AK3" s="2">
        <f t="shared" si="0"/>
        <v>43818</v>
      </c>
      <c r="AL3" s="2">
        <f t="shared" si="0"/>
        <v>43819</v>
      </c>
      <c r="AM3" s="2">
        <f t="shared" si="0"/>
        <v>43820</v>
      </c>
      <c r="AN3" s="2">
        <f t="shared" si="0"/>
        <v>43821</v>
      </c>
      <c r="AO3" s="2">
        <f t="shared" si="0"/>
        <v>43822</v>
      </c>
      <c r="AP3" s="2">
        <f t="shared" si="0"/>
        <v>43823</v>
      </c>
      <c r="AQ3" s="2">
        <f t="shared" si="0"/>
        <v>43824</v>
      </c>
      <c r="AR3" s="2">
        <f>AQ3+1</f>
        <v>43825</v>
      </c>
      <c r="AS3" s="2">
        <f t="shared" si="0"/>
        <v>43826</v>
      </c>
      <c r="AT3" s="2">
        <f>IFERROR(IF(AS3+1&gt;$A$2,"",AS3+1),"")</f>
        <v>43827</v>
      </c>
      <c r="AU3" s="2">
        <f t="shared" ref="AU3:AW3" si="1">IFERROR(IF(AT3+1&gt;$A$2,"",AT3+1),"")</f>
        <v>43828</v>
      </c>
      <c r="AV3" s="2">
        <f t="shared" si="1"/>
        <v>43829</v>
      </c>
      <c r="AW3" s="2">
        <f t="shared" si="1"/>
        <v>43830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72.75" hidden="1" x14ac:dyDescent="0.25"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</row>
    <row r="5" spans="1:64" ht="72.75" hidden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</row>
    <row r="6" spans="1:64" ht="75" customHeight="1" x14ac:dyDescent="0.25">
      <c r="B6" s="52"/>
      <c r="C6" s="89" t="str">
        <f>TEXT(A1,"mmmm")</f>
        <v>décembre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</row>
    <row r="7" spans="1:64" ht="24.95" customHeight="1" x14ac:dyDescent="0.25">
      <c r="B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</row>
    <row r="8" spans="1:64" ht="24.95" customHeight="1" x14ac:dyDescent="0.25">
      <c r="K8" s="14"/>
      <c r="T8" s="41" t="s">
        <v>41</v>
      </c>
      <c r="V8" s="32" t="s">
        <v>16</v>
      </c>
      <c r="X8" s="25" t="s">
        <v>36</v>
      </c>
      <c r="Z8" s="33" t="s">
        <v>35</v>
      </c>
      <c r="AB8" s="34" t="s">
        <v>43</v>
      </c>
      <c r="AD8" s="35" t="s">
        <v>42</v>
      </c>
    </row>
    <row r="9" spans="1:64" ht="24.95" customHeight="1" thickBot="1" x14ac:dyDescent="0.3">
      <c r="Y9" s="31"/>
      <c r="AB9" s="19"/>
      <c r="AZ9" s="26"/>
    </row>
    <row r="10" spans="1:64" ht="15.95" customHeight="1" thickBot="1" x14ac:dyDescent="0.3">
      <c r="S10" s="5">
        <f t="shared" ref="S10:AS10" si="2">DAY(S3)</f>
        <v>1</v>
      </c>
      <c r="T10" s="6">
        <f t="shared" si="2"/>
        <v>2</v>
      </c>
      <c r="U10" s="6">
        <f t="shared" si="2"/>
        <v>3</v>
      </c>
      <c r="V10" s="6">
        <f t="shared" si="2"/>
        <v>4</v>
      </c>
      <c r="W10" s="6">
        <f t="shared" si="2"/>
        <v>5</v>
      </c>
      <c r="X10" s="6">
        <f t="shared" si="2"/>
        <v>6</v>
      </c>
      <c r="Y10" s="6">
        <f t="shared" si="2"/>
        <v>7</v>
      </c>
      <c r="Z10" s="6">
        <f t="shared" si="2"/>
        <v>8</v>
      </c>
      <c r="AA10" s="6">
        <f t="shared" si="2"/>
        <v>9</v>
      </c>
      <c r="AB10" s="6">
        <f t="shared" si="2"/>
        <v>10</v>
      </c>
      <c r="AC10" s="6">
        <f t="shared" si="2"/>
        <v>11</v>
      </c>
      <c r="AD10" s="6">
        <f t="shared" si="2"/>
        <v>12</v>
      </c>
      <c r="AE10" s="6">
        <f t="shared" si="2"/>
        <v>13</v>
      </c>
      <c r="AF10" s="6">
        <f t="shared" si="2"/>
        <v>14</v>
      </c>
      <c r="AG10" s="6">
        <f t="shared" si="2"/>
        <v>15</v>
      </c>
      <c r="AH10" s="6">
        <f t="shared" si="2"/>
        <v>16</v>
      </c>
      <c r="AI10" s="6">
        <f t="shared" si="2"/>
        <v>17</v>
      </c>
      <c r="AJ10" s="6">
        <f t="shared" si="2"/>
        <v>18</v>
      </c>
      <c r="AK10" s="6">
        <f t="shared" si="2"/>
        <v>19</v>
      </c>
      <c r="AL10" s="6">
        <f t="shared" si="2"/>
        <v>20</v>
      </c>
      <c r="AM10" s="6">
        <f t="shared" si="2"/>
        <v>21</v>
      </c>
      <c r="AN10" s="6">
        <f t="shared" si="2"/>
        <v>22</v>
      </c>
      <c r="AO10" s="6">
        <f t="shared" si="2"/>
        <v>23</v>
      </c>
      <c r="AP10" s="6">
        <f t="shared" si="2"/>
        <v>24</v>
      </c>
      <c r="AQ10" s="6">
        <f t="shared" si="2"/>
        <v>25</v>
      </c>
      <c r="AR10" s="6">
        <f t="shared" si="2"/>
        <v>26</v>
      </c>
      <c r="AS10" s="6">
        <f t="shared" si="2"/>
        <v>27</v>
      </c>
      <c r="AT10" s="6">
        <f>IFERROR(DAY(AT3),"")</f>
        <v>28</v>
      </c>
      <c r="AU10" s="6">
        <f>IFERROR(DAY(AU3),"")</f>
        <v>29</v>
      </c>
      <c r="AV10" s="6">
        <f>IFERROR(DAY(AV3),"")</f>
        <v>30</v>
      </c>
      <c r="AW10" s="7">
        <f>IFERROR(DAY(AW3),"")</f>
        <v>31</v>
      </c>
    </row>
    <row r="11" spans="1:64" ht="75" customHeight="1" thickBot="1" x14ac:dyDescent="0.3">
      <c r="C11" s="23" t="s">
        <v>37</v>
      </c>
      <c r="D11" s="39" t="s">
        <v>40</v>
      </c>
      <c r="E11" s="39" t="s">
        <v>38</v>
      </c>
      <c r="F11" s="39" t="s">
        <v>39</v>
      </c>
      <c r="G11" s="44" t="s">
        <v>35</v>
      </c>
      <c r="H11" s="38" t="s">
        <v>36</v>
      </c>
      <c r="I11" s="38" t="s">
        <v>16</v>
      </c>
      <c r="J11" s="84" t="s">
        <v>41</v>
      </c>
      <c r="K11" s="37" t="s">
        <v>35</v>
      </c>
      <c r="L11" s="37" t="s">
        <v>36</v>
      </c>
      <c r="M11" s="37" t="s">
        <v>16</v>
      </c>
      <c r="N11" s="37" t="s">
        <v>41</v>
      </c>
      <c r="O11" s="43" t="s">
        <v>47</v>
      </c>
      <c r="P11" s="43" t="s">
        <v>45</v>
      </c>
      <c r="Q11" s="43" t="s">
        <v>46</v>
      </c>
      <c r="R11" s="43" t="s">
        <v>44</v>
      </c>
      <c r="S11" s="8">
        <f t="shared" ref="S11:AW11" si="3">IFERROR(WEEKDAY(S3),"")</f>
        <v>1</v>
      </c>
      <c r="T11" s="9">
        <f t="shared" si="3"/>
        <v>2</v>
      </c>
      <c r="U11" s="9">
        <f t="shared" si="3"/>
        <v>3</v>
      </c>
      <c r="V11" s="9">
        <f t="shared" si="3"/>
        <v>4</v>
      </c>
      <c r="W11" s="9">
        <f t="shared" si="3"/>
        <v>5</v>
      </c>
      <c r="X11" s="9">
        <f t="shared" si="3"/>
        <v>6</v>
      </c>
      <c r="Y11" s="9">
        <f t="shared" si="3"/>
        <v>7</v>
      </c>
      <c r="Z11" s="9">
        <f t="shared" si="3"/>
        <v>1</v>
      </c>
      <c r="AA11" s="9">
        <f t="shared" si="3"/>
        <v>2</v>
      </c>
      <c r="AB11" s="9">
        <f t="shared" si="3"/>
        <v>3</v>
      </c>
      <c r="AC11" s="9">
        <f t="shared" si="3"/>
        <v>4</v>
      </c>
      <c r="AD11" s="9">
        <f t="shared" si="3"/>
        <v>5</v>
      </c>
      <c r="AE11" s="9">
        <f t="shared" si="3"/>
        <v>6</v>
      </c>
      <c r="AF11" s="9">
        <f t="shared" si="3"/>
        <v>7</v>
      </c>
      <c r="AG11" s="9">
        <f t="shared" si="3"/>
        <v>1</v>
      </c>
      <c r="AH11" s="9">
        <f t="shared" si="3"/>
        <v>2</v>
      </c>
      <c r="AI11" s="9">
        <f t="shared" si="3"/>
        <v>3</v>
      </c>
      <c r="AJ11" s="9">
        <f t="shared" si="3"/>
        <v>4</v>
      </c>
      <c r="AK11" s="9">
        <f t="shared" si="3"/>
        <v>5</v>
      </c>
      <c r="AL11" s="9">
        <f t="shared" si="3"/>
        <v>6</v>
      </c>
      <c r="AM11" s="9">
        <f t="shared" si="3"/>
        <v>7</v>
      </c>
      <c r="AN11" s="9">
        <f t="shared" si="3"/>
        <v>1</v>
      </c>
      <c r="AO11" s="9">
        <f t="shared" si="3"/>
        <v>2</v>
      </c>
      <c r="AP11" s="9">
        <f t="shared" si="3"/>
        <v>3</v>
      </c>
      <c r="AQ11" s="9">
        <f t="shared" si="3"/>
        <v>4</v>
      </c>
      <c r="AR11" s="9">
        <f t="shared" si="3"/>
        <v>5</v>
      </c>
      <c r="AS11" s="9">
        <f t="shared" si="3"/>
        <v>6</v>
      </c>
      <c r="AT11" s="9">
        <f t="shared" si="3"/>
        <v>7</v>
      </c>
      <c r="AU11" s="9">
        <f t="shared" si="3"/>
        <v>1</v>
      </c>
      <c r="AV11" s="9">
        <f t="shared" si="3"/>
        <v>2</v>
      </c>
      <c r="AW11" s="10">
        <f t="shared" si="3"/>
        <v>3</v>
      </c>
      <c r="AZ11" s="22"/>
    </row>
    <row r="12" spans="1:64" ht="24.95" customHeight="1" x14ac:dyDescent="0.25">
      <c r="C12" s="28" t="str">
        <f>IF(config!A4&lt;&gt;"",config!A4,"")</f>
        <v>Employé 1</v>
      </c>
      <c r="D12" s="48" t="e">
        <f ca="1">Novembre!$P12</f>
        <v>#VALUE!</v>
      </c>
      <c r="E12" s="48" t="e">
        <f ca="1">Novembre!$Q12</f>
        <v>#VALUE!</v>
      </c>
      <c r="F12" s="40">
        <f>Novembre!$R12</f>
        <v>20</v>
      </c>
      <c r="G12" s="4">
        <f>IFERROR(INDEX({0;1;2},MATCH(SUMPRODUCT((Décembre!$S$12:$AW$19="CA")*(Décembre!$C$12:$C$19=$C12))+Janvier!$N12+Février!$N12+Mars!$N12+Avril!$N12+Novembre!$N12-Janvier!$F12,{0;5;8},1)),"")</f>
        <v>2</v>
      </c>
      <c r="H12" s="48">
        <v>0</v>
      </c>
      <c r="I12" s="49">
        <v>0</v>
      </c>
      <c r="J12" s="40">
        <v>0</v>
      </c>
      <c r="K12" s="40">
        <f>SUMPRODUCT(($S$12:$AW$19="HP")*(Décembre!$C$12:$C$19=$C12))</f>
        <v>0</v>
      </c>
      <c r="L12" s="48" t="e">
        <f t="shared" ref="L12:L19" ca="1" si="4">sommecouleurfond($S12:$AW12,3)</f>
        <v>#VALUE!</v>
      </c>
      <c r="M12" s="48" t="e">
        <f ca="1">sommecouleurfond($S12:$AW12,14)</f>
        <v>#VALUE!</v>
      </c>
      <c r="N12" s="40">
        <f>SUMPRODUCT((Décembre!$S$12:$AW$19="CA")*(Décembre!$C$12:$C$19=$C12))</f>
        <v>0</v>
      </c>
      <c r="O12" s="40">
        <f>$G12-$K12-Janvier!$K12-Février!$K12-Mars!$K12-Avril!$K12-Mai!$K12-Juin!$K12-Juillet!$K12-Août!$K12-Septembre!$K12-Octobre!$K12-Novembre!$K12</f>
        <v>1</v>
      </c>
      <c r="P12" s="48" t="e">
        <f ca="1">$D12+$H12-$L12</f>
        <v>#VALUE!</v>
      </c>
      <c r="Q12" s="48" t="e">
        <f ca="1">$E12+$I12-$M12</f>
        <v>#VALUE!</v>
      </c>
      <c r="R12" s="50">
        <f>$F12+$J12-$N12</f>
        <v>20</v>
      </c>
      <c r="S12" s="51"/>
      <c r="T12" s="67"/>
      <c r="U12" s="6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66"/>
    </row>
    <row r="13" spans="1:64" ht="24.95" customHeight="1" x14ac:dyDescent="0.25">
      <c r="C13" s="29" t="str">
        <f>IF(config!A5&lt;&gt;"",config!A5,"")</f>
        <v>Employé 2</v>
      </c>
      <c r="D13" s="48" t="e">
        <f ca="1">Novembre!$P13</f>
        <v>#VALUE!</v>
      </c>
      <c r="E13" s="48" t="e">
        <f ca="1">Novembre!$Q13</f>
        <v>#VALUE!</v>
      </c>
      <c r="F13" s="40">
        <f>Novembre!$R13</f>
        <v>28</v>
      </c>
      <c r="G13" s="4">
        <f>IFERROR(INDEX({0;1;2},MATCH(SUMPRODUCT((Décembre!$S$12:$AW$19="CA")*(Décembre!$C$12:$C$19=$C13))+Janvier!$N13+Février!$N13+Mars!$N13+Avril!$N13+Novembre!$N13-Janvier!$F13,{0;5;8},1)),"")</f>
        <v>0</v>
      </c>
      <c r="H13" s="48">
        <v>0</v>
      </c>
      <c r="I13" s="49">
        <v>0</v>
      </c>
      <c r="J13" s="40">
        <v>0</v>
      </c>
      <c r="K13" s="40">
        <f>SUMPRODUCT(($S$12:$AW$19="HP")*(Décembre!$C$12:$C$19=$C13))</f>
        <v>0</v>
      </c>
      <c r="L13" s="48" t="e">
        <f ca="1">sommecouleurfond($S13:$AW13,3)</f>
        <v>#VALUE!</v>
      </c>
      <c r="M13" s="48" t="e">
        <f ca="1">sommecouleurfond($S13:$AW13,14)</f>
        <v>#VALUE!</v>
      </c>
      <c r="N13" s="40">
        <f>SUMPRODUCT((Décembre!$S$12:$AW$19="CA")*(Décembre!$C$12:$C$19=$C13))</f>
        <v>0</v>
      </c>
      <c r="O13" s="40">
        <f>$G13-$K13-Janvier!$K13-Février!$K13-Mars!$K13-Avril!$K13-Mai!$K13-Juin!$K13-Juillet!$K13-Août!$K13-Septembre!$K13-Octobre!$K13-Novembre!$K13</f>
        <v>-2</v>
      </c>
      <c r="P13" s="48" t="e">
        <f t="shared" ref="P13:P19" ca="1" si="5">$D13+$H13-$L13</f>
        <v>#VALUE!</v>
      </c>
      <c r="Q13" s="48" t="e">
        <f t="shared" ref="Q13:Q19" ca="1" si="6">$E13+$I13-$M13</f>
        <v>#VALUE!</v>
      </c>
      <c r="R13" s="50">
        <f t="shared" ref="R13:R19" si="7">$F13+$J13-$N13</f>
        <v>28</v>
      </c>
      <c r="S13" s="51"/>
      <c r="T13" s="3"/>
      <c r="U13" s="3"/>
      <c r="V13" s="3"/>
      <c r="W13" s="3"/>
      <c r="X13" s="3"/>
      <c r="Y13" s="3"/>
      <c r="Z13" s="42"/>
      <c r="AA13" s="3"/>
      <c r="AB13" s="67"/>
      <c r="AC13" s="3"/>
      <c r="AD13" s="3"/>
      <c r="AE13" s="3"/>
      <c r="AF13" s="42"/>
      <c r="AG13" s="42"/>
      <c r="AH13" s="46"/>
      <c r="AI13" s="46"/>
      <c r="AJ13" s="46"/>
      <c r="AK13" s="3"/>
      <c r="AL13" s="3"/>
      <c r="AM13" s="3"/>
      <c r="AN13" s="3"/>
      <c r="AO13" s="3"/>
      <c r="AP13" s="3"/>
      <c r="AQ13" s="67"/>
      <c r="AR13" s="3"/>
      <c r="AS13" s="3"/>
      <c r="AT13" s="3"/>
      <c r="AU13" s="3"/>
      <c r="AV13" s="3"/>
      <c r="AW13" s="66"/>
    </row>
    <row r="14" spans="1:64" ht="24.95" customHeight="1" x14ac:dyDescent="0.25">
      <c r="C14" s="29" t="str">
        <f>IF(config!A6&lt;&gt;"",config!A6,"")</f>
        <v>Employé 3</v>
      </c>
      <c r="D14" s="48" t="e">
        <f ca="1">Novembre!$P14</f>
        <v>#VALUE!</v>
      </c>
      <c r="E14" s="48" t="e">
        <f ca="1">Novembre!$Q14</f>
        <v>#VALUE!</v>
      </c>
      <c r="F14" s="40">
        <f>Novembre!$R14</f>
        <v>28</v>
      </c>
      <c r="G14" s="4">
        <f>IFERROR(INDEX({0;1;2},MATCH(SUMPRODUCT((Décembre!$S$12:$AW$19="CA")*(Décembre!$C$12:$C$19=$C14))+Janvier!$N14+Février!$N14+Mars!$N14+Avril!$N14+Novembre!$N14-Janvier!$F14,{0;5;8},1)),"")</f>
        <v>0</v>
      </c>
      <c r="H14" s="48">
        <v>0</v>
      </c>
      <c r="I14" s="49">
        <v>0</v>
      </c>
      <c r="J14" s="40">
        <v>0</v>
      </c>
      <c r="K14" s="40">
        <f>SUMPRODUCT(($S$12:$AW$19="HP")*(Décembre!$C$12:$C$19=$C14))</f>
        <v>0</v>
      </c>
      <c r="L14" s="48" t="e">
        <f t="shared" ca="1" si="4"/>
        <v>#VALUE!</v>
      </c>
      <c r="M14" s="48" t="e">
        <f ca="1">sommecouleurfond($S14:$AW14,14)</f>
        <v>#VALUE!</v>
      </c>
      <c r="N14" s="40">
        <f>SUMPRODUCT((Décembre!$S$12:$AW$19="CA")*(Décembre!$C$12:$C$19=$C14))</f>
        <v>0</v>
      </c>
      <c r="O14" s="40">
        <f>$G14-$K14-Janvier!$K14-Février!$K14-Mars!$K14-Avril!$K14-Mai!$K14-Juin!$K14-Juillet!$K14-Août!$K14-Septembre!$K14-Octobre!$K14-Novembre!$K14</f>
        <v>0</v>
      </c>
      <c r="P14" s="48" t="e">
        <f t="shared" ca="1" si="5"/>
        <v>#VALUE!</v>
      </c>
      <c r="Q14" s="48" t="e">
        <f ca="1">$E14+$I14-$M14</f>
        <v>#VALUE!</v>
      </c>
      <c r="R14" s="50">
        <f t="shared" si="7"/>
        <v>28</v>
      </c>
      <c r="S14" s="5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66"/>
    </row>
    <row r="15" spans="1:64" ht="24.95" customHeight="1" x14ac:dyDescent="0.25">
      <c r="C15" s="29" t="str">
        <f>IF(config!A8&lt;&gt;"",config!A8,"")</f>
        <v>Employé 5</v>
      </c>
      <c r="D15" s="48" t="e">
        <f ca="1">Novembre!$P15</f>
        <v>#VALUE!</v>
      </c>
      <c r="E15" s="48" t="e">
        <f ca="1">Novembre!$Q15</f>
        <v>#VALUE!</v>
      </c>
      <c r="F15" s="40">
        <f>Novembre!$R15</f>
        <v>28</v>
      </c>
      <c r="G15" s="4">
        <f>IFERROR(INDEX({0;1;2},MATCH(SUMPRODUCT((Décembre!$S$12:$AW$19="CA")*(Décembre!$C$12:$C$19=$C15))+Janvier!$N15+Février!$N15+Mars!$N15+Avril!$N15+Novembre!$N15-Janvier!$F15,{0;5;8},1)),"")</f>
        <v>0</v>
      </c>
      <c r="H15" s="48">
        <v>0</v>
      </c>
      <c r="I15" s="49">
        <v>0</v>
      </c>
      <c r="J15" s="40">
        <v>0</v>
      </c>
      <c r="K15" s="40">
        <f>SUMPRODUCT(($S$12:$AW$19="HP")*(Décembre!$C$12:$C$19=$C15))</f>
        <v>0</v>
      </c>
      <c r="L15" s="48" t="e">
        <f t="shared" ca="1" si="4"/>
        <v>#VALUE!</v>
      </c>
      <c r="M15" s="48" t="e">
        <f t="shared" ref="M15:M19" ca="1" si="8">sommecouleurfond($S15:$AW15,14)</f>
        <v>#VALUE!</v>
      </c>
      <c r="N15" s="40">
        <f>SUMPRODUCT((Décembre!$S$12:$AW$19="CA")*(Décembre!$C$12:$C$19=$C15))</f>
        <v>0</v>
      </c>
      <c r="O15" s="40">
        <f>$G15-$K15-Janvier!$K15-Février!$K15-Mars!$K15-Avril!$K15-Mai!$K15-Juin!$K15-Juillet!$K15-Août!$K15-Septembre!$K15-Octobre!$K15-Novembre!$K15</f>
        <v>0</v>
      </c>
      <c r="P15" s="48" t="e">
        <f t="shared" ca="1" si="5"/>
        <v>#VALUE!</v>
      </c>
      <c r="Q15" s="48" t="e">
        <f t="shared" ca="1" si="6"/>
        <v>#VALUE!</v>
      </c>
      <c r="R15" s="50">
        <f t="shared" si="7"/>
        <v>28</v>
      </c>
      <c r="S15" s="5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66"/>
      <c r="AZ15" s="21"/>
    </row>
    <row r="16" spans="1:64" ht="24.95" customHeight="1" x14ac:dyDescent="0.25">
      <c r="C16" s="29" t="str">
        <f>IF(config!A9&lt;&gt;"",config!A9,"")</f>
        <v>Employé 6</v>
      </c>
      <c r="D16" s="48" t="e">
        <f ca="1">Novembre!$P16</f>
        <v>#VALUE!</v>
      </c>
      <c r="E16" s="48" t="e">
        <f ca="1">Novembre!$Q16</f>
        <v>#VALUE!</v>
      </c>
      <c r="F16" s="40">
        <f>Novembre!$R16</f>
        <v>28</v>
      </c>
      <c r="G16" s="4">
        <f>IFERROR(INDEX({0;1;2},MATCH(SUMPRODUCT((Décembre!$S$12:$AW$19="CA")*(Décembre!$C$12:$C$19=$C16))+Janvier!$N16+Février!$N16+Mars!$N16+Avril!$N16+Novembre!$N16-Janvier!$F16,{0;5;8},1)),"")</f>
        <v>0</v>
      </c>
      <c r="H16" s="48">
        <v>0</v>
      </c>
      <c r="I16" s="49">
        <v>0</v>
      </c>
      <c r="J16" s="40">
        <v>0</v>
      </c>
      <c r="K16" s="40">
        <f>SUMPRODUCT(($S$12:$AW$19="HP")*(Décembre!$C$12:$C$19=$C16))</f>
        <v>0</v>
      </c>
      <c r="L16" s="48" t="e">
        <f t="shared" ca="1" si="4"/>
        <v>#VALUE!</v>
      </c>
      <c r="M16" s="48" t="e">
        <f t="shared" ca="1" si="8"/>
        <v>#VALUE!</v>
      </c>
      <c r="N16" s="40">
        <f>SUMPRODUCT((Décembre!$S$12:$AW$19="CA")*(Décembre!$C$12:$C$19=$C16))</f>
        <v>0</v>
      </c>
      <c r="O16" s="40">
        <f>$G16-$K16-Janvier!$K16-Février!$K16-Mars!$K16-Avril!$K16-Mai!$K16-Juin!$K16-Juillet!$K16-Août!$K16-Septembre!$K16-Octobre!$K16-Novembre!$K16</f>
        <v>0</v>
      </c>
      <c r="P16" s="48" t="e">
        <f t="shared" ca="1" si="5"/>
        <v>#VALUE!</v>
      </c>
      <c r="Q16" s="48" t="e">
        <f t="shared" ca="1" si="6"/>
        <v>#VALUE!</v>
      </c>
      <c r="R16" s="50">
        <f t="shared" si="7"/>
        <v>28</v>
      </c>
      <c r="S16" s="5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66"/>
      <c r="AZ16" s="22"/>
    </row>
    <row r="17" spans="3:52" ht="24.95" customHeight="1" x14ac:dyDescent="0.25">
      <c r="C17" s="29" t="str">
        <f>IF(config!A10&lt;&gt;"",config!A10,"")</f>
        <v>Employé 7</v>
      </c>
      <c r="D17" s="48" t="e">
        <f ca="1">Novembre!$P17</f>
        <v>#VALUE!</v>
      </c>
      <c r="E17" s="48" t="e">
        <f ca="1">Novembre!$Q17</f>
        <v>#VALUE!</v>
      </c>
      <c r="F17" s="40">
        <f>Novembre!$R17</f>
        <v>28</v>
      </c>
      <c r="G17" s="4">
        <f>IFERROR(INDEX({0;1;2},MATCH(SUMPRODUCT((Décembre!$S$12:$AW$19="CA")*(Décembre!$C$12:$C$19=$C17))+Janvier!$N17+Février!$N17+Mars!$N17+Avril!$N17+Novembre!$N17-Janvier!$F17,{0;5;8},1)),"")</f>
        <v>0</v>
      </c>
      <c r="H17" s="48">
        <v>0</v>
      </c>
      <c r="I17" s="49">
        <v>0</v>
      </c>
      <c r="J17" s="40">
        <v>0</v>
      </c>
      <c r="K17" s="40">
        <f>SUMPRODUCT(($S$12:$AW$19="HP")*(Décembre!$C$12:$C$19=$C17))</f>
        <v>0</v>
      </c>
      <c r="L17" s="48" t="e">
        <f t="shared" ca="1" si="4"/>
        <v>#VALUE!</v>
      </c>
      <c r="M17" s="48" t="e">
        <f t="shared" ca="1" si="8"/>
        <v>#VALUE!</v>
      </c>
      <c r="N17" s="40">
        <f>SUMPRODUCT((Décembre!$S$12:$AW$19="CA")*(Décembre!$C$12:$C$19=$C17))</f>
        <v>0</v>
      </c>
      <c r="O17" s="40">
        <f>$G17-$K17-Janvier!$K17-Février!$K17-Mars!$K17-Avril!$K17-Mai!$K17-Juin!$K17-Juillet!$K17-Août!$K17-Septembre!$K17-Octobre!$K17-Novembre!$K17</f>
        <v>0</v>
      </c>
      <c r="P17" s="48" t="e">
        <f t="shared" ca="1" si="5"/>
        <v>#VALUE!</v>
      </c>
      <c r="Q17" s="48" t="e">
        <f t="shared" ca="1" si="6"/>
        <v>#VALUE!</v>
      </c>
      <c r="R17" s="50">
        <f t="shared" si="7"/>
        <v>28</v>
      </c>
      <c r="S17" s="5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66"/>
    </row>
    <row r="18" spans="3:52" ht="24.95" customHeight="1" x14ac:dyDescent="0.25">
      <c r="C18" s="28" t="str">
        <f>IF(config!A11&lt;&gt;"",config!A11,"")</f>
        <v>Employé 8</v>
      </c>
      <c r="D18" s="48" t="e">
        <f ca="1">Novembre!$P18</f>
        <v>#VALUE!</v>
      </c>
      <c r="E18" s="48" t="e">
        <f ca="1">Novembre!$Q18</f>
        <v>#VALUE!</v>
      </c>
      <c r="F18" s="40">
        <f>Novembre!$R18</f>
        <v>28</v>
      </c>
      <c r="G18" s="4">
        <f>IFERROR(INDEX({0;1;2},MATCH(SUMPRODUCT((Décembre!$S$12:$AW$19="CA")*(Décembre!$C$12:$C$19=$C18))+Janvier!$N18+Février!$N18+Mars!$N18+Avril!$N18+Novembre!$N18-Janvier!$F18,{0;5;8},1)),"")</f>
        <v>0</v>
      </c>
      <c r="H18" s="48">
        <v>0</v>
      </c>
      <c r="I18" s="49">
        <v>0</v>
      </c>
      <c r="J18" s="40">
        <v>0</v>
      </c>
      <c r="K18" s="40">
        <f>SUMPRODUCT(($S$12:$AW$19="HP")*(Décembre!$C$12:$C$19=$C18))</f>
        <v>0</v>
      </c>
      <c r="L18" s="48" t="e">
        <f t="shared" ca="1" si="4"/>
        <v>#VALUE!</v>
      </c>
      <c r="M18" s="48" t="e">
        <f t="shared" ca="1" si="8"/>
        <v>#VALUE!</v>
      </c>
      <c r="N18" s="40">
        <f>SUMPRODUCT((Décembre!$S$12:$AW$19="CA")*(Décembre!$C$12:$C$19=$C18))</f>
        <v>0</v>
      </c>
      <c r="O18" s="40">
        <f>$G18-$K18-Janvier!$K18-Février!$K18-Mars!$K18-Avril!$K18-Mai!$K18-Juin!$K18-Juillet!$K18-Août!$K18-Septembre!$K18-Octobre!$K18-Novembre!$K18</f>
        <v>0</v>
      </c>
      <c r="P18" s="48" t="e">
        <f t="shared" ca="1" si="5"/>
        <v>#VALUE!</v>
      </c>
      <c r="Q18" s="48" t="e">
        <f t="shared" ca="1" si="6"/>
        <v>#VALUE!</v>
      </c>
      <c r="R18" s="50">
        <f t="shared" si="7"/>
        <v>28</v>
      </c>
      <c r="S18" s="51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66"/>
    </row>
    <row r="19" spans="3:52" ht="24.95" customHeight="1" x14ac:dyDescent="0.25">
      <c r="C19" s="29" t="str">
        <f>IF(config!A12&lt;&gt;"",config!A12,"")</f>
        <v>Employé 9</v>
      </c>
      <c r="D19" s="48" t="e">
        <f ca="1">Novembre!$P19</f>
        <v>#VALUE!</v>
      </c>
      <c r="E19" s="48" t="e">
        <f ca="1">Novembre!$Q19</f>
        <v>#VALUE!</v>
      </c>
      <c r="F19" s="40">
        <f>Novembre!$R19</f>
        <v>28</v>
      </c>
      <c r="G19" s="4">
        <f>IFERROR(INDEX({0;1;2},MATCH(SUMPRODUCT((Décembre!$S$12:$AW$19="CA")*(Décembre!$C$12:$C$19=$C19))+Janvier!$N19+Février!$N19+Mars!$N19+Avril!$N19+Novembre!$N19-Janvier!$F19,{0;5;8},1)),"")</f>
        <v>0</v>
      </c>
      <c r="H19" s="48">
        <v>0</v>
      </c>
      <c r="I19" s="49">
        <v>0</v>
      </c>
      <c r="J19" s="40">
        <v>0</v>
      </c>
      <c r="K19" s="40">
        <f>SUMPRODUCT(($S$12:$AW$19="HP")*(Décembre!$C$12:$C$19=$C19))</f>
        <v>0</v>
      </c>
      <c r="L19" s="48" t="e">
        <f t="shared" ca="1" si="4"/>
        <v>#VALUE!</v>
      </c>
      <c r="M19" s="48" t="e">
        <f t="shared" ca="1" si="8"/>
        <v>#VALUE!</v>
      </c>
      <c r="N19" s="40">
        <f>SUMPRODUCT((Décembre!$S$12:$AW$19="CA")*(Décembre!$C$12:$C$19=$C19))</f>
        <v>0</v>
      </c>
      <c r="O19" s="40">
        <f>$G19-$K19-Janvier!$K19-Février!$K19-Mars!$K19-Avril!$K19-Mai!$K19-Juin!$K19-Juillet!$K19-Août!$K19-Septembre!$K19-Octobre!$K19-Novembre!$K19</f>
        <v>0</v>
      </c>
      <c r="P19" s="48" t="e">
        <f t="shared" ca="1" si="5"/>
        <v>#VALUE!</v>
      </c>
      <c r="Q19" s="48" t="e">
        <f t="shared" ca="1" si="6"/>
        <v>#VALUE!</v>
      </c>
      <c r="R19" s="50">
        <f t="shared" si="7"/>
        <v>28</v>
      </c>
      <c r="S19" s="51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66"/>
    </row>
    <row r="21" spans="3:52" ht="24" customHeight="1" x14ac:dyDescent="0.25">
      <c r="S21" s="20"/>
    </row>
    <row r="22" spans="3:52" ht="24" customHeight="1" x14ac:dyDescent="0.25">
      <c r="AZ22">
        <f>SUMPRODUCT((Décembre!S12:AW17="RTT")*(Décembre!C12:C17=C13))</f>
        <v>0</v>
      </c>
    </row>
    <row r="29" spans="3:52" ht="24" customHeight="1" x14ac:dyDescent="0.25">
      <c r="C29" s="53"/>
    </row>
  </sheetData>
  <mergeCells count="1">
    <mergeCell ref="C6:AW6"/>
  </mergeCells>
  <conditionalFormatting sqref="S10:AW11">
    <cfRule type="expression" dxfId="9" priority="10">
      <formula>OR(S$11=1,S$11=7)</formula>
    </cfRule>
  </conditionalFormatting>
  <conditionalFormatting sqref="S12:AW19">
    <cfRule type="expression" dxfId="8" priority="2">
      <formula>OR(S$11=1,S$11=7)</formula>
    </cfRule>
  </conditionalFormatting>
  <conditionalFormatting sqref="S12:AW19">
    <cfRule type="cellIs" dxfId="7" priority="3" operator="equal">
      <formula>"CEX"</formula>
    </cfRule>
    <cfRule type="cellIs" dxfId="6" priority="4" operator="equal">
      <formula>"RTT"</formula>
    </cfRule>
    <cfRule type="cellIs" dxfId="5" priority="5" operator="equal">
      <formula>"CM"</formula>
    </cfRule>
    <cfRule type="cellIs" dxfId="4" priority="6" operator="equal">
      <formula>"CA"</formula>
    </cfRule>
    <cfRule type="cellIs" dxfId="3" priority="7" operator="equal">
      <formula>"HP"</formula>
    </cfRule>
    <cfRule type="containsBlanks" dxfId="2" priority="8">
      <formula>LEN(TRIM(S12))=0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&amp;Cà utilser seulement à des fins éducatives
www.tutoderien.com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4A4820B-8BB0-489D-A844-BF73F9FBC933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S10:AW11</xm:sqref>
        </x14:conditionalFormatting>
        <x14:conditionalFormatting xmlns:xm="http://schemas.microsoft.com/office/excel/2006/main">
          <x14:cfRule type="expression" priority="1" id="{C1CF413A-34F7-405B-BF6F-3F1914E6372B}">
            <xm:f>SUMIF(config!$G$3:$G$15,S$3)&gt;0</xm:f>
            <x14:dxf>
              <fill>
                <patternFill>
                  <bgColor theme="4" tint="0.59996337778862885"/>
                </patternFill>
              </fill>
            </x14:dxf>
          </x14:cfRule>
          <xm:sqref>S12:AW19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config!$A$4:$A$10</xm:f>
          </x14:formula1>
          <xm:sqref>B18:B21 C12:C19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:T13"/>
  <sheetViews>
    <sheetView workbookViewId="0">
      <selection activeCell="A6" sqref="A6"/>
    </sheetView>
  </sheetViews>
  <sheetFormatPr baseColWidth="10" defaultRowHeight="15" x14ac:dyDescent="0.25"/>
  <cols>
    <col min="1" max="1" width="42.28515625" customWidth="1"/>
    <col min="2" max="2" width="23.140625" bestFit="1" customWidth="1"/>
    <col min="3" max="3" width="2.7109375" customWidth="1"/>
    <col min="4" max="4" width="23.7109375" customWidth="1"/>
    <col min="5" max="5" width="2.7109375" customWidth="1"/>
    <col min="6" max="6" width="23.7109375" customWidth="1"/>
    <col min="7" max="7" width="2.7109375" customWidth="1"/>
    <col min="8" max="8" width="23.7109375" customWidth="1"/>
    <col min="9" max="9" width="2.7109375" customWidth="1"/>
    <col min="10" max="10" width="23.7109375" customWidth="1"/>
    <col min="11" max="11" width="2.7109375" customWidth="1"/>
    <col min="12" max="12" width="23.7109375" customWidth="1"/>
  </cols>
  <sheetData>
    <row r="4" spans="1:20" ht="123.75" customHeight="1" x14ac:dyDescent="0.25">
      <c r="B4" s="74" t="s">
        <v>30</v>
      </c>
      <c r="C4" s="74"/>
      <c r="D4" s="75" t="s">
        <v>31</v>
      </c>
      <c r="E4" s="75"/>
      <c r="F4" s="76" t="s">
        <v>32</v>
      </c>
      <c r="G4" s="76"/>
      <c r="H4" s="79" t="s">
        <v>33</v>
      </c>
      <c r="J4" s="82" t="s">
        <v>48</v>
      </c>
      <c r="L4" s="82" t="s">
        <v>34</v>
      </c>
    </row>
    <row r="5" spans="1:20" ht="21.75" customHeight="1" x14ac:dyDescent="0.25">
      <c r="B5" s="70"/>
      <c r="C5" s="70"/>
      <c r="D5" s="71"/>
      <c r="E5" s="71"/>
      <c r="F5" s="69"/>
      <c r="G5" s="69"/>
      <c r="H5" s="68"/>
    </row>
    <row r="6" spans="1:20" ht="61.5" x14ac:dyDescent="0.25">
      <c r="A6" s="80" t="s">
        <v>49</v>
      </c>
      <c r="B6" s="73">
        <f>INDEX(Décembre!$D12:$R19,MATCH($A$6,Décembre!$C12:$C19,0),15)</f>
        <v>20</v>
      </c>
      <c r="C6" s="72"/>
      <c r="D6" s="87" t="e">
        <f ca="1">INDEX(Décembre!$D12:$R19,MATCH($A$6,Décembre!$C12:$C19,0),13)</f>
        <v>#VALUE!</v>
      </c>
      <c r="E6" s="72"/>
      <c r="F6" s="77">
        <f>INDEX(Décembre!$D12:$R19,MATCH($A$6,Décembre!$C12:$C19,0),12)</f>
        <v>1</v>
      </c>
      <c r="G6" s="78"/>
      <c r="H6" s="86" t="e">
        <f ca="1">INDEX(Décembre!$D12:$R19,MATCH($A$6,Décembre!$C12:$C19,0),14)</f>
        <v>#VALUE!</v>
      </c>
      <c r="J6" s="81">
        <f>SUMPRODUCT((Janvier!S12:AW19="CM")*(Janvier!C12:C19=synthese_Par_Agent!A6))+SUMPRODUCT((Février!S12:AW19="CM")*(Février!C12:C19=synthese_Par_Agent!A6))+SUMPRODUCT((Mars!S12:AW19="CM")*(Mars!C12:C19=synthese_Par_Agent!A6))+SUMPRODUCT((Avril!S12:AW19="CM")*(Avril!C12:C19=synthese_Par_Agent!A6))+SUMPRODUCT((Mai!S12:AW19="CM")*(Mai!C12:C19=synthese_Par_Agent!A6))+SUMPRODUCT((Juin!S12:AW19="CM")*(Juin!C12:C19=synthese_Par_Agent!A6))+SUMPRODUCT((Juillet!S12:AW19="CM")*(Juillet!C12:C19=synthese_Par_Agent!A6))+SUMPRODUCT((Août!S12:AW19="CM")*(Août!C12:C19=synthese_Par_Agent!A6))+SUMPRODUCT((Septembre!S12:AW19="CM")*(Septembre!C12:C19=synthese_Par_Agent!A6))+SUMPRODUCT((Octobre!S12:AW19="CM")*(Octobre!C12:C19=synthese_Par_Agent!A6))+SUMPRODUCT((Novembre!S12:AW19="CM")*(Novembre!C12:C19=synthese_Par_Agent!A6))+SUMPRODUCT((Décembre!S12:AW19="CM")*(Décembre!C12:C19=synthese_Par_Agent!A6))</f>
        <v>0</v>
      </c>
      <c r="L6" s="83">
        <f>SUMPRODUCT((Janvier!S12:AW19="CEX")*(Janvier!C12:C19=synthese_Par_Agent!A6))+SUMPRODUCT((Février!S12:AW19="CEX")*(Février!C12:C19=synthese_Par_Agent!A6))+SUMPRODUCT((Mars!S12:AW19="CEX")*(Mars!C12:C19=synthese_Par_Agent!A6))+SUMPRODUCT((Avril!S12:AW19="CEX")*(Avril!C12:C19=synthese_Par_Agent!A6))+SUMPRODUCT((Mai!S12:AW19="CEX")*(Mai!C12:C19=synthese_Par_Agent!A6))+SUMPRODUCT((Juin!S12:AW19="CEX")*(Juin!C12:C19=synthese_Par_Agent!A6))+SUMPRODUCT((Juillet!S12:AW19="CEX")*(Juillet!C12:C19=synthese_Par_Agent!A6))+SUMPRODUCT((Août!S12:AW19="CEX")*(Août!C12:C19=synthese_Par_Agent!A6))+SUMPRODUCT((Septembre!S12:AW19="CEX")*(Septembre!C12:C19=synthese_Par_Agent!A6))+SUMPRODUCT((Octobre!S12:AW19="CEX")*(Octobre!C12:C19=synthese_Par_Agent!A6))+SUMPRODUCT((Novembre!S12:AW19="CEX")*(Novembre!C12:C19=synthese_Par_Agent!A6))+SUMPRODUCT((Décembre!S12:AW19="CEX")*(Décembre!C12:C19=synthese_Par_Agent!A6))</f>
        <v>0</v>
      </c>
      <c r="O6" s="17"/>
      <c r="P6" s="17"/>
      <c r="Q6" s="18"/>
      <c r="R6" s="17"/>
      <c r="S6" s="17"/>
      <c r="T6" s="17"/>
    </row>
    <row r="7" spans="1:20" x14ac:dyDescent="0.25">
      <c r="A7" s="27"/>
      <c r="F7" s="19"/>
      <c r="G7" s="19"/>
      <c r="H7" s="19"/>
      <c r="O7" s="17"/>
      <c r="P7" s="17"/>
      <c r="Q7" s="18"/>
      <c r="R7" s="17"/>
      <c r="S7" s="17"/>
      <c r="T7" s="17"/>
    </row>
    <row r="8" spans="1:20" x14ac:dyDescent="0.25">
      <c r="O8" s="19"/>
      <c r="Q8" s="30"/>
      <c r="S8" s="30"/>
      <c r="T8" s="30"/>
    </row>
    <row r="9" spans="1:20" x14ac:dyDescent="0.25">
      <c r="O9" s="19"/>
      <c r="R9" s="19"/>
      <c r="S9" s="19"/>
      <c r="T9" s="19"/>
    </row>
    <row r="10" spans="1:20" x14ac:dyDescent="0.25">
      <c r="O10" s="19"/>
      <c r="P10" s="19"/>
      <c r="Q10" s="19"/>
      <c r="R10" s="19"/>
      <c r="S10" s="19"/>
      <c r="T10" s="19"/>
    </row>
    <row r="11" spans="1:20" x14ac:dyDescent="0.25">
      <c r="O11" s="19"/>
      <c r="P11" s="19"/>
      <c r="Q11" s="19"/>
      <c r="R11" s="19"/>
      <c r="S11" s="19"/>
      <c r="T11" s="19"/>
    </row>
    <row r="13" spans="1:20" x14ac:dyDescent="0.25">
      <c r="A13" s="3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config!$A$4:$A$12</xm:f>
          </x14:formula1>
          <xm:sqref>A6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H17"/>
  <sheetViews>
    <sheetView zoomScale="106" zoomScaleNormal="106" workbookViewId="0">
      <selection activeCell="F18" sqref="F18"/>
    </sheetView>
  </sheetViews>
  <sheetFormatPr baseColWidth="10" defaultRowHeight="15" x14ac:dyDescent="0.25"/>
  <cols>
    <col min="1" max="1" width="16.5703125" bestFit="1" customWidth="1"/>
    <col min="3" max="3" width="13" bestFit="1" customWidth="1"/>
    <col min="7" max="7" width="11.140625" bestFit="1" customWidth="1"/>
    <col min="8" max="8" width="18.28515625" bestFit="1" customWidth="1"/>
  </cols>
  <sheetData>
    <row r="2" spans="1:8" x14ac:dyDescent="0.25">
      <c r="D2">
        <f>YEAR($D$3)</f>
        <v>2019</v>
      </c>
    </row>
    <row r="3" spans="1:8" x14ac:dyDescent="0.25">
      <c r="A3" t="s">
        <v>0</v>
      </c>
      <c r="C3" t="s">
        <v>1</v>
      </c>
      <c r="D3" s="1">
        <v>43466</v>
      </c>
      <c r="G3" s="11">
        <f>$D$3</f>
        <v>43466</v>
      </c>
      <c r="H3" s="12" t="s">
        <v>17</v>
      </c>
    </row>
    <row r="4" spans="1:8" x14ac:dyDescent="0.25">
      <c r="A4" t="s">
        <v>49</v>
      </c>
      <c r="G4" s="13">
        <f>FLOOR(DAY(MINUTE($D$2/38)/2+56)&amp;"/5/"&amp;$D$2,7)-34</f>
        <v>43576</v>
      </c>
      <c r="H4" s="14" t="s">
        <v>18</v>
      </c>
    </row>
    <row r="5" spans="1:8" x14ac:dyDescent="0.25">
      <c r="A5" t="s">
        <v>50</v>
      </c>
      <c r="D5" t="s">
        <v>14</v>
      </c>
      <c r="E5" t="s">
        <v>15</v>
      </c>
      <c r="G5" s="11">
        <f>G4 + 1</f>
        <v>43577</v>
      </c>
      <c r="H5" s="12" t="s">
        <v>19</v>
      </c>
    </row>
    <row r="6" spans="1:8" x14ac:dyDescent="0.25">
      <c r="A6" t="s">
        <v>51</v>
      </c>
      <c r="C6" t="s">
        <v>2</v>
      </c>
      <c r="D6" s="1">
        <f>D3</f>
        <v>43466</v>
      </c>
      <c r="E6" s="1">
        <f>EOMONTH(D6,0)</f>
        <v>43496</v>
      </c>
      <c r="G6" s="13">
        <f>DATE($D$2,5,1)</f>
        <v>43586</v>
      </c>
      <c r="H6" s="14" t="s">
        <v>20</v>
      </c>
    </row>
    <row r="7" spans="1:8" x14ac:dyDescent="0.25">
      <c r="A7" t="s">
        <v>52</v>
      </c>
      <c r="C7" t="s">
        <v>3</v>
      </c>
      <c r="D7" s="1">
        <f>EDATE(D6,1)</f>
        <v>43497</v>
      </c>
      <c r="E7" s="1">
        <f t="shared" ref="E7:E17" si="0">EOMONTH(D7,0)</f>
        <v>43524</v>
      </c>
      <c r="G7" s="11">
        <f>DATE($D$2,5,8)</f>
        <v>43593</v>
      </c>
      <c r="H7" s="12" t="s">
        <v>21</v>
      </c>
    </row>
    <row r="8" spans="1:8" x14ac:dyDescent="0.25">
      <c r="A8" t="s">
        <v>53</v>
      </c>
      <c r="C8" t="s">
        <v>4</v>
      </c>
      <c r="D8" s="1">
        <f t="shared" ref="D8:D17" si="1">EDATE(D7,1)</f>
        <v>43525</v>
      </c>
      <c r="E8" s="1">
        <f t="shared" si="0"/>
        <v>43555</v>
      </c>
      <c r="G8" s="13">
        <f>$G$4 + 39</f>
        <v>43615</v>
      </c>
      <c r="H8" s="14" t="s">
        <v>22</v>
      </c>
    </row>
    <row r="9" spans="1:8" x14ac:dyDescent="0.25">
      <c r="A9" t="s">
        <v>54</v>
      </c>
      <c r="C9" t="s">
        <v>5</v>
      </c>
      <c r="D9" s="1">
        <f t="shared" si="1"/>
        <v>43556</v>
      </c>
      <c r="E9" s="1">
        <f t="shared" si="0"/>
        <v>43585</v>
      </c>
      <c r="G9" s="11">
        <f>$G$4 + 49</f>
        <v>43625</v>
      </c>
      <c r="H9" s="12" t="s">
        <v>23</v>
      </c>
    </row>
    <row r="10" spans="1:8" x14ac:dyDescent="0.25">
      <c r="A10" t="s">
        <v>55</v>
      </c>
      <c r="C10" t="s">
        <v>6</v>
      </c>
      <c r="D10" s="1">
        <f t="shared" si="1"/>
        <v>43586</v>
      </c>
      <c r="E10" s="1">
        <f t="shared" si="0"/>
        <v>43616</v>
      </c>
      <c r="G10" s="13">
        <f>$G$4 + 50</f>
        <v>43626</v>
      </c>
      <c r="H10" s="14" t="s">
        <v>24</v>
      </c>
    </row>
    <row r="11" spans="1:8" x14ac:dyDescent="0.25">
      <c r="A11" t="s">
        <v>56</v>
      </c>
      <c r="C11" t="s">
        <v>7</v>
      </c>
      <c r="D11" s="1">
        <f t="shared" si="1"/>
        <v>43617</v>
      </c>
      <c r="E11" s="1">
        <f t="shared" si="0"/>
        <v>43646</v>
      </c>
      <c r="G11" s="11">
        <f>DATE($D$2,7,14)</f>
        <v>43660</v>
      </c>
      <c r="H11" s="12" t="s">
        <v>25</v>
      </c>
    </row>
    <row r="12" spans="1:8" x14ac:dyDescent="0.25">
      <c r="A12" t="s">
        <v>57</v>
      </c>
      <c r="C12" t="s">
        <v>8</v>
      </c>
      <c r="D12" s="1">
        <f t="shared" si="1"/>
        <v>43647</v>
      </c>
      <c r="E12" s="1">
        <f t="shared" si="0"/>
        <v>43677</v>
      </c>
      <c r="G12" s="13">
        <f>DATE($D$2,8,15)</f>
        <v>43692</v>
      </c>
      <c r="H12" s="14" t="s">
        <v>26</v>
      </c>
    </row>
    <row r="13" spans="1:8" x14ac:dyDescent="0.25">
      <c r="C13" t="s">
        <v>9</v>
      </c>
      <c r="D13" s="1">
        <f t="shared" si="1"/>
        <v>43678</v>
      </c>
      <c r="E13" s="1">
        <f t="shared" si="0"/>
        <v>43708</v>
      </c>
      <c r="G13" s="11">
        <f>DATE($D$2,11,1)</f>
        <v>43770</v>
      </c>
      <c r="H13" s="12" t="s">
        <v>27</v>
      </c>
    </row>
    <row r="14" spans="1:8" x14ac:dyDescent="0.25">
      <c r="C14" t="s">
        <v>10</v>
      </c>
      <c r="D14" s="1">
        <f t="shared" si="1"/>
        <v>43709</v>
      </c>
      <c r="E14" s="1">
        <f t="shared" si="0"/>
        <v>43738</v>
      </c>
      <c r="G14" s="13">
        <f>DATE($D$2,11,11)</f>
        <v>43780</v>
      </c>
      <c r="H14" s="14" t="s">
        <v>28</v>
      </c>
    </row>
    <row r="15" spans="1:8" x14ac:dyDescent="0.25">
      <c r="C15" t="s">
        <v>11</v>
      </c>
      <c r="D15" s="1">
        <f t="shared" si="1"/>
        <v>43739</v>
      </c>
      <c r="E15" s="1">
        <f t="shared" si="0"/>
        <v>43769</v>
      </c>
      <c r="G15" s="15">
        <f>DATE($D$2,12,25)</f>
        <v>43824</v>
      </c>
      <c r="H15" s="16" t="s">
        <v>29</v>
      </c>
    </row>
    <row r="16" spans="1:8" x14ac:dyDescent="0.25">
      <c r="C16" t="s">
        <v>12</v>
      </c>
      <c r="D16" s="1">
        <f t="shared" si="1"/>
        <v>43770</v>
      </c>
      <c r="E16" s="1">
        <f t="shared" si="0"/>
        <v>43799</v>
      </c>
    </row>
    <row r="17" spans="3:5" x14ac:dyDescent="0.25">
      <c r="C17" t="s">
        <v>13</v>
      </c>
      <c r="D17" s="1">
        <f t="shared" si="1"/>
        <v>43800</v>
      </c>
      <c r="E17" s="1">
        <f t="shared" si="0"/>
        <v>43830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synthese_Par_Agent</vt:lpstr>
      <vt:lpstr>config</vt:lpstr>
      <vt:lpstr>absences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Eric</cp:lastModifiedBy>
  <cp:lastPrinted>2018-10-25T19:36:19Z</cp:lastPrinted>
  <dcterms:created xsi:type="dcterms:W3CDTF">2016-10-09T12:03:16Z</dcterms:created>
  <dcterms:modified xsi:type="dcterms:W3CDTF">2018-11-06T23:45:48Z</dcterms:modified>
</cp:coreProperties>
</file>