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40009_{4898E590-1308-411C-8825-DB03BEE8AAC2}" xr6:coauthVersionLast="47" xr6:coauthVersionMax="47" xr10:uidLastSave="{00000000-0000-0000-0000-000000000000}"/>
  <bookViews>
    <workbookView xWindow="5070" yWindow="945" windowWidth="21120" windowHeight="15435"/>
  </bookViews>
  <sheets>
    <sheet name="P4_2024" sheetId="1" r:id="rId1"/>
    <sheet name="PARAMETRE" sheetId="2" r:id="rId2"/>
  </sheets>
  <definedNames>
    <definedName name="Cycle14">PARAMETRE!$B$19:$B$32</definedName>
    <definedName name="débutCycle">PARAMETRE!$A$19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" i="2" l="1"/>
  <c r="F15" i="2" s="1"/>
  <c r="F4" i="2"/>
  <c r="F9" i="2" s="1"/>
  <c r="F5" i="1"/>
  <c r="B3" i="1"/>
  <c r="A3" i="1"/>
  <c r="A5" i="1" s="1"/>
  <c r="G5" i="1" l="1"/>
  <c r="H5" i="1" s="1"/>
  <c r="I5" i="1" s="1"/>
  <c r="J5" i="1" s="1"/>
  <c r="K5" i="1" s="1"/>
  <c r="L5" i="1" s="1"/>
  <c r="M5" i="1" s="1"/>
  <c r="L17" i="1" a="1"/>
  <c r="L17" i="1" s="1"/>
  <c r="K17" i="1" a="1"/>
  <c r="K17" i="1" s="1"/>
  <c r="J17" i="1" a="1"/>
  <c r="J17" i="1" s="1"/>
  <c r="I17" i="1" a="1"/>
  <c r="I17" i="1" s="1"/>
  <c r="H17" i="1" a="1"/>
  <c r="H17" i="1" s="1"/>
  <c r="G17" i="1" a="1"/>
  <c r="G17" i="1" s="1"/>
  <c r="F17" i="1" a="1"/>
  <c r="F17" i="1" s="1"/>
  <c r="F5" i="2"/>
  <c r="F6" i="2"/>
  <c r="F7" i="2"/>
  <c r="F10" i="2"/>
  <c r="F11" i="2"/>
  <c r="F12" i="2"/>
  <c r="F13" i="2"/>
  <c r="F14" i="2"/>
  <c r="F8" i="2"/>
  <c r="F3" i="2"/>
  <c r="N5" i="1" l="1"/>
  <c r="M17" i="1" a="1"/>
  <c r="M17" i="1" s="1"/>
  <c r="O5" i="1" l="1"/>
  <c r="N17" i="1" a="1"/>
  <c r="N17" i="1" s="1"/>
  <c r="P5" i="1" l="1"/>
  <c r="O17" i="1" a="1"/>
  <c r="O17" i="1" s="1"/>
  <c r="Q5" i="1" l="1"/>
  <c r="P17" i="1" a="1"/>
  <c r="P17" i="1" s="1"/>
  <c r="R5" i="1" l="1"/>
  <c r="Q17" i="1" a="1"/>
  <c r="Q17" i="1" s="1"/>
  <c r="S5" i="1" l="1"/>
  <c r="R17" i="1" a="1"/>
  <c r="R17" i="1" s="1"/>
  <c r="T5" i="1" l="1"/>
  <c r="S17" i="1" a="1"/>
  <c r="S17" i="1" s="1"/>
  <c r="U5" i="1" l="1"/>
  <c r="T17" i="1" a="1"/>
  <c r="T17" i="1" s="1"/>
  <c r="V5" i="1" l="1"/>
  <c r="U17" i="1" a="1"/>
  <c r="U17" i="1" s="1"/>
  <c r="W5" i="1" l="1"/>
  <c r="V17" i="1" a="1"/>
  <c r="V17" i="1" s="1"/>
  <c r="X5" i="1" l="1"/>
  <c r="W17" i="1" a="1"/>
  <c r="W17" i="1" s="1"/>
  <c r="Y5" i="1" l="1"/>
  <c r="X17" i="1" a="1"/>
  <c r="X17" i="1" s="1"/>
  <c r="Z5" i="1" l="1"/>
  <c r="Y17" i="1" a="1"/>
  <c r="Y17" i="1" s="1"/>
  <c r="AA5" i="1" l="1"/>
  <c r="AB5" i="1" s="1"/>
  <c r="AC5" i="1" s="1"/>
  <c r="AD5" i="1" s="1"/>
  <c r="AE5" i="1" s="1"/>
  <c r="AF5" i="1" s="1"/>
  <c r="AG5" i="1" s="1"/>
  <c r="AH5" i="1" s="1"/>
  <c r="Z17" i="1" a="1"/>
  <c r="Z17" i="1" s="1"/>
  <c r="AI5" i="1" l="1"/>
  <c r="AH15" i="1"/>
  <c r="AJ5" i="1" l="1"/>
  <c r="AJ15" i="1" s="1"/>
  <c r="AI1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<sst xmlns="http://schemas.openxmlformats.org/spreadsheetml/2006/main" count="80" uniqueCount="59">
  <si>
    <t>MATRICULE 
MAIRIE</t>
  </si>
  <si>
    <t xml:space="preserve">NOM </t>
  </si>
  <si>
    <t>PRENON</t>
  </si>
  <si>
    <t>GRADE</t>
  </si>
  <si>
    <t>ARMÉ
NON ARMÉ</t>
  </si>
  <si>
    <t>Cédric</t>
  </si>
  <si>
    <t>BCP</t>
  </si>
  <si>
    <t>ARMÉ</t>
  </si>
  <si>
    <t>Cyvrine</t>
  </si>
  <si>
    <t>Laurent</t>
  </si>
  <si>
    <t>GB</t>
  </si>
  <si>
    <t>Cynthia</t>
  </si>
  <si>
    <t>Christian</t>
  </si>
  <si>
    <t>NON ARMÉ</t>
  </si>
  <si>
    <t>Florian</t>
  </si>
  <si>
    <t>GS</t>
  </si>
  <si>
    <t>Valérian</t>
  </si>
  <si>
    <t>RH</t>
  </si>
  <si>
    <t>MOIS</t>
  </si>
  <si>
    <t>ANNEE</t>
  </si>
  <si>
    <t>TYPE CONGE</t>
  </si>
  <si>
    <t>année</t>
  </si>
  <si>
    <t>janvier</t>
  </si>
  <si>
    <t>février</t>
  </si>
  <si>
    <t>TRA</t>
  </si>
  <si>
    <t>1er Janvier</t>
  </si>
  <si>
    <t>B</t>
  </si>
  <si>
    <t>mars</t>
  </si>
  <si>
    <t>RTT</t>
  </si>
  <si>
    <t>Pâques</t>
  </si>
  <si>
    <t>avril</t>
  </si>
  <si>
    <t>CA</t>
  </si>
  <si>
    <t>Lundi de pantecote</t>
  </si>
  <si>
    <t>mai</t>
  </si>
  <si>
    <t>R-RTT</t>
  </si>
  <si>
    <t>1er Mai</t>
  </si>
  <si>
    <t>juin</t>
  </si>
  <si>
    <t>R-CA</t>
  </si>
  <si>
    <t>juillet</t>
  </si>
  <si>
    <t>SUJ</t>
  </si>
  <si>
    <t>Ascension</t>
  </si>
  <si>
    <t>août</t>
  </si>
  <si>
    <t>FE</t>
  </si>
  <si>
    <t>Pentecôte</t>
  </si>
  <si>
    <t>septembre</t>
  </si>
  <si>
    <t>MAL</t>
  </si>
  <si>
    <t>Lundi de pantecôte</t>
  </si>
  <si>
    <t>octobre</t>
  </si>
  <si>
    <t>AT</t>
  </si>
  <si>
    <t>novembre</t>
  </si>
  <si>
    <t>15 aout</t>
  </si>
  <si>
    <t>décembre</t>
  </si>
  <si>
    <t>1er Novembre</t>
  </si>
  <si>
    <t>débutCycle</t>
  </si>
  <si>
    <t>Cycle14</t>
  </si>
  <si>
    <t>pour comprendre =&gt;</t>
  </si>
  <si>
    <t>fin mois dépassée :</t>
  </si>
  <si>
    <r>
      <rPr>
        <sz val="11"/>
        <color rgb="FF00B0F0"/>
        <rFont val="Calibri"/>
        <family val="2"/>
      </rPr>
      <t xml:space="preserve">MFC : </t>
    </r>
    <r>
      <rPr>
        <sz val="11"/>
        <color rgb="FF000000"/>
        <rFont val="Calibri"/>
        <family val="2"/>
      </rPr>
      <t>=MOIS(AH$5)&lt;&gt;MOIS(F$5)</t>
    </r>
  </si>
  <si>
    <t>sur AH:AJ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</si>
</sst>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mm"/>
    <numFmt numFmtId="165" formatCode="ddd&quot; &quot;dd"/>
  </numFmts>
  <fonts count="9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6"/>
      <color rgb="FF000000"/>
      <name val="Calibri"/>
      <family val="2"/>
    </font>
    <font>
      <b/>
      <sz val="14"/>
      <color rgb="FF000000"/>
      <name val="Arial"/>
      <family val="2"/>
    </font>
    <font>
      <b/>
      <sz val="10"/>
      <color rgb="FFFFFFFF"/>
      <name val="Calibri"/>
      <family val="2"/>
    </font>
    <font>
      <b/>
      <sz val="12"/>
      <color rgb="FF000000"/>
      <name val="Arial"/>
      <family val="2"/>
    </font>
    <font>
      <b/>
      <sz val="10"/>
      <color rgb="FF000000"/>
      <name val="Arial"/>
      <family val="2"/>
    </font>
    <font>
      <sz val="11"/>
      <color rgb="FFFFFFFF"/>
      <name val="Calibri"/>
      <family val="2"/>
    </font>
    <font>
      <sz val="11"/>
      <color rgb="FF00B0F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808080"/>
        <bgColor rgb="FF808080"/>
      </patternFill>
    </fill>
    <fill>
      <patternFill patternType="solid">
        <fgColor rgb="FFFF0000"/>
        <bgColor rgb="FFFF0000"/>
      </patternFill>
    </fill>
    <fill>
      <patternFill patternType="solid">
        <fgColor rgb="FFFFFF00"/>
        <bgColor rgb="FFFFFF00"/>
      </patternFill>
    </fill>
    <fill>
      <patternFill patternType="solid">
        <fgColor rgb="FF0070C0"/>
        <bgColor rgb="FF0070C0"/>
      </patternFill>
    </fill>
    <fill>
      <patternFill patternType="solid">
        <fgColor rgb="FFE7E6E6"/>
        <bgColor rgb="FFE7E6E6"/>
      </patternFill>
    </fill>
    <fill>
      <patternFill patternType="solid">
        <fgColor rgb="FFDBDBDB"/>
        <bgColor rgb="FFDBDBDB"/>
      </patternFill>
    </fill>
    <fill>
      <patternFill patternType="solid">
        <fgColor rgb="FF000000"/>
        <bgColor rgb="FF000000"/>
      </patternFill>
    </fill>
  </fills>
  <borders count="16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" fillId="2" borderId="0" applyNumberFormat="0" applyFont="0" applyBorder="0" applyAlignment="0" applyProtection="0"/>
    <xf numFmtId="0" fontId="1" fillId="3" borderId="0" applyNumberFormat="0" applyFont="0" applyBorder="0" applyAlignment="0" applyProtection="0"/>
  </cellStyleXfs>
  <cellXfs count="35">
    <xf numFmtId="0" fontId="0" fillId="0" borderId="0" xfId="0"/>
    <xf numFmtId="0" fontId="2" fillId="0" borderId="0" xfId="0" applyFont="1"/>
    <xf numFmtId="14" fontId="0" fillId="0" borderId="0" xfId="0" applyNumberFormat="1"/>
    <xf numFmtId="165" fontId="0" fillId="0" borderId="2" xfId="0" applyNumberFormat="1" applyBorder="1" applyAlignment="1">
      <alignment horizontal="center" vertical="center" textRotation="90"/>
    </xf>
    <xf numFmtId="0" fontId="4" fillId="5" borderId="3" xfId="0" applyFont="1" applyFill="1" applyBorder="1" applyAlignment="1" applyProtection="1">
      <alignment horizontal="center" vertical="center" wrapText="1"/>
      <protection locked="0"/>
    </xf>
    <xf numFmtId="0" fontId="4" fillId="5" borderId="1" xfId="0" applyFont="1" applyFill="1" applyBorder="1" applyAlignment="1" applyProtection="1">
      <alignment horizontal="center" vertical="center"/>
      <protection locked="0"/>
    </xf>
    <xf numFmtId="0" fontId="4" fillId="5" borderId="4" xfId="0" applyFont="1" applyFill="1" applyBorder="1" applyAlignment="1" applyProtection="1">
      <alignment horizontal="center" vertical="center"/>
      <protection locked="0"/>
    </xf>
    <xf numFmtId="0" fontId="4" fillId="5" borderId="5" xfId="0" applyFont="1" applyFill="1" applyBorder="1" applyAlignment="1" applyProtection="1">
      <alignment horizontal="center" vertical="center" wrapText="1"/>
      <protection locked="0"/>
    </xf>
    <xf numFmtId="0" fontId="4" fillId="5" borderId="6" xfId="0" applyFont="1" applyFill="1" applyBorder="1" applyAlignment="1" applyProtection="1">
      <alignment horizontal="center" vertical="center" wrapText="1"/>
      <protection locked="0"/>
    </xf>
    <xf numFmtId="0" fontId="0" fillId="0" borderId="2" xfId="0" applyBorder="1"/>
    <xf numFmtId="0" fontId="3" fillId="6" borderId="7" xfId="0" applyFont="1" applyFill="1" applyBorder="1" applyAlignment="1" applyProtection="1">
      <alignment horizontal="center" vertical="center"/>
      <protection locked="0"/>
    </xf>
    <xf numFmtId="0" fontId="5" fillId="6" borderId="3" xfId="0" applyFont="1" applyFill="1" applyBorder="1" applyAlignment="1" applyProtection="1">
      <alignment horizontal="center" vertical="center"/>
      <protection locked="0"/>
    </xf>
    <xf numFmtId="0" fontId="5" fillId="6" borderId="8" xfId="0" applyFont="1" applyFill="1" applyBorder="1" applyAlignment="1" applyProtection="1">
      <alignment horizontal="center" vertical="center"/>
      <protection locked="0"/>
    </xf>
    <xf numFmtId="0" fontId="3" fillId="6" borderId="9" xfId="0" applyFont="1" applyFill="1" applyBorder="1" applyAlignment="1" applyProtection="1">
      <alignment horizontal="center" vertical="center"/>
      <protection locked="0"/>
    </xf>
    <xf numFmtId="0" fontId="6" fillId="6" borderId="10" xfId="0" applyFont="1" applyFill="1" applyBorder="1" applyAlignment="1">
      <alignment horizontal="center" vertical="center"/>
    </xf>
    <xf numFmtId="0" fontId="3" fillId="7" borderId="7" xfId="0" applyFont="1" applyFill="1" applyBorder="1" applyAlignment="1" applyProtection="1">
      <alignment horizontal="center" vertical="center"/>
      <protection locked="0"/>
    </xf>
    <xf numFmtId="0" fontId="5" fillId="7" borderId="7" xfId="0" applyFont="1" applyFill="1" applyBorder="1" applyAlignment="1" applyProtection="1">
      <alignment horizontal="center" vertical="center"/>
      <protection locked="0"/>
    </xf>
    <xf numFmtId="0" fontId="5" fillId="7" borderId="11" xfId="1" applyNumberFormat="1" applyFont="1" applyFill="1" applyBorder="1" applyAlignment="1" applyProtection="1">
      <alignment horizontal="center" vertical="center"/>
      <protection locked="0"/>
    </xf>
    <xf numFmtId="0" fontId="5" fillId="6" borderId="7" xfId="0" applyFont="1" applyFill="1" applyBorder="1" applyAlignment="1" applyProtection="1">
      <alignment horizontal="center" vertical="center"/>
      <protection locked="0"/>
    </xf>
    <xf numFmtId="0" fontId="5" fillId="6" borderId="11" xfId="0" applyFont="1" applyFill="1" applyBorder="1" applyAlignment="1" applyProtection="1">
      <alignment horizontal="center" vertical="center"/>
      <protection locked="0"/>
    </xf>
    <xf numFmtId="0" fontId="5" fillId="7" borderId="11" xfId="0" applyFont="1" applyFill="1" applyBorder="1" applyAlignment="1" applyProtection="1">
      <alignment horizontal="center" vertical="center"/>
      <protection locked="0"/>
    </xf>
    <xf numFmtId="0" fontId="3" fillId="6" borderId="12" xfId="0" applyFont="1" applyFill="1" applyBorder="1" applyAlignment="1" applyProtection="1">
      <alignment horizontal="center" vertical="center"/>
      <protection locked="0"/>
    </xf>
    <xf numFmtId="0" fontId="5" fillId="6" borderId="12" xfId="0" applyFont="1" applyFill="1" applyBorder="1" applyAlignment="1" applyProtection="1">
      <alignment horizontal="center" vertical="center"/>
      <protection locked="0"/>
    </xf>
    <xf numFmtId="0" fontId="5" fillId="6" borderId="13" xfId="0" applyFont="1" applyFill="1" applyBorder="1" applyAlignment="1" applyProtection="1">
      <alignment horizontal="center" vertical="center"/>
      <protection locked="0"/>
    </xf>
    <xf numFmtId="0" fontId="7" fillId="8" borderId="0" xfId="0" applyFont="1" applyFill="1" applyAlignment="1">
      <alignment horizontal="center" vertical="center"/>
    </xf>
    <xf numFmtId="164" fontId="3" fillId="4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/>
    </xf>
    <xf numFmtId="16" fontId="0" fillId="0" borderId="0" xfId="0" applyNumberFormat="1" applyAlignment="1">
      <alignment horizontal="left" vertical="center"/>
    </xf>
    <xf numFmtId="0" fontId="0" fillId="0" borderId="15" xfId="0" applyBorder="1"/>
    <xf numFmtId="0" fontId="0" fillId="0" borderId="14" xfId="0" applyBorder="1"/>
    <xf numFmtId="14" fontId="0" fillId="0" borderId="14" xfId="0" applyNumberFormat="1" applyBorder="1"/>
    <xf numFmtId="0" fontId="8" fillId="0" borderId="0" xfId="0" applyFont="1"/>
    <xf numFmtId="0" fontId="8" fillId="0" borderId="0" xfId="0" applyFont="1" applyAlignment="1">
      <alignment horizontal="right"/>
    </xf>
  </cellXfs>
  <cellStyles count="4">
    <cellStyle name="cf1" xfId="2"/>
    <cellStyle name="cf2" xfId="3"/>
    <cellStyle name="Normal" xfId="0" builtinId="0" customBuiltin="1"/>
    <cellStyle name="Pourcentage" xfId="1" builtinId="5" customBuiltin="1"/>
  </cellStyles>
  <dxfs count="14">
    <dxf>
      <font>
        <color theme="0"/>
      </font>
      <fill>
        <patternFill patternType="gray0625">
          <bgColor theme="0"/>
        </patternFill>
      </fill>
    </dxf>
    <dxf>
      <fill>
        <patternFill patternType="solid">
          <fgColor rgb="FF808080"/>
          <bgColor rgb="FF808080"/>
        </patternFill>
      </fill>
    </dxf>
    <dxf>
      <fill>
        <patternFill patternType="solid">
          <fgColor rgb="FFFF0000"/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ill>
        <patternFill patternType="solid">
          <fgColor rgb="FF808080"/>
          <bgColor rgb="FF80808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808080"/>
          <bgColor rgb="FF80808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808080"/>
          <bgColor rgb="FF80808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808080"/>
          <bgColor rgb="FF80808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808080"/>
          <bgColor rgb="FF808080"/>
        </patternFill>
      </fill>
    </dxf>
    <dxf>
      <fill>
        <patternFill patternType="solid">
          <fgColor rgb="FFFF000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7"/>
  <sheetViews>
    <sheetView tabSelected="1" topLeftCell="F1" workbookViewId="0">
      <selection activeCell="AF16" sqref="AF16"/>
    </sheetView>
  </sheetViews>
  <sheetFormatPr baseColWidth="10" defaultRowHeight="15" x14ac:dyDescent="0.25"/>
  <cols>
    <col min="1" max="1" width="17" customWidth="1"/>
    <col min="2" max="2" width="23.5703125" customWidth="1"/>
    <col min="3" max="3" width="12.42578125" customWidth="1"/>
    <col min="4" max="4" width="11.42578125" customWidth="1"/>
    <col min="5" max="5" width="16.5703125" customWidth="1"/>
    <col min="6" max="41" width="5.7109375" customWidth="1"/>
    <col min="42" max="42" width="11.42578125" customWidth="1"/>
  </cols>
  <sheetData>
    <row r="1" spans="1:36" ht="21.75" customHeight="1" x14ac:dyDescent="0.35">
      <c r="B1" s="1">
        <v>4</v>
      </c>
    </row>
    <row r="2" spans="1:36" ht="26.25" customHeight="1" x14ac:dyDescent="0.35">
      <c r="B2" s="1">
        <v>1</v>
      </c>
    </row>
    <row r="3" spans="1:36" ht="24.75" customHeight="1" x14ac:dyDescent="0.25">
      <c r="A3" s="2">
        <f>DATE(B2+2023,B1,1)</f>
        <v>45383</v>
      </c>
      <c r="B3" s="2">
        <f>DATE(B2+2023,B1+1,1)-1</f>
        <v>45412</v>
      </c>
    </row>
    <row r="4" spans="1:36" ht="15.75" thickBot="1" x14ac:dyDescent="0.3"/>
    <row r="5" spans="1:36" ht="99.95" customHeight="1" thickBot="1" x14ac:dyDescent="0.3">
      <c r="A5" s="25" t="str">
        <f>"Période du "&amp;TEXT(A3,"jj mmmm aaaa")&amp;" au "&amp;TEXT(B3,"jj mmmm aaaa")</f>
        <v>Période du 01 avril 2024 au 30 avril 2024</v>
      </c>
      <c r="B5" s="25"/>
      <c r="C5" s="25"/>
      <c r="D5" s="25"/>
      <c r="E5" s="25"/>
      <c r="F5" s="3">
        <f>DATE(B2,B1,1)</f>
        <v>457</v>
      </c>
      <c r="G5" s="3">
        <f t="shared" ref="G5:AJ5" si="0">IFERROR(IF(F5+1&gt;$A$3,"",F5+1),"")</f>
        <v>458</v>
      </c>
      <c r="H5" s="3">
        <f t="shared" si="0"/>
        <v>459</v>
      </c>
      <c r="I5" s="3">
        <f t="shared" si="0"/>
        <v>460</v>
      </c>
      <c r="J5" s="3">
        <f t="shared" si="0"/>
        <v>461</v>
      </c>
      <c r="K5" s="3">
        <f t="shared" si="0"/>
        <v>462</v>
      </c>
      <c r="L5" s="3">
        <f t="shared" si="0"/>
        <v>463</v>
      </c>
      <c r="M5" s="3">
        <f t="shared" si="0"/>
        <v>464</v>
      </c>
      <c r="N5" s="3">
        <f t="shared" si="0"/>
        <v>465</v>
      </c>
      <c r="O5" s="3">
        <f t="shared" si="0"/>
        <v>466</v>
      </c>
      <c r="P5" s="3">
        <f t="shared" si="0"/>
        <v>467</v>
      </c>
      <c r="Q5" s="3">
        <f t="shared" si="0"/>
        <v>468</v>
      </c>
      <c r="R5" s="3">
        <f t="shared" si="0"/>
        <v>469</v>
      </c>
      <c r="S5" s="3">
        <f t="shared" si="0"/>
        <v>470</v>
      </c>
      <c r="T5" s="3">
        <f t="shared" si="0"/>
        <v>471</v>
      </c>
      <c r="U5" s="3">
        <f t="shared" si="0"/>
        <v>472</v>
      </c>
      <c r="V5" s="3">
        <f t="shared" si="0"/>
        <v>473</v>
      </c>
      <c r="W5" s="3">
        <f t="shared" si="0"/>
        <v>474</v>
      </c>
      <c r="X5" s="3">
        <f t="shared" si="0"/>
        <v>475</v>
      </c>
      <c r="Y5" s="3">
        <f t="shared" si="0"/>
        <v>476</v>
      </c>
      <c r="Z5" s="3">
        <f t="shared" si="0"/>
        <v>477</v>
      </c>
      <c r="AA5" s="3">
        <f t="shared" si="0"/>
        <v>478</v>
      </c>
      <c r="AB5" s="3">
        <f t="shared" si="0"/>
        <v>479</v>
      </c>
      <c r="AC5" s="3">
        <f t="shared" si="0"/>
        <v>480</v>
      </c>
      <c r="AD5" s="3">
        <f t="shared" si="0"/>
        <v>481</v>
      </c>
      <c r="AE5" s="3">
        <f t="shared" si="0"/>
        <v>482</v>
      </c>
      <c r="AF5" s="3">
        <f t="shared" si="0"/>
        <v>483</v>
      </c>
      <c r="AG5" s="3">
        <f t="shared" si="0"/>
        <v>484</v>
      </c>
      <c r="AH5" s="3">
        <f t="shared" si="0"/>
        <v>485</v>
      </c>
      <c r="AI5" s="3">
        <f t="shared" si="0"/>
        <v>486</v>
      </c>
      <c r="AJ5" s="3">
        <f t="shared" si="0"/>
        <v>487</v>
      </c>
    </row>
    <row r="6" spans="1:36" ht="26.25" thickBot="1" x14ac:dyDescent="0.3">
      <c r="A6" s="4" t="s">
        <v>0</v>
      </c>
      <c r="B6" s="5" t="s">
        <v>1</v>
      </c>
      <c r="C6" s="6" t="s">
        <v>2</v>
      </c>
      <c r="D6" s="7" t="s">
        <v>3</v>
      </c>
      <c r="E6" s="8" t="s">
        <v>4</v>
      </c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</row>
    <row r="7" spans="1:36" ht="18.75" thickBot="1" x14ac:dyDescent="0.3">
      <c r="A7" s="10"/>
      <c r="B7" s="11"/>
      <c r="C7" s="12" t="s">
        <v>5</v>
      </c>
      <c r="D7" s="13" t="s">
        <v>6</v>
      </c>
      <c r="E7" s="14" t="s">
        <v>7</v>
      </c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</row>
    <row r="8" spans="1:36" ht="18.75" thickBot="1" x14ac:dyDescent="0.3">
      <c r="A8" s="15"/>
      <c r="B8" s="16"/>
      <c r="C8" s="17" t="s">
        <v>8</v>
      </c>
      <c r="D8" s="13" t="s">
        <v>6</v>
      </c>
      <c r="E8" s="14" t="s">
        <v>7</v>
      </c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</row>
    <row r="9" spans="1:36" ht="18.75" thickBot="1" x14ac:dyDescent="0.3">
      <c r="A9" s="10"/>
      <c r="B9" s="18"/>
      <c r="C9" s="19" t="s">
        <v>9</v>
      </c>
      <c r="D9" s="13" t="s">
        <v>10</v>
      </c>
      <c r="E9" s="14" t="s">
        <v>7</v>
      </c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</row>
    <row r="10" spans="1:36" ht="18.75" thickBot="1" x14ac:dyDescent="0.3">
      <c r="A10" s="15"/>
      <c r="B10" s="16"/>
      <c r="C10" s="20" t="s">
        <v>11</v>
      </c>
      <c r="D10" s="13" t="s">
        <v>10</v>
      </c>
      <c r="E10" s="14" t="s">
        <v>7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</row>
    <row r="11" spans="1:36" ht="18.75" thickBot="1" x14ac:dyDescent="0.3">
      <c r="A11" s="10"/>
      <c r="B11" s="18"/>
      <c r="C11" s="19" t="s">
        <v>12</v>
      </c>
      <c r="D11" s="13" t="s">
        <v>10</v>
      </c>
      <c r="E11" s="14" t="s">
        <v>13</v>
      </c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</row>
    <row r="12" spans="1:36" ht="18.75" thickBot="1" x14ac:dyDescent="0.3">
      <c r="A12" s="15"/>
      <c r="B12" s="16"/>
      <c r="C12" s="20" t="s">
        <v>14</v>
      </c>
      <c r="D12" s="13" t="s">
        <v>15</v>
      </c>
      <c r="E12" s="14" t="s">
        <v>13</v>
      </c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</row>
    <row r="13" spans="1:36" ht="18.75" thickBot="1" x14ac:dyDescent="0.3">
      <c r="A13" s="21"/>
      <c r="B13" s="22"/>
      <c r="C13" s="23" t="s">
        <v>16</v>
      </c>
      <c r="D13" s="13" t="s">
        <v>15</v>
      </c>
      <c r="E13" s="14" t="s">
        <v>13</v>
      </c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</row>
    <row r="15" spans="1:36" x14ac:dyDescent="0.25">
      <c r="F15" s="24" t="s">
        <v>17</v>
      </c>
      <c r="J15" s="24" t="s">
        <v>17</v>
      </c>
      <c r="K15" s="24" t="s">
        <v>17</v>
      </c>
      <c r="N15" s="24" t="s">
        <v>17</v>
      </c>
      <c r="O15" s="24" t="s">
        <v>17</v>
      </c>
      <c r="P15" s="24" t="s">
        <v>17</v>
      </c>
      <c r="S15" s="24" t="s">
        <v>17</v>
      </c>
      <c r="AE15" s="33" t="s">
        <v>56</v>
      </c>
      <c r="AH15" t="b">
        <f>MONTH(AH$5)&lt;&gt;MONTH(F$5)</f>
        <v>0</v>
      </c>
      <c r="AI15" t="b">
        <f t="shared" ref="AI15:AJ15" si="1">MONTH(AI$5)&lt;&gt;MONTH(G$5)</f>
        <v>0</v>
      </c>
      <c r="AJ15" t="b">
        <f t="shared" si="1"/>
        <v>1</v>
      </c>
    </row>
    <row r="16" spans="1:36" x14ac:dyDescent="0.25">
      <c r="AF16" t="s">
        <v>57</v>
      </c>
    </row>
    <row r="17" spans="5:32" x14ac:dyDescent="0.25">
      <c r="E17" s="34" t="s">
        <v>55</v>
      </c>
      <c r="F17" cm="1">
        <f t="array" ref="F17">INDEX(Cycle14, MOD(F$5-débutCycle,14)+1)</f>
        <v>1</v>
      </c>
      <c r="G17" cm="1">
        <f t="array" ref="G17">INDEX(Cycle14, MOD(G$5-débutCycle,14)+1)</f>
        <v>0</v>
      </c>
      <c r="H17" cm="1">
        <f t="array" ref="H17">INDEX(Cycle14, MOD(H$5-débutCycle,14)+1)</f>
        <v>0</v>
      </c>
      <c r="I17" cm="1">
        <f t="array" ref="I17">INDEX(Cycle14, MOD(I$5-débutCycle,14)+1)</f>
        <v>1</v>
      </c>
      <c r="J17" cm="1">
        <f t="array" ref="J17">INDEX(Cycle14, MOD(J$5-débutCycle,14)+1)</f>
        <v>1</v>
      </c>
      <c r="K17" cm="1">
        <f t="array" ref="K17">INDEX(Cycle14, MOD(K$5-débutCycle,14)+1)</f>
        <v>0</v>
      </c>
      <c r="L17" cm="1">
        <f t="array" ref="L17">INDEX(Cycle14, MOD(L$5-débutCycle,14)+1)</f>
        <v>0</v>
      </c>
      <c r="M17" cm="1">
        <f t="array" ref="M17">INDEX(Cycle14, MOD(M$5-débutCycle,14)+1)</f>
        <v>0</v>
      </c>
      <c r="N17" cm="1">
        <f t="array" ref="N17">INDEX(Cycle14, MOD(N$5-débutCycle,14)+1)</f>
        <v>1</v>
      </c>
      <c r="O17" cm="1">
        <f t="array" ref="O17">INDEX(Cycle14, MOD(O$5-débutCycle,14)+1)</f>
        <v>1</v>
      </c>
      <c r="P17" cm="1">
        <f t="array" ref="P17">INDEX(Cycle14, MOD(P$5-débutCycle,14)+1)</f>
        <v>0</v>
      </c>
      <c r="Q17" cm="1">
        <f t="array" ref="Q17">INDEX(Cycle14, MOD(Q$5-débutCycle,14)+1)</f>
        <v>0</v>
      </c>
      <c r="R17" cm="1">
        <f t="array" ref="R17">INDEX(Cycle14, MOD(R$5-débutCycle,14)+1)</f>
        <v>1</v>
      </c>
      <c r="S17" cm="1">
        <f t="array" ref="S17">INDEX(Cycle14, MOD(S$5-débutCycle,14)+1)</f>
        <v>1</v>
      </c>
      <c r="T17" cm="1">
        <f t="array" ref="T17">INDEX(Cycle14, MOD(T$5-débutCycle,14)+1)</f>
        <v>1</v>
      </c>
      <c r="U17" cm="1">
        <f t="array" ref="U17">INDEX(Cycle14, MOD(U$5-débutCycle,14)+1)</f>
        <v>0</v>
      </c>
      <c r="V17" cm="1">
        <f t="array" ref="V17">INDEX(Cycle14, MOD(V$5-débutCycle,14)+1)</f>
        <v>0</v>
      </c>
      <c r="W17" cm="1">
        <f t="array" ref="W17">INDEX(Cycle14, MOD(W$5-débutCycle,14)+1)</f>
        <v>1</v>
      </c>
      <c r="X17" cm="1">
        <f t="array" ref="X17">INDEX(Cycle14, MOD(X$5-débutCycle,14)+1)</f>
        <v>1</v>
      </c>
      <c r="Y17" cm="1">
        <f t="array" ref="Y17">INDEX(Cycle14, MOD(Y$5-débutCycle,14)+1)</f>
        <v>0</v>
      </c>
      <c r="Z17" cm="1">
        <f t="array" ref="Z17">INDEX(Cycle14, MOD(Z$5-débutCycle,14)+1)</f>
        <v>0</v>
      </c>
      <c r="AF17" s="33" t="s">
        <v>58</v>
      </c>
    </row>
  </sheetData>
  <mergeCells count="1">
    <mergeCell ref="A5:E5"/>
  </mergeCells>
  <conditionalFormatting sqref="F5:AJ13">
    <cfRule type="expression" dxfId="2" priority="2" stopIfTrue="1">
      <formula>INDEX(Cycle14, MOD(F$5-débutCycle,14)+1)=0</formula>
    </cfRule>
  </conditionalFormatting>
  <conditionalFormatting sqref="F5:AJ13">
    <cfRule type="expression" dxfId="1" priority="3" stopIfTrue="1">
      <formula>WEEKDAY(F$5,2)&gt;5</formula>
    </cfRule>
  </conditionalFormatting>
  <conditionalFormatting sqref="AH5:AJ13">
    <cfRule type="expression" dxfId="0" priority="1">
      <formula>MONTH(AH$5)&lt;&gt;MONTH(F$5)</formula>
    </cfRule>
  </conditionalFormatting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PARAMETRE!$G$2:$G$3</xm:f>
          </x14:formula1>
          <xm:sqref>E7:E13</xm:sqref>
        </x14:dataValidation>
        <x14:dataValidation type="list" allowBlank="1" showInputMessage="1" showErrorMessage="1">
          <x14:formula1>
            <xm:f>PARAMETRE!$H$2:$H$5</xm:f>
          </x14:formula1>
          <xm:sqref>D7:D13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workbookViewId="0">
      <selection activeCell="A18" sqref="A18"/>
    </sheetView>
  </sheetViews>
  <sheetFormatPr baseColWidth="10" defaultRowHeight="15" x14ac:dyDescent="0.25"/>
  <cols>
    <col min="1" max="4" width="11.42578125" customWidth="1"/>
    <col min="5" max="5" width="21.42578125" customWidth="1"/>
    <col min="6" max="6" width="21.7109375" customWidth="1"/>
    <col min="7" max="8" width="21.85546875" customWidth="1"/>
    <col min="9" max="9" width="11.42578125" customWidth="1"/>
  </cols>
  <sheetData>
    <row r="1" spans="1:8" x14ac:dyDescent="0.25">
      <c r="A1" t="s">
        <v>18</v>
      </c>
      <c r="B1" t="s">
        <v>19</v>
      </c>
      <c r="C1" t="s">
        <v>20</v>
      </c>
      <c r="E1" t="s">
        <v>21</v>
      </c>
      <c r="F1">
        <f>P4_2024!B2+2023</f>
        <v>2024</v>
      </c>
    </row>
    <row r="2" spans="1:8" x14ac:dyDescent="0.25">
      <c r="A2" t="s">
        <v>22</v>
      </c>
      <c r="B2">
        <v>2024</v>
      </c>
      <c r="C2" t="s">
        <v>17</v>
      </c>
      <c r="E2" s="26"/>
      <c r="F2" s="26"/>
      <c r="G2" t="s">
        <v>7</v>
      </c>
      <c r="H2" t="s">
        <v>6</v>
      </c>
    </row>
    <row r="3" spans="1:8" x14ac:dyDescent="0.25">
      <c r="A3" t="s">
        <v>23</v>
      </c>
      <c r="B3">
        <v>2025</v>
      </c>
      <c r="C3" t="s">
        <v>24</v>
      </c>
      <c r="E3" s="26" t="s">
        <v>25</v>
      </c>
      <c r="F3" s="27">
        <f>DATE($F$1,1,1)</f>
        <v>45292</v>
      </c>
      <c r="G3" s="2" t="s">
        <v>13</v>
      </c>
      <c r="H3" t="s">
        <v>26</v>
      </c>
    </row>
    <row r="4" spans="1:8" x14ac:dyDescent="0.25">
      <c r="A4" t="s">
        <v>27</v>
      </c>
      <c r="B4">
        <v>2026</v>
      </c>
      <c r="C4" t="s">
        <v>28</v>
      </c>
      <c r="E4" s="26" t="s">
        <v>29</v>
      </c>
      <c r="F4" s="27">
        <f>ROUND(DATE($F$1,4,MOD(234-11*MOD($F$1,19),30))/7,)*7-6</f>
        <v>45382</v>
      </c>
      <c r="H4" t="s">
        <v>10</v>
      </c>
    </row>
    <row r="5" spans="1:8" x14ac:dyDescent="0.25">
      <c r="A5" t="s">
        <v>30</v>
      </c>
      <c r="B5">
        <v>2027</v>
      </c>
      <c r="C5" t="s">
        <v>31</v>
      </c>
      <c r="E5" s="26" t="s">
        <v>32</v>
      </c>
      <c r="F5" s="27">
        <f>F4+1</f>
        <v>45383</v>
      </c>
      <c r="G5" s="2"/>
      <c r="H5" t="s">
        <v>15</v>
      </c>
    </row>
    <row r="6" spans="1:8" x14ac:dyDescent="0.25">
      <c r="A6" t="s">
        <v>33</v>
      </c>
      <c r="B6">
        <v>2028</v>
      </c>
      <c r="C6" t="s">
        <v>34</v>
      </c>
      <c r="E6" s="26" t="s">
        <v>35</v>
      </c>
      <c r="F6" s="28">
        <f>DATE($F$1,5,1)</f>
        <v>45413</v>
      </c>
      <c r="G6" s="2"/>
    </row>
    <row r="7" spans="1:8" x14ac:dyDescent="0.25">
      <c r="A7" t="s">
        <v>36</v>
      </c>
      <c r="B7">
        <v>2029</v>
      </c>
      <c r="C7" t="s">
        <v>37</v>
      </c>
      <c r="E7" s="29">
        <v>45420</v>
      </c>
      <c r="F7" s="27">
        <f>DATE($F$1,5,8)</f>
        <v>45420</v>
      </c>
      <c r="G7" s="2"/>
    </row>
    <row r="8" spans="1:8" x14ac:dyDescent="0.25">
      <c r="A8" t="s">
        <v>38</v>
      </c>
      <c r="B8">
        <v>2030</v>
      </c>
      <c r="C8" t="s">
        <v>39</v>
      </c>
      <c r="E8" s="26" t="s">
        <v>40</v>
      </c>
      <c r="F8" s="27">
        <f>F4+39</f>
        <v>45421</v>
      </c>
    </row>
    <row r="9" spans="1:8" x14ac:dyDescent="0.25">
      <c r="A9" t="s">
        <v>41</v>
      </c>
      <c r="B9">
        <v>2031</v>
      </c>
      <c r="C9" t="s">
        <v>42</v>
      </c>
      <c r="E9" s="26" t="s">
        <v>43</v>
      </c>
      <c r="F9" s="27">
        <f>F4+49</f>
        <v>45431</v>
      </c>
    </row>
    <row r="10" spans="1:8" x14ac:dyDescent="0.25">
      <c r="A10" t="s">
        <v>44</v>
      </c>
      <c r="B10">
        <v>2032</v>
      </c>
      <c r="C10" t="s">
        <v>45</v>
      </c>
      <c r="E10" s="26" t="s">
        <v>46</v>
      </c>
      <c r="F10" s="27">
        <f>F4+50</f>
        <v>45432</v>
      </c>
    </row>
    <row r="11" spans="1:8" x14ac:dyDescent="0.25">
      <c r="A11" t="s">
        <v>47</v>
      </c>
      <c r="B11">
        <v>2033</v>
      </c>
      <c r="C11" t="s">
        <v>48</v>
      </c>
      <c r="E11" s="29">
        <v>45487</v>
      </c>
      <c r="F11" s="27">
        <f>DATE($F$1,7,14)</f>
        <v>45487</v>
      </c>
    </row>
    <row r="12" spans="1:8" x14ac:dyDescent="0.25">
      <c r="A12" t="s">
        <v>49</v>
      </c>
      <c r="B12">
        <v>2034</v>
      </c>
      <c r="E12" s="26" t="s">
        <v>50</v>
      </c>
      <c r="F12" s="27">
        <f>DATE($F$1,8,15)</f>
        <v>45519</v>
      </c>
    </row>
    <row r="13" spans="1:8" x14ac:dyDescent="0.25">
      <c r="A13" t="s">
        <v>51</v>
      </c>
      <c r="B13">
        <v>2035</v>
      </c>
      <c r="E13" s="26" t="s">
        <v>52</v>
      </c>
      <c r="F13" s="27">
        <f>DATE($F$1,11,1)</f>
        <v>45597</v>
      </c>
    </row>
    <row r="14" spans="1:8" x14ac:dyDescent="0.25">
      <c r="E14" s="29">
        <v>45607</v>
      </c>
      <c r="F14" s="27">
        <f>DATE($F$1,11,11)</f>
        <v>45607</v>
      </c>
    </row>
    <row r="15" spans="1:8" x14ac:dyDescent="0.25">
      <c r="E15" s="29">
        <v>45651</v>
      </c>
      <c r="F15" s="27">
        <f>DATE($F$1,12,25)</f>
        <v>45651</v>
      </c>
    </row>
    <row r="18" spans="1:2" x14ac:dyDescent="0.25">
      <c r="A18" s="31" t="s">
        <v>53</v>
      </c>
      <c r="B18" s="30" t="s">
        <v>54</v>
      </c>
    </row>
    <row r="19" spans="1:2" x14ac:dyDescent="0.25">
      <c r="A19" s="32">
        <v>45352</v>
      </c>
      <c r="B19" s="30">
        <v>0</v>
      </c>
    </row>
    <row r="20" spans="1:2" x14ac:dyDescent="0.25">
      <c r="B20" s="9">
        <v>1</v>
      </c>
    </row>
    <row r="21" spans="1:2" x14ac:dyDescent="0.25">
      <c r="B21" s="9">
        <v>1</v>
      </c>
    </row>
    <row r="22" spans="1:2" x14ac:dyDescent="0.25">
      <c r="B22" s="9">
        <v>1</v>
      </c>
    </row>
    <row r="23" spans="1:2" x14ac:dyDescent="0.25">
      <c r="B23" s="9">
        <v>0</v>
      </c>
    </row>
    <row r="24" spans="1:2" x14ac:dyDescent="0.25">
      <c r="B24" s="9">
        <v>0</v>
      </c>
    </row>
    <row r="25" spans="1:2" x14ac:dyDescent="0.25">
      <c r="B25" s="9">
        <v>1</v>
      </c>
    </row>
    <row r="26" spans="1:2" x14ac:dyDescent="0.25">
      <c r="B26" s="9">
        <v>1</v>
      </c>
    </row>
    <row r="27" spans="1:2" x14ac:dyDescent="0.25">
      <c r="B27" s="9">
        <v>0</v>
      </c>
    </row>
    <row r="28" spans="1:2" x14ac:dyDescent="0.25">
      <c r="B28" s="9">
        <v>0</v>
      </c>
    </row>
    <row r="29" spans="1:2" x14ac:dyDescent="0.25">
      <c r="B29" s="9">
        <v>0</v>
      </c>
    </row>
    <row r="30" spans="1:2" x14ac:dyDescent="0.25">
      <c r="B30" s="9">
        <v>1</v>
      </c>
    </row>
    <row r="31" spans="1:2" x14ac:dyDescent="0.25">
      <c r="B31" s="9">
        <v>1</v>
      </c>
    </row>
    <row r="32" spans="1:2" x14ac:dyDescent="0.25">
      <c r="B32" s="9">
        <v>0</v>
      </c>
    </row>
  </sheetData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P4_2024</vt:lpstr>
      <vt:lpstr>PARAMETRE</vt:lpstr>
      <vt:lpstr>Cycle14</vt:lpstr>
      <vt:lpstr>débutCycle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 fonteix</dc:creator>
  <cp:lastModifiedBy>eric</cp:lastModifiedBy>
  <dcterms:created xsi:type="dcterms:W3CDTF">2024-03-03T10:00:52Z</dcterms:created>
  <dcterms:modified xsi:type="dcterms:W3CDTF">2024-03-03T22:40:53Z</dcterms:modified>
</cp:coreProperties>
</file>