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083CBFD-A559-4444-95B8-121848791583}" xr6:coauthVersionLast="45" xr6:coauthVersionMax="47" xr10:uidLastSave="{00000000-0000-0000-0000-000000000000}"/>
  <bookViews>
    <workbookView xWindow="1080" yWindow="1080" windowWidth="22560" windowHeight="12765" xr2:uid="{00000000-000D-0000-FFFF-FFFF00000000}"/>
  </bookViews>
  <sheets>
    <sheet name="Longueur courroie" sheetId="1" r:id="rId1"/>
  </sheets>
  <definedNames>
    <definedName name="_xlnm.Print_Area" localSheetId="0">'Longueur courroie'!$A$1:$H$65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2" i="1" l="1"/>
  <c r="I33" i="1" s="1"/>
  <c r="I34" i="1" l="1"/>
  <c r="I36" i="1"/>
  <c r="B38" i="1" l="1"/>
  <c r="C18" i="1"/>
  <c r="C17" i="1"/>
  <c r="C58" i="1" s="1"/>
  <c r="C16" i="1"/>
  <c r="C57" i="1" s="1"/>
  <c r="C28" i="1"/>
  <c r="C27" i="1"/>
  <c r="D31" i="1" l="1"/>
  <c r="E18" i="1"/>
  <c r="E16" i="1"/>
  <c r="E17" i="1"/>
  <c r="E58" i="1"/>
  <c r="E20" i="1" l="1"/>
  <c r="C20" i="1" s="1"/>
  <c r="C59" i="1" s="1"/>
  <c r="E57" i="1" s="1"/>
  <c r="C52" i="1"/>
  <c r="C53" i="1"/>
  <c r="C51" i="1"/>
  <c r="C50" i="1"/>
  <c r="C49" i="1"/>
  <c r="C48" i="1"/>
  <c r="C47" i="1"/>
  <c r="C46" i="1"/>
  <c r="C44" i="1"/>
  <c r="C45" i="1"/>
  <c r="C40" i="1"/>
  <c r="E59" i="1" l="1"/>
  <c r="E61" i="1" s="1"/>
  <c r="C61" i="1" s="1"/>
</calcChain>
</file>

<file path=xl/sharedStrings.xml><?xml version="1.0" encoding="utf-8"?>
<sst xmlns="http://schemas.openxmlformats.org/spreadsheetml/2006/main" count="97" uniqueCount="68">
  <si>
    <t>Petit diamètre</t>
  </si>
  <si>
    <t>mm</t>
  </si>
  <si>
    <t>Grand diamètre</t>
  </si>
  <si>
    <t>Entraxe</t>
  </si>
  <si>
    <t>Longueur de référence</t>
  </si>
  <si>
    <r>
      <t xml:space="preserve">La longueur obtenue est la </t>
    </r>
    <r>
      <rPr>
        <b/>
        <sz val="12"/>
        <rFont val="Arial"/>
        <family val="2"/>
      </rPr>
      <t>longueur de référence</t>
    </r>
    <r>
      <rPr>
        <sz val="12"/>
        <rFont val="Arial"/>
        <family val="2"/>
      </rPr>
      <t xml:space="preserve"> (aussi appelée "longueur primitive").</t>
    </r>
  </si>
  <si>
    <t xml:space="preserve">Prérequis </t>
  </si>
  <si>
    <t>Pour calculer une longueur intérieure par rapport à une longueur extérieure il suffit d'appliquer les formules suivantes :</t>
  </si>
  <si>
    <t>On obtient ainsi une valeur par section de courroie donnée :</t>
  </si>
  <si>
    <t xml:space="preserve">Z </t>
  </si>
  <si>
    <t>La=Li + 38</t>
  </si>
  <si>
    <t xml:space="preserve">A </t>
  </si>
  <si>
    <t>La=Li + 50</t>
  </si>
  <si>
    <t xml:space="preserve">B </t>
  </si>
  <si>
    <t>La=Li + 69</t>
  </si>
  <si>
    <t xml:space="preserve">C </t>
  </si>
  <si>
    <t>La=Li + 88</t>
  </si>
  <si>
    <t xml:space="preserve">D </t>
  </si>
  <si>
    <t>La=Li + 126</t>
  </si>
  <si>
    <t xml:space="preserve">E </t>
  </si>
  <si>
    <t>La=Li + 157</t>
  </si>
  <si>
    <t xml:space="preserve">SPZ </t>
  </si>
  <si>
    <t>La=Lp + 13</t>
  </si>
  <si>
    <t xml:space="preserve">SPA </t>
  </si>
  <si>
    <t>La=Lp + 18</t>
  </si>
  <si>
    <t xml:space="preserve">SPB </t>
  </si>
  <si>
    <t>La=Lp + 22</t>
  </si>
  <si>
    <t xml:space="preserve">SPC </t>
  </si>
  <si>
    <t>La=Lp + 30</t>
  </si>
  <si>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 xml:space="preserve">i </t>
    </r>
    <r>
      <rPr>
        <sz val="11"/>
        <color rgb="FF000000"/>
        <rFont val="GYQFNIFrutiger"/>
      </rPr>
      <t>=  longueur intérieure</t>
    </r>
  </si>
  <si>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a</t>
    </r>
    <r>
      <rPr>
        <sz val="11"/>
        <color rgb="FF000000"/>
        <rFont val="GYQFNIFrutiger"/>
      </rPr>
      <t xml:space="preserve"> = longueur extérieure</t>
    </r>
  </si>
  <si>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w</t>
    </r>
    <r>
      <rPr>
        <sz val="11"/>
        <color rgb="FF000000"/>
        <rFont val="GYQFNIFrutiger"/>
      </rPr>
      <t>/</t>
    </r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p</t>
    </r>
    <r>
      <rPr>
        <sz val="11"/>
        <color rgb="FF000000"/>
        <rFont val="GYQFNIFrutiger"/>
      </rPr>
      <t xml:space="preserve"> = longueur primitive</t>
    </r>
  </si>
  <si>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d</t>
    </r>
    <r>
      <rPr>
        <vertAlign val="subscript"/>
        <sz val="11"/>
        <color rgb="FF000000"/>
        <rFont val="GYQFNIFrutiger"/>
      </rPr>
      <t xml:space="preserve"> </t>
    </r>
    <r>
      <rPr>
        <sz val="11"/>
        <color rgb="FF000000"/>
        <rFont val="GYQFNIFrutiger"/>
      </rPr>
      <t>= longueur de référence</t>
    </r>
  </si>
  <si>
    <r>
      <t xml:space="preserve">Longueur de référence </t>
    </r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d</t>
    </r>
    <r>
      <rPr>
        <sz val="11"/>
        <color rgb="FF000000"/>
        <rFont val="GYQFNIFrutiger"/>
      </rPr>
      <t xml:space="preserve"> = Longueur primitive</t>
    </r>
    <r>
      <rPr>
        <i/>
        <sz val="11"/>
        <color rgb="FF000000"/>
        <rFont val="GYQFNIFrutiger"/>
      </rPr>
      <t xml:space="preserve"> L</t>
    </r>
    <r>
      <rPr>
        <i/>
        <vertAlign val="subscript"/>
        <sz val="11"/>
        <color rgb="FF000000"/>
        <rFont val="GYQFNIFrutiger"/>
      </rPr>
      <t>w</t>
    </r>
    <r>
      <rPr>
        <sz val="11"/>
        <color rgb="FF000000"/>
        <rFont val="GYQFNIFrutiger"/>
      </rPr>
      <t>/</t>
    </r>
    <r>
      <rPr>
        <i/>
        <sz val="11"/>
        <color rgb="FF000000"/>
        <rFont val="GYQFNIFrutiger"/>
      </rPr>
      <t>L</t>
    </r>
    <r>
      <rPr>
        <i/>
        <vertAlign val="subscript"/>
        <sz val="11"/>
        <color rgb="FF000000"/>
        <rFont val="GYQFNIFrutiger"/>
      </rPr>
      <t>p</t>
    </r>
  </si>
  <si>
    <r>
      <rPr>
        <i/>
        <sz val="12"/>
        <rFont val="Arial"/>
        <family val="2"/>
      </rPr>
      <t>d</t>
    </r>
    <r>
      <rPr>
        <i/>
        <vertAlign val="subscript"/>
        <sz val="12"/>
        <rFont val="Arial"/>
        <family val="2"/>
      </rPr>
      <t>p</t>
    </r>
    <r>
      <rPr>
        <sz val="12"/>
        <rFont val="Arial"/>
        <family val="2"/>
      </rPr>
      <t xml:space="preserve"> =</t>
    </r>
  </si>
  <si>
    <r>
      <rPr>
        <i/>
        <sz val="12"/>
        <rFont val="Arial"/>
        <family val="2"/>
      </rPr>
      <t>D</t>
    </r>
    <r>
      <rPr>
        <i/>
        <vertAlign val="subscript"/>
        <sz val="12"/>
        <rFont val="Arial"/>
        <family val="2"/>
      </rPr>
      <t>p</t>
    </r>
    <r>
      <rPr>
        <sz val="12"/>
        <rFont val="Arial"/>
        <family val="2"/>
      </rPr>
      <t xml:space="preserve"> =</t>
    </r>
  </si>
  <si>
    <r>
      <rPr>
        <i/>
        <sz val="12"/>
        <rFont val="Arial"/>
        <family val="2"/>
      </rPr>
      <t>a</t>
    </r>
    <r>
      <rPr>
        <sz val="12"/>
        <rFont val="Arial"/>
        <family val="2"/>
      </rPr>
      <t xml:space="preserve"> =</t>
    </r>
  </si>
  <si>
    <r>
      <rPr>
        <i/>
        <sz val="12"/>
        <rFont val="Arial"/>
        <family val="2"/>
      </rPr>
      <t>L</t>
    </r>
    <r>
      <rPr>
        <i/>
        <vertAlign val="subscript"/>
        <sz val="12"/>
        <rFont val="Arial"/>
        <family val="2"/>
      </rPr>
      <t>d</t>
    </r>
    <r>
      <rPr>
        <sz val="12"/>
        <rFont val="Arial"/>
        <family val="2"/>
      </rPr>
      <t xml:space="preserve"> =</t>
    </r>
  </si>
  <si>
    <r>
      <t xml:space="preserve">Longueur de référence 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d</t>
    </r>
    <r>
      <rPr>
        <sz val="10"/>
        <rFont val="Arial"/>
        <family val="2"/>
      </rPr>
      <t xml:space="preserve"> = Longueur primitive 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w</t>
    </r>
    <r>
      <rPr>
        <sz val="10"/>
        <rFont val="Arial"/>
        <family val="2"/>
      </rPr>
      <t>/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p</t>
    </r>
  </si>
  <si>
    <t>x = 2*pi() *épaisseur</t>
  </si>
  <si>
    <r>
      <rPr>
        <i/>
        <sz val="10"/>
        <color rgb="FF000000"/>
        <rFont val="GYQFNIFrutiger"/>
      </rPr>
      <t>L</t>
    </r>
    <r>
      <rPr>
        <i/>
        <vertAlign val="subscript"/>
        <sz val="10"/>
        <color rgb="FF000000"/>
        <rFont val="GYQFNIFrutiger"/>
      </rPr>
      <t>i</t>
    </r>
    <r>
      <rPr>
        <sz val="10"/>
        <color rgb="FF000000"/>
        <rFont val="GYQFNIFrutiger"/>
      </rPr>
      <t xml:space="preserve"> = </t>
    </r>
    <r>
      <rPr>
        <i/>
        <sz val="10"/>
        <color rgb="FF000000"/>
        <rFont val="GYQFNIFrutiger"/>
      </rPr>
      <t>L</t>
    </r>
    <r>
      <rPr>
        <i/>
        <vertAlign val="subscript"/>
        <sz val="10"/>
        <color rgb="FF000000"/>
        <rFont val="GYQFNIFrutiger"/>
      </rPr>
      <t>a</t>
    </r>
    <r>
      <rPr>
        <sz val="10"/>
        <color rgb="FF000000"/>
        <rFont val="GYQFNIFrutiger"/>
      </rPr>
      <t xml:space="preserve"> - x</t>
    </r>
  </si>
  <si>
    <r>
      <t>Calculer l'</t>
    </r>
    <r>
      <rPr>
        <b/>
        <sz val="12"/>
        <color indexed="10"/>
        <rFont val="Arial"/>
        <family val="2"/>
      </rPr>
      <t>entraxe</t>
    </r>
    <r>
      <rPr>
        <b/>
        <sz val="12"/>
        <rFont val="Arial"/>
        <family val="2"/>
      </rPr>
      <t xml:space="preserve"> à partir des diamètres et de la longueur de la courroie</t>
    </r>
    <r>
      <rPr>
        <b/>
        <sz val="12"/>
        <color indexed="10"/>
        <rFont val="Arial"/>
        <family val="2"/>
      </rPr>
      <t xml:space="preserve">
</t>
    </r>
    <r>
      <rPr>
        <b/>
        <sz val="12"/>
        <rFont val="Arial"/>
        <family val="2"/>
      </rPr>
      <t>A PARTIR DES DIAMETRES ET DE LA LONGUEUR DE REFERENCE</t>
    </r>
  </si>
  <si>
    <r>
      <t xml:space="preserve">Calcul d'une longueur </t>
    </r>
    <r>
      <rPr>
        <b/>
        <sz val="12"/>
        <color indexed="10"/>
        <rFont val="Arial"/>
        <family val="2"/>
      </rPr>
      <t>intérieure</t>
    </r>
  </si>
  <si>
    <r>
      <rPr>
        <i/>
        <sz val="12"/>
        <rFont val="Arial"/>
        <family val="2"/>
      </rPr>
      <t>d</t>
    </r>
    <r>
      <rPr>
        <i/>
        <vertAlign val="subscript"/>
        <sz val="12"/>
        <rFont val="Arial"/>
        <family val="2"/>
      </rPr>
      <t>pExt.</t>
    </r>
    <r>
      <rPr>
        <sz val="12"/>
        <rFont val="Arial"/>
        <family val="2"/>
      </rPr>
      <t xml:space="preserve"> =</t>
    </r>
  </si>
  <si>
    <r>
      <rPr>
        <i/>
        <sz val="12"/>
        <rFont val="Arial"/>
        <family val="2"/>
      </rPr>
      <t>D</t>
    </r>
    <r>
      <rPr>
        <i/>
        <vertAlign val="subscript"/>
        <sz val="12"/>
        <rFont val="Arial"/>
        <family val="2"/>
      </rPr>
      <t>pExt</t>
    </r>
    <r>
      <rPr>
        <sz val="12"/>
        <rFont val="Arial"/>
        <family val="2"/>
      </rPr>
      <t xml:space="preserve"> =</t>
    </r>
  </si>
  <si>
    <t>CALCULS DE LONGUEURS ET ENTRAXES POUR COURROIES TRAPEZOIDALES</t>
  </si>
  <si>
    <r>
      <t xml:space="preserve">Calcul d'une longueur </t>
    </r>
    <r>
      <rPr>
        <b/>
        <sz val="12"/>
        <color indexed="10"/>
        <rFont val="Arial"/>
        <family val="2"/>
      </rPr>
      <t>intérieure</t>
    </r>
    <r>
      <rPr>
        <b/>
        <sz val="12"/>
        <rFont val="Arial"/>
        <family val="2"/>
      </rPr>
      <t xml:space="preserve"> par rapport à la longueur</t>
    </r>
    <r>
      <rPr>
        <b/>
        <sz val="12"/>
        <color indexed="10"/>
        <rFont val="Arial"/>
        <family val="2"/>
      </rPr>
      <t xml:space="preserve"> extérieure</t>
    </r>
    <r>
      <rPr>
        <b/>
        <sz val="12"/>
        <rFont val="Arial"/>
        <family val="2"/>
      </rPr>
      <t>.</t>
    </r>
  </si>
  <si>
    <t>A PARTIR DES DIAMETRES ET DE LA DISTANCE ENTRE POULIES</t>
  </si>
  <si>
    <t>Angle</t>
  </si>
  <si>
    <r>
      <rPr>
        <i/>
        <sz val="10"/>
        <rFont val="Symbol"/>
        <family val="1"/>
        <charset val="2"/>
      </rPr>
      <t>a</t>
    </r>
    <r>
      <rPr>
        <sz val="10"/>
        <rFont val="Arial"/>
        <family val="2"/>
      </rPr>
      <t xml:space="preserve"> =</t>
    </r>
  </si>
  <si>
    <r>
      <rPr>
        <i/>
        <sz val="10"/>
        <rFont val="Arial"/>
        <family val="2"/>
      </rPr>
      <t>a</t>
    </r>
    <r>
      <rPr>
        <sz val="10"/>
        <rFont val="Arial"/>
        <family val="2"/>
      </rPr>
      <t xml:space="preserve"> =</t>
    </r>
  </si>
  <si>
    <t>°</t>
  </si>
  <si>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int.</t>
    </r>
    <r>
      <rPr>
        <sz val="10"/>
        <rFont val="Arial"/>
        <family val="2"/>
      </rPr>
      <t xml:space="preserve"> =</t>
    </r>
  </si>
  <si>
    <t>Longueur intérieure de la courroie</t>
  </si>
  <si>
    <t>Epaisseur de la courroie</t>
  </si>
  <si>
    <r>
      <rPr>
        <i/>
        <sz val="12"/>
        <rFont val="Arial"/>
        <family val="2"/>
      </rPr>
      <t>e</t>
    </r>
    <r>
      <rPr>
        <sz val="12"/>
        <rFont val="Arial"/>
        <family val="2"/>
      </rPr>
      <t xml:space="preserve"> =</t>
    </r>
  </si>
  <si>
    <t>Grand diamètre extérieur hors tout</t>
  </si>
  <si>
    <t>Petit diamètre extérieur hors tout</t>
  </si>
  <si>
    <r>
      <t>L</t>
    </r>
    <r>
      <rPr>
        <i/>
        <vertAlign val="subscript"/>
        <sz val="10"/>
        <rFont val="Arial"/>
        <family val="2"/>
      </rPr>
      <t>a</t>
    </r>
  </si>
  <si>
    <r>
      <t>L</t>
    </r>
    <r>
      <rPr>
        <i/>
        <vertAlign val="subscript"/>
        <sz val="10"/>
        <rFont val="Arial"/>
        <family val="2"/>
      </rPr>
      <t>a</t>
    </r>
    <r>
      <rPr>
        <i/>
        <sz val="10"/>
        <rFont val="Arial"/>
        <family val="2"/>
      </rPr>
      <t xml:space="preserve"> =</t>
    </r>
  </si>
  <si>
    <t>Largeur de la courroie</t>
  </si>
  <si>
    <r>
      <t xml:space="preserve">Calcul de la </t>
    </r>
    <r>
      <rPr>
        <b/>
        <sz val="12"/>
        <color rgb="FFFF0000"/>
        <rFont val="Arial"/>
        <family val="2"/>
      </rPr>
      <t>longueur intérieure de la courroie</t>
    </r>
  </si>
  <si>
    <r>
      <t>Longueur extérieure Hors tout entre poulies (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HT</t>
    </r>
    <r>
      <rPr>
        <sz val="10"/>
        <rFont val="Arial"/>
        <family val="2"/>
      </rPr>
      <t>)</t>
    </r>
  </si>
  <si>
    <r>
      <t>Longueur intérieure entre poulies (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IP</t>
    </r>
    <r>
      <rPr>
        <sz val="10"/>
        <rFont val="Arial"/>
        <family val="2"/>
      </rPr>
      <t>)</t>
    </r>
  </si>
  <si>
    <r>
      <t>Longueur entre la Grande poulie et la Petite poulie (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GP</t>
    </r>
    <r>
      <rPr>
        <sz val="10"/>
        <rFont val="Arial"/>
        <family val="2"/>
      </rPr>
      <t>)</t>
    </r>
  </si>
  <si>
    <r>
      <t>Longueur entre la Petite poulie et la Grande poulie (</t>
    </r>
    <r>
      <rPr>
        <i/>
        <sz val="10"/>
        <rFont val="Arial"/>
        <family val="2"/>
      </rPr>
      <t>L</t>
    </r>
    <r>
      <rPr>
        <i/>
        <vertAlign val="subscript"/>
        <sz val="10"/>
        <rFont val="Arial"/>
        <family val="2"/>
      </rPr>
      <t>PG</t>
    </r>
    <r>
      <rPr>
        <sz val="10"/>
        <rFont val="Arial"/>
        <family val="2"/>
      </rPr>
      <t>)</t>
    </r>
  </si>
  <si>
    <r>
      <t xml:space="preserve">Calculer une </t>
    </r>
    <r>
      <rPr>
        <b/>
        <sz val="12"/>
        <color indexed="10"/>
        <rFont val="Arial"/>
        <family val="2"/>
      </rPr>
      <t xml:space="preserve">longueur de courroie </t>
    </r>
    <r>
      <rPr>
        <b/>
        <sz val="12"/>
        <color indexed="8"/>
        <rFont val="Arial"/>
        <family val="2"/>
      </rPr>
      <t>par rapport à l'</t>
    </r>
    <r>
      <rPr>
        <b/>
        <sz val="12"/>
        <color indexed="10"/>
        <rFont val="Arial"/>
        <family val="2"/>
      </rPr>
      <t xml:space="preserve">entraxe des poulies
</t>
    </r>
    <r>
      <rPr>
        <b/>
        <sz val="12"/>
        <rFont val="Arial"/>
        <family val="2"/>
      </rPr>
      <t>A PARTIR DES DIAMETRES ET DE L'ENTRAXE</t>
    </r>
  </si>
  <si>
    <t>Longueur entre la Petite poulie et la Grande poulie (LPG)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</si>
</sst>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&quot; mm&quot;"/>
  </numFmts>
  <fonts count="29">
    <font>
      <sz val="10"/>
      <name val="Arial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2"/>
      <color indexed="8"/>
      <name val="Arial"/>
      <family val="2"/>
    </font>
    <font>
      <sz val="8"/>
      <color rgb="FF000000"/>
      <name val="GYQFNIFrutiger"/>
    </font>
    <font>
      <sz val="16"/>
      <color rgb="FF000000"/>
      <name val="GYQFNIFrutiger"/>
    </font>
    <font>
      <b/>
      <sz val="16"/>
      <color rgb="FFFF0000"/>
      <name val="GYQFNIFrutiger"/>
    </font>
    <font>
      <b/>
      <sz val="10"/>
      <color rgb="FFFF0000"/>
      <name val="Arial"/>
      <family val="2"/>
    </font>
    <font>
      <sz val="10"/>
      <color rgb="FF000000"/>
      <name val="GYQFNIFrutiger"/>
    </font>
    <font>
      <sz val="11"/>
      <color rgb="FF000000"/>
      <name val="GYQFNIFrutiger"/>
    </font>
    <font>
      <u/>
      <sz val="14"/>
      <color rgb="FF320000"/>
      <name val="GYQFNIFrutiger"/>
    </font>
    <font>
      <b/>
      <sz val="15"/>
      <color rgb="FFFF0000"/>
      <name val="GYQFNIFrutiger"/>
    </font>
    <font>
      <b/>
      <sz val="15"/>
      <color rgb="FFFF0000"/>
      <name val="Arial"/>
      <family val="2"/>
    </font>
    <font>
      <i/>
      <sz val="11"/>
      <color rgb="FF000000"/>
      <name val="GYQFNIFrutiger"/>
    </font>
    <font>
      <i/>
      <vertAlign val="subscript"/>
      <sz val="11"/>
      <color rgb="FF000000"/>
      <name val="GYQFNIFrutiger"/>
    </font>
    <font>
      <vertAlign val="subscript"/>
      <sz val="11"/>
      <color rgb="FF000000"/>
      <name val="GYQFNIFrutiger"/>
    </font>
    <font>
      <i/>
      <sz val="12"/>
      <name val="Arial"/>
      <family val="2"/>
    </font>
    <font>
      <i/>
      <vertAlign val="subscript"/>
      <sz val="12"/>
      <name val="Arial"/>
      <family val="2"/>
    </font>
    <font>
      <i/>
      <sz val="10"/>
      <name val="Arial"/>
      <family val="2"/>
    </font>
    <font>
      <i/>
      <vertAlign val="subscript"/>
      <sz val="10"/>
      <name val="Arial"/>
      <family val="2"/>
    </font>
    <font>
      <i/>
      <sz val="10"/>
      <color rgb="FF000000"/>
      <name val="GYQFNIFrutiger"/>
    </font>
    <font>
      <i/>
      <vertAlign val="subscript"/>
      <sz val="10"/>
      <color rgb="FF000000"/>
      <name val="GYQFNIFrutiger"/>
    </font>
    <font>
      <b/>
      <sz val="12"/>
      <color rgb="FFFF0000"/>
      <name val="Arial"/>
      <family val="2"/>
    </font>
    <font>
      <sz val="10"/>
      <name val="Arial"/>
      <family val="1"/>
      <charset val="2"/>
    </font>
    <font>
      <i/>
      <sz val="10"/>
      <name val="Symbol"/>
      <family val="1"/>
      <charset val="2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8B8B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6" fillId="0" borderId="13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10" fillId="0" borderId="0" xfId="0" applyFont="1" applyBorder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2" xfId="0" applyFont="1" applyBorder="1" applyAlignment="1">
      <alignment vertical="center"/>
    </xf>
    <xf numFmtId="1" fontId="2" fillId="2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164" fontId="0" fillId="0" borderId="0" xfId="0" applyNumberFormat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5" fillId="0" borderId="0" xfId="0" applyFont="1" applyAlignment="1">
      <alignment horizontal="right" vertical="center"/>
    </xf>
    <xf numFmtId="0" fontId="27" fillId="0" borderId="0" xfId="0" applyFont="1" applyAlignment="1">
      <alignment horizontal="center" vertical="center"/>
    </xf>
    <xf numFmtId="2" fontId="1" fillId="0" borderId="1" xfId="0" applyNumberFormat="1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5" fillId="0" borderId="0" xfId="0" applyFont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22" fillId="0" borderId="0" xfId="0" applyFont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left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left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left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left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left" vertical="center"/>
    </xf>
    <xf numFmtId="0" fontId="12" fillId="3" borderId="5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left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8" xfId="0" applyFont="1" applyFill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vertical="center"/>
      <protection locked="0"/>
    </xf>
    <xf numFmtId="2" fontId="1" fillId="0" borderId="1" xfId="0" applyNumberFormat="1" applyFont="1" applyBorder="1" applyAlignment="1" applyProtection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9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15" fillId="0" borderId="9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5" fillId="6" borderId="0" xfId="0" applyNumberFormat="1" applyFont="1" applyFill="1" applyAlignment="1">
      <alignment horizontal="center" vertical="center"/>
    </xf>
    <xf numFmtId="0" fontId="5" fillId="0" borderId="13" xfId="0" applyFont="1" applyBorder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2" fillId="5" borderId="0" xfId="0" applyFont="1" applyFill="1" applyAlignment="1">
      <alignment horizontal="right" vertic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8B8B"/>
      <color rgb="FFFFCD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15241</xdr:colOff>
      <xdr:row>9</xdr:row>
      <xdr:rowOff>142875</xdr:rowOff>
    </xdr:from>
    <xdr:to>
      <xdr:col>13</xdr:col>
      <xdr:colOff>581026</xdr:colOff>
      <xdr:row>24</xdr:row>
      <xdr:rowOff>332</xdr:rowOff>
    </xdr:to>
    <xdr:pic>
      <xdr:nvPicPr>
        <xdr:cNvPr id="3" name="Images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4273"/>
        <a:stretch/>
      </xdr:blipFill>
      <xdr:spPr bwMode="auto">
        <a:xfrm>
          <a:off x="8444866" y="2305050"/>
          <a:ext cx="7661910" cy="3153107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oneCellAnchor>
    <xdr:from>
      <xdr:col>0</xdr:col>
      <xdr:colOff>840105</xdr:colOff>
      <xdr:row>29</xdr:row>
      <xdr:rowOff>26670</xdr:rowOff>
    </xdr:from>
    <xdr:ext cx="3611880" cy="555345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 txBox="1"/>
          </xdr:nvSpPr>
          <xdr:spPr>
            <a:xfrm>
              <a:off x="840105" y="6808470"/>
              <a:ext cx="3611880" cy="555345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spAutoFit/>
            </a:bodyPr>
            <a:lstStyle/>
            <a:p>
              <a14:m>
                <m:oMath xmlns:m="http://schemas.openxmlformats.org/officeDocument/2006/math">
                  <m:sSub>
                    <m:sSubPr>
                      <m:ctrlPr>
                        <a:rPr lang="fr-FR" sz="1100" i="1">
                          <a:latin typeface="Cambria Math" panose="02040503050406030204" pitchFamily="18" charset="0"/>
                        </a:rPr>
                      </m:ctrlPr>
                    </m:sSubPr>
                    <m:e>
                      <m:r>
                        <a:rPr lang="fr-FR" sz="1100" b="0" i="1">
                          <a:latin typeface="Cambria Math" panose="02040503050406030204" pitchFamily="18" charset="0"/>
                        </a:rPr>
                        <m:t>𝐿</m:t>
                      </m:r>
                    </m:e>
                    <m:sub>
                      <m:r>
                        <a:rPr lang="fr-FR" sz="1100" b="0" i="1">
                          <a:latin typeface="Cambria Math" panose="02040503050406030204" pitchFamily="18" charset="0"/>
                        </a:rPr>
                        <m:t>𝑖</m:t>
                      </m:r>
                    </m:sub>
                  </m:sSub>
                  <m:r>
                    <a:rPr lang="fr-FR" sz="1100" b="0" i="1">
                      <a:latin typeface="Cambria Math" panose="02040503050406030204" pitchFamily="18" charset="0"/>
                    </a:rPr>
                    <m:t>= </m:t>
                  </m:r>
                  <m:d>
                    <m:dPr>
                      <m:ctrlPr>
                        <a:rPr lang="fr-FR" sz="1100" b="0" i="1">
                          <a:latin typeface="Cambria Math" panose="02040503050406030204" pitchFamily="18" charset="0"/>
                        </a:rPr>
                      </m:ctrlPr>
                    </m:dPr>
                    <m:e>
                      <m:f>
                        <m:fPr>
                          <m:ctrlPr>
                            <a:rPr lang="fr-FR" sz="1100" b="0" i="1">
                              <a:latin typeface="Cambria Math" panose="02040503050406030204" pitchFamily="18" charset="0"/>
                            </a:rPr>
                          </m:ctrlPr>
                        </m:fPr>
                        <m:num>
                          <m:r>
                            <a:rPr lang="fr-FR" sz="1100" b="0" i="1">
                              <a:latin typeface="Cambria Math" panose="02040503050406030204" pitchFamily="18" charset="0"/>
                              <a:ea typeface="Cambria Math" panose="02040503050406030204" pitchFamily="18" charset="0"/>
                            </a:rPr>
                            <m:t>𝜋</m:t>
                          </m:r>
                          <m:r>
                            <a:rPr lang="fr-FR" sz="1100" b="0" i="1">
                              <a:latin typeface="Cambria Math" panose="02040503050406030204" pitchFamily="18" charset="0"/>
                              <a:ea typeface="Cambria Math" panose="02040503050406030204" pitchFamily="18" charset="0"/>
                            </a:rPr>
                            <m:t>×</m:t>
                          </m:r>
                          <m:d>
                            <m:dPr>
                              <m:ctrlP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</m:ctrlPr>
                            </m:dPr>
                            <m:e>
                              <m:sSub>
                                <m:sSubPr>
                                  <m:ctrlP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</m:ctrlPr>
                                </m:sSubPr>
                                <m:e>
                                  <m: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  <m:t>𝐷𝑝</m:t>
                                  </m:r>
                                </m:e>
                                <m:sub>
                                  <m: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  <m:t>𝐸𝑥𝑡</m:t>
                                  </m:r>
                                </m:sub>
                              </m:sSub>
                              <m: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  <m:t>+</m:t>
                              </m:r>
                              <m:sSub>
                                <m:sSubPr>
                                  <m:ctrlP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</m:ctrlPr>
                                </m:sSubPr>
                                <m:e>
                                  <m: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  <m:t>𝑑</m:t>
                                  </m:r>
                                </m:e>
                                <m:sub>
                                  <m:r>
                                    <a:rPr lang="fr-FR" sz="1100" b="0" i="1">
                                      <a:latin typeface="Cambria Math" panose="02040503050406030204" pitchFamily="18" charset="0"/>
                                      <a:ea typeface="Cambria Math" panose="02040503050406030204" pitchFamily="18" charset="0"/>
                                    </a:rPr>
                                    <m:t>𝑝𝐸𝑥𝑡</m:t>
                                  </m:r>
                                </m:sub>
                              </m:sSub>
                            </m:e>
                          </m:d>
                        </m:num>
                        <m:den>
                          <m:r>
                            <a:rPr lang="fr-FR" sz="1100" b="0" i="1">
                              <a:latin typeface="Cambria Math" panose="02040503050406030204" pitchFamily="18" charset="0"/>
                            </a:rPr>
                            <m:t>2</m:t>
                          </m:r>
                        </m:den>
                      </m:f>
                    </m:e>
                  </m:d>
                  <m:r>
                    <a:rPr lang="fr-FR" sz="1100" b="0" i="1">
                      <a:latin typeface="Cambria Math" panose="02040503050406030204" pitchFamily="18" charset="0"/>
                      <a:ea typeface="Cambria Math" panose="02040503050406030204" pitchFamily="18" charset="0"/>
                    </a:rPr>
                    <m:t>+</m:t>
                  </m:r>
                  <m:d>
                    <m:dPr>
                      <m:ctrlPr>
                        <a:rPr lang="fr-FR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</m:ctrlPr>
                    </m:dPr>
                    <m:e>
                      <m:r>
                        <a:rPr lang="fr-FR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2×</m:t>
                      </m:r>
                      <m:rad>
                        <m:radPr>
                          <m:degHide m:val="on"/>
                          <m:ctrlPr>
                            <a:rPr lang="fr-FR" sz="1100" b="0" i="1">
                              <a:latin typeface="Cambria Math" panose="02040503050406030204" pitchFamily="18" charset="0"/>
                              <a:ea typeface="Cambria Math" panose="02040503050406030204" pitchFamily="18" charset="0"/>
                            </a:rPr>
                          </m:ctrlPr>
                        </m:radPr>
                        <m:deg/>
                        <m:e>
                          <m:sSup>
                            <m:sSupPr>
                              <m:ctrlP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</m:ctrlPr>
                            </m:sSupPr>
                            <m:e>
                              <m: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  <m:t>𝑎</m:t>
                              </m:r>
                            </m:e>
                            <m:sup>
                              <m: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  <m:t>2</m:t>
                              </m:r>
                            </m:sup>
                          </m:sSup>
                          <m:r>
                            <a:rPr lang="fr-FR" sz="1100" b="0" i="1">
                              <a:latin typeface="Cambria Math" panose="02040503050406030204" pitchFamily="18" charset="0"/>
                              <a:ea typeface="Cambria Math" panose="02040503050406030204" pitchFamily="18" charset="0"/>
                            </a:rPr>
                            <m:t>+</m:t>
                          </m:r>
                          <m:sSup>
                            <m:sSupPr>
                              <m:ctrlP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</m:ctrlPr>
                            </m:sSupPr>
                            <m:e>
                              <m:d>
                                <m:dPr>
                                  <m:ctrlPr>
                                    <a:rPr lang="fr-FR" sz="1100" b="0" i="1">
                                      <a:solidFill>
                                        <a:schemeClr val="tx1"/>
                                      </a:solidFill>
                                      <a:effectLst/>
                                      <a:latin typeface="Cambria Math" panose="02040503050406030204" pitchFamily="18" charset="0"/>
                                      <a:ea typeface="+mn-ea"/>
                                      <a:cs typeface="+mn-cs"/>
                                    </a:rPr>
                                  </m:ctrlPr>
                                </m:dPr>
                                <m:e>
                                  <m:f>
                                    <m:fPr>
                                      <m:ctrlPr>
                                        <a:rPr lang="fr-FR" sz="1100" b="0" i="1">
                                          <a:solidFill>
                                            <a:schemeClr val="tx1"/>
                                          </a:solidFill>
                                          <a:effectLst/>
                                          <a:latin typeface="Cambria Math" panose="02040503050406030204" pitchFamily="18" charset="0"/>
                                          <a:ea typeface="+mn-ea"/>
                                          <a:cs typeface="+mn-cs"/>
                                        </a:rPr>
                                      </m:ctrlPr>
                                    </m:fPr>
                                    <m:num>
                                      <m:d>
                                        <m:dPr>
                                          <m:ctrlPr>
                                            <a:rPr lang="fr-FR" sz="1100" b="0" i="1">
                                              <a:solidFill>
                                                <a:schemeClr val="tx1"/>
                                              </a:solidFill>
                                              <a:effectLst/>
                                              <a:latin typeface="Cambria Math" panose="02040503050406030204" pitchFamily="18" charset="0"/>
                                              <a:ea typeface="+mn-ea"/>
                                              <a:cs typeface="+mn-cs"/>
                                            </a:rPr>
                                          </m:ctrlPr>
                                        </m:dPr>
                                        <m:e>
                                          <m:sSub>
                                            <m:sSubPr>
                                              <m:ctrlP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</m:ctrlPr>
                                            </m:sSubPr>
                                            <m:e>
                                              <m: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  <m:t>𝐷</m:t>
                                              </m:r>
                                            </m:e>
                                            <m:sub>
                                              <m: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  <m:t>𝑝𝐸𝑥𝑡</m:t>
                                              </m:r>
                                            </m:sub>
                                          </m:sSub>
                                          <m:r>
                                            <a:rPr lang="fr-FR" sz="1100" b="0" i="1">
                                              <a:solidFill>
                                                <a:schemeClr val="tx1"/>
                                              </a:solidFill>
                                              <a:effectLst/>
                                              <a:latin typeface="Cambria Math" panose="02040503050406030204" pitchFamily="18" charset="0"/>
                                              <a:ea typeface="+mn-ea"/>
                                              <a:cs typeface="+mn-cs"/>
                                            </a:rPr>
                                            <m:t>+</m:t>
                                          </m:r>
                                          <m:sSub>
                                            <m:sSubPr>
                                              <m:ctrlP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</m:ctrlPr>
                                            </m:sSubPr>
                                            <m:e>
                                              <m: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  <m:t>𝑑</m:t>
                                              </m:r>
                                            </m:e>
                                            <m:sub>
                                              <m:r>
                                                <a:rPr lang="fr-FR" sz="1100" b="0" i="1">
                                                  <a:solidFill>
                                                    <a:schemeClr val="tx1"/>
                                                  </a:solidFill>
                                                  <a:effectLst/>
                                                  <a:latin typeface="Cambria Math" panose="02040503050406030204" pitchFamily="18" charset="0"/>
                                                  <a:ea typeface="+mn-ea"/>
                                                  <a:cs typeface="+mn-cs"/>
                                                </a:rPr>
                                                <m:t>𝑝𝐸𝑥𝑡</m:t>
                                              </m:r>
                                            </m:sub>
                                          </m:sSub>
                                        </m:e>
                                      </m:d>
                                    </m:num>
                                    <m:den>
                                      <m:r>
                                        <a:rPr lang="fr-FR" sz="1100" b="0" i="1">
                                          <a:solidFill>
                                            <a:schemeClr val="tx1"/>
                                          </a:solidFill>
                                          <a:effectLst/>
                                          <a:latin typeface="Cambria Math" panose="02040503050406030204" pitchFamily="18" charset="0"/>
                                          <a:ea typeface="+mn-ea"/>
                                          <a:cs typeface="+mn-cs"/>
                                        </a:rPr>
                                        <m:t>2</m:t>
                                      </m:r>
                                    </m:den>
                                  </m:f>
                                </m:e>
                              </m:d>
                            </m:e>
                            <m:sup>
                              <m:r>
                                <a:rPr lang="fr-FR" sz="1100" b="0" i="1">
                                  <a:latin typeface="Cambria Math" panose="02040503050406030204" pitchFamily="18" charset="0"/>
                                  <a:ea typeface="Cambria Math" panose="02040503050406030204" pitchFamily="18" charset="0"/>
                                </a:rPr>
                                <m:t>2</m:t>
                              </m:r>
                            </m:sup>
                          </m:sSup>
                        </m:e>
                      </m:rad>
                    </m:e>
                  </m:d>
                </m:oMath>
              </a14:m>
              <a:r>
                <a:rPr lang="fr-FR" sz="1100"/>
                <a:t> =</a:t>
              </a:r>
            </a:p>
          </xdr:txBody>
        </xdr:sp>
      </mc:Choice>
      <mc:Fallback xmlns="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8F9551BC-0DFA-414F-A2C0-6C1F5E42CF10}"/>
                </a:ext>
              </a:extLst>
            </xdr:cNvPr>
            <xdr:cNvSpPr txBox="1"/>
          </xdr:nvSpPr>
          <xdr:spPr>
            <a:xfrm>
              <a:off x="840105" y="6808470"/>
              <a:ext cx="3611880" cy="555345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spAutoFit/>
            </a:bodyPr>
            <a:lstStyle/>
            <a:p>
              <a:r>
                <a:rPr lang="fr-FR" sz="1100" b="0" i="0">
                  <a:latin typeface="Cambria Math" panose="02040503050406030204" pitchFamily="18" charset="0"/>
                </a:rPr>
                <a:t>𝐿_𝑖= ((</a:t>
              </a:r>
              <a:r>
                <a:rPr lang="fr-FR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𝜋×(〖𝐷𝑝〗_𝐸𝑥𝑡+𝑑_𝑝𝐸𝑥𝑡 ))/</a:t>
              </a:r>
              <a:r>
                <a:rPr lang="fr-FR" sz="1100" b="0" i="0">
                  <a:latin typeface="Cambria Math" panose="02040503050406030204" pitchFamily="18" charset="0"/>
                </a:rPr>
                <a:t>2)</a:t>
              </a:r>
              <a:r>
                <a:rPr lang="fr-FR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+(2×√(𝑎^2+</a:t>
              </a:r>
              <a:r>
                <a:rPr lang="fr-FR" sz="1100" b="0" i="0">
                  <a:solidFill>
                    <a:schemeClr val="tx1"/>
                  </a:solidFill>
                  <a:effectLst/>
                  <a:latin typeface="Cambria Math" panose="02040503050406030204" pitchFamily="18" charset="0"/>
                  <a:ea typeface="+mn-ea"/>
                  <a:cs typeface="+mn-cs"/>
                </a:rPr>
                <a:t>(((𝐷_𝑝𝐸𝑥𝑡+𝑑_𝑝𝐸𝑥𝑡 ))/2)</a:t>
              </a:r>
              <a:r>
                <a:rPr lang="fr-FR" sz="1100" b="0" i="0">
                  <a:solidFill>
                    <a:schemeClr val="tx1"/>
                  </a:solidFill>
                  <a:effectLst/>
                  <a:latin typeface="Cambria Math" panose="02040503050406030204" pitchFamily="18" charset="0"/>
                  <a:ea typeface="Cambria Math" panose="02040503050406030204" pitchFamily="18" charset="0"/>
                  <a:cs typeface="+mn-cs"/>
                </a:rPr>
                <a:t>^</a:t>
              </a:r>
              <a:r>
                <a:rPr lang="fr-FR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2 ))</a:t>
              </a:r>
              <a:r>
                <a:rPr lang="fr-FR" sz="1100"/>
                <a:t> =</a:t>
              </a:r>
            </a:p>
          </xdr:txBody>
        </xdr:sp>
      </mc:Fallback>
    </mc:AlternateContent>
    <xdr:clientData/>
  </xdr:oneCellAnchor>
  <xdr:twoCellAnchor>
    <xdr:from>
      <xdr:col>10</xdr:col>
      <xdr:colOff>104775</xdr:colOff>
      <xdr:row>19</xdr:row>
      <xdr:rowOff>190500</xdr:rowOff>
    </xdr:from>
    <xdr:to>
      <xdr:col>12</xdr:col>
      <xdr:colOff>381000</xdr:colOff>
      <xdr:row>19</xdr:row>
      <xdr:rowOff>200025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H="1" flipV="1">
          <a:off x="12287250" y="3876675"/>
          <a:ext cx="1800225" cy="9525"/>
        </a:xfrm>
        <a:prstGeom prst="line">
          <a:avLst/>
        </a:prstGeom>
        <a:ln>
          <a:prstDash val="lgDash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346897</xdr:colOff>
      <xdr:row>16</xdr:row>
      <xdr:rowOff>256655</xdr:rowOff>
    </xdr:from>
    <xdr:to>
      <xdr:col>11</xdr:col>
      <xdr:colOff>499297</xdr:colOff>
      <xdr:row>20</xdr:row>
      <xdr:rowOff>108966</xdr:rowOff>
    </xdr:to>
    <xdr:sp macro="" textlink="">
      <xdr:nvSpPr>
        <xdr:cNvPr id="15" name="Arc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 rot="14425123">
          <a:off x="12598454" y="3206998"/>
          <a:ext cx="776236" cy="914400"/>
        </a:xfrm>
        <a:prstGeom prst="arc">
          <a:avLst/>
        </a:prstGeom>
        <a:ln>
          <a:headEnd type="stealth" w="med" len="lg"/>
          <a:tailEnd type="stealth" w="med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10</xdr:col>
      <xdr:colOff>85725</xdr:colOff>
      <xdr:row>17</xdr:row>
      <xdr:rowOff>133350</xdr:rowOff>
    </xdr:from>
    <xdr:ext cx="297902" cy="312265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12268200" y="3409950"/>
          <a:ext cx="297902" cy="31226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>
              <a:latin typeface="Symbol" panose="05050102010706020507" pitchFamily="18" charset="2"/>
            </a:rPr>
            <a:t>a</a:t>
          </a:r>
        </a:p>
      </xdr:txBody>
    </xdr:sp>
    <xdr:clientData/>
  </xdr:oneCellAnchor>
  <xdr:twoCellAnchor>
    <xdr:from>
      <xdr:col>5</xdr:col>
      <xdr:colOff>628650</xdr:colOff>
      <xdr:row>16</xdr:row>
      <xdr:rowOff>43306</xdr:rowOff>
    </xdr:from>
    <xdr:to>
      <xdr:col>13</xdr:col>
      <xdr:colOff>66675</xdr:colOff>
      <xdr:row>24</xdr:row>
      <xdr:rowOff>114300</xdr:rowOff>
    </xdr:to>
    <xdr:grpSp>
      <xdr:nvGrpSpPr>
        <xdr:cNvPr id="40" name="LHT" hidden="1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GrpSpPr/>
      </xdr:nvGrpSpPr>
      <xdr:grpSpPr>
        <a:xfrm>
          <a:off x="9055474" y="3976571"/>
          <a:ext cx="6542554" cy="1796700"/>
          <a:chOff x="9058275" y="3790950"/>
          <a:chExt cx="6534150" cy="1790700"/>
        </a:xfrm>
      </xdr:grpSpPr>
      <xdr:sp macro="" textlink="">
        <xdr:nvSpPr>
          <xdr:cNvPr id="11" name="ZoneTexte 10" hidden="1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12230100" y="5076825"/>
            <a:ext cx="393056" cy="311496"/>
          </a:xfrm>
          <a:prstGeom prst="rect">
            <a:avLst/>
          </a:prstGeom>
          <a:solidFill>
            <a:srgbClr val="FFFF00"/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noAutofit/>
          </a:bodyPr>
          <a:lstStyle/>
          <a:p>
            <a:r>
              <a:rPr lang="fr-FR" sz="1400" i="1"/>
              <a:t>L</a:t>
            </a:r>
            <a:r>
              <a:rPr lang="fr-FR" sz="1400" i="1" baseline="-25000"/>
              <a:t>HT</a:t>
            </a:r>
          </a:p>
        </xdr:txBody>
      </xdr:sp>
      <xdr:grpSp>
        <xdr:nvGrpSpPr>
          <xdr:cNvPr id="10" name="Groupe 9" hidden="1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GrpSpPr/>
        </xdr:nvGrpSpPr>
        <xdr:grpSpPr>
          <a:xfrm>
            <a:off x="9058275" y="3790950"/>
            <a:ext cx="6534150" cy="1790700"/>
            <a:chOff x="9086850" y="4743450"/>
            <a:chExt cx="6534150" cy="1790700"/>
          </a:xfrm>
        </xdr:grpSpPr>
        <xdr:cxnSp macro="">
          <xdr:nvCxnSpPr>
            <xdr:cNvPr id="5" name="Connecteur droit 4" hidden="1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CxnSpPr/>
          </xdr:nvCxnSpPr>
          <xdr:spPr>
            <a:xfrm>
              <a:off x="9086850" y="4743450"/>
              <a:ext cx="0" cy="1771650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7" name="Connecteur droit 6" hidden="1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CxnSpPr/>
          </xdr:nvCxnSpPr>
          <xdr:spPr>
            <a:xfrm>
              <a:off x="15592425" y="4829175"/>
              <a:ext cx="9525" cy="1704975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9" name="Connecteur droit avec flèche 8" hidden="1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CxnSpPr/>
          </xdr:nvCxnSpPr>
          <xdr:spPr>
            <a:xfrm>
              <a:off x="9086850" y="6372225"/>
              <a:ext cx="6534150" cy="19050"/>
            </a:xfrm>
            <a:prstGeom prst="straightConnector1">
              <a:avLst/>
            </a:prstGeom>
            <a:ln>
              <a:headEnd type="stealth" w="med" len="lg"/>
              <a:tailEnd type="stealth" w="med" len="lg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/>
  </xdr:twoCellAnchor>
  <xdr:twoCellAnchor>
    <xdr:from>
      <xdr:col>8</xdr:col>
      <xdr:colOff>142875</xdr:colOff>
      <xdr:row>16</xdr:row>
      <xdr:rowOff>52802</xdr:rowOff>
    </xdr:from>
    <xdr:to>
      <xdr:col>13</xdr:col>
      <xdr:colOff>57150</xdr:colOff>
      <xdr:row>19</xdr:row>
      <xdr:rowOff>193323</xdr:rowOff>
    </xdr:to>
    <xdr:grpSp>
      <xdr:nvGrpSpPr>
        <xdr:cNvPr id="39" name="LGP" hidden="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GrpSpPr/>
      </xdr:nvGrpSpPr>
      <xdr:grpSpPr>
        <a:xfrm>
          <a:off x="11819404" y="3986067"/>
          <a:ext cx="3769099" cy="812874"/>
          <a:chOff x="11811000" y="3800474"/>
          <a:chExt cx="3771900" cy="809625"/>
        </a:xfrm>
      </xdr:grpSpPr>
      <xdr:grpSp>
        <xdr:nvGrpSpPr>
          <xdr:cNvPr id="14" name="Groupe 13" hidden="1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11811000" y="3800474"/>
            <a:ext cx="3771900" cy="809625"/>
            <a:chOff x="9086850" y="4743450"/>
            <a:chExt cx="6534150" cy="1790700"/>
          </a:xfrm>
        </xdr:grpSpPr>
        <xdr:cxnSp macro="">
          <xdr:nvCxnSpPr>
            <xdr:cNvPr id="17" name="Connecteur droit 16" hidden="1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CxnSpPr/>
          </xdr:nvCxnSpPr>
          <xdr:spPr>
            <a:xfrm>
              <a:off x="9086850" y="4743450"/>
              <a:ext cx="0" cy="1771650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8" name="Connecteur droit 17" hidden="1">
              <a:extLst>
                <a:ext uri="{FF2B5EF4-FFF2-40B4-BE49-F238E27FC236}">
                  <a16:creationId xmlns:a16="http://schemas.microsoft.com/office/drawing/2014/main" id="{00000000-0008-0000-0000-000012000000}"/>
                </a:ext>
              </a:extLst>
            </xdr:cNvPr>
            <xdr:cNvCxnSpPr/>
          </xdr:nvCxnSpPr>
          <xdr:spPr>
            <a:xfrm>
              <a:off x="15592425" y="4829175"/>
              <a:ext cx="9525" cy="1704975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19" name="Connecteur droit avec flèche 18" hidden="1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CxnSpPr/>
          </xdr:nvCxnSpPr>
          <xdr:spPr>
            <a:xfrm>
              <a:off x="9086850" y="6372225"/>
              <a:ext cx="6534150" cy="19050"/>
            </a:xfrm>
            <a:prstGeom prst="straightConnector1">
              <a:avLst/>
            </a:prstGeom>
            <a:ln>
              <a:headEnd type="stealth" w="med" len="lg"/>
              <a:tailEnd type="stealth" w="med" len="lg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sp macro="" textlink="">
        <xdr:nvSpPr>
          <xdr:cNvPr id="20" name="ZoneTexte 19" hidden="1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SpPr txBox="1"/>
        </xdr:nvSpPr>
        <xdr:spPr>
          <a:xfrm>
            <a:off x="13192125" y="4114800"/>
            <a:ext cx="397481" cy="311496"/>
          </a:xfrm>
          <a:prstGeom prst="rect">
            <a:avLst/>
          </a:prstGeom>
          <a:solidFill>
            <a:srgbClr val="00B0F0"/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 i="1"/>
              <a:t>L</a:t>
            </a:r>
            <a:r>
              <a:rPr lang="fr-FR" sz="1400" i="1" baseline="-25000"/>
              <a:t>GP</a:t>
            </a:r>
          </a:p>
        </xdr:txBody>
      </xdr:sp>
    </xdr:grpSp>
    <xdr:clientData/>
  </xdr:twoCellAnchor>
  <xdr:twoCellAnchor>
    <xdr:from>
      <xdr:col>8</xdr:col>
      <xdr:colOff>123824</xdr:colOff>
      <xdr:row>15</xdr:row>
      <xdr:rowOff>44053</xdr:rowOff>
    </xdr:from>
    <xdr:to>
      <xdr:col>12</xdr:col>
      <xdr:colOff>9524</xdr:colOff>
      <xdr:row>16</xdr:row>
      <xdr:rowOff>138278</xdr:rowOff>
    </xdr:to>
    <xdr:grpSp>
      <xdr:nvGrpSpPr>
        <xdr:cNvPr id="8" name="LIP" hidden="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pSpPr/>
      </xdr:nvGrpSpPr>
      <xdr:grpSpPr>
        <a:xfrm>
          <a:off x="11800353" y="3719582"/>
          <a:ext cx="2978524" cy="351961"/>
          <a:chOff x="11791949" y="3533775"/>
          <a:chExt cx="2981325" cy="352424"/>
        </a:xfrm>
      </xdr:grpSpPr>
      <xdr:grpSp>
        <xdr:nvGrpSpPr>
          <xdr:cNvPr id="21" name="Groupe 20" hidden="1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GrpSpPr/>
        </xdr:nvGrpSpPr>
        <xdr:grpSpPr>
          <a:xfrm>
            <a:off x="11791949" y="3840480"/>
            <a:ext cx="2981325" cy="45719"/>
            <a:chOff x="9086850" y="4743450"/>
            <a:chExt cx="6534150" cy="1790700"/>
          </a:xfrm>
        </xdr:grpSpPr>
        <xdr:cxnSp macro="">
          <xdr:nvCxnSpPr>
            <xdr:cNvPr id="22" name="Connecteur droit 21" hidden="1">
              <a:extLst>
                <a:ext uri="{FF2B5EF4-FFF2-40B4-BE49-F238E27FC236}">
                  <a16:creationId xmlns:a16="http://schemas.microsoft.com/office/drawing/2014/main" id="{00000000-0008-0000-0000-000016000000}"/>
                </a:ext>
              </a:extLst>
            </xdr:cNvPr>
            <xdr:cNvCxnSpPr/>
          </xdr:nvCxnSpPr>
          <xdr:spPr>
            <a:xfrm>
              <a:off x="9086850" y="4743450"/>
              <a:ext cx="0" cy="1771650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3" name="Connecteur droit 22" hidden="1">
              <a:extLst>
                <a:ext uri="{FF2B5EF4-FFF2-40B4-BE49-F238E27FC236}">
                  <a16:creationId xmlns:a16="http://schemas.microsoft.com/office/drawing/2014/main" id="{00000000-0008-0000-0000-000017000000}"/>
                </a:ext>
              </a:extLst>
            </xdr:cNvPr>
            <xdr:cNvCxnSpPr/>
          </xdr:nvCxnSpPr>
          <xdr:spPr>
            <a:xfrm>
              <a:off x="15592425" y="4829175"/>
              <a:ext cx="9525" cy="1704975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4" name="Connecteur droit avec flèche 23" hidden="1">
              <a:extLst>
                <a:ext uri="{FF2B5EF4-FFF2-40B4-BE49-F238E27FC236}">
                  <a16:creationId xmlns:a16="http://schemas.microsoft.com/office/drawing/2014/main" id="{00000000-0008-0000-0000-000018000000}"/>
                </a:ext>
              </a:extLst>
            </xdr:cNvPr>
            <xdr:cNvCxnSpPr/>
          </xdr:nvCxnSpPr>
          <xdr:spPr>
            <a:xfrm>
              <a:off x="9086850" y="6372225"/>
              <a:ext cx="6534150" cy="19050"/>
            </a:xfrm>
            <a:prstGeom prst="straightConnector1">
              <a:avLst/>
            </a:prstGeom>
            <a:ln>
              <a:headEnd type="stealth" w="med" len="lg"/>
              <a:tailEnd type="stealth" w="med" len="lg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sp macro="" textlink="">
        <xdr:nvSpPr>
          <xdr:cNvPr id="37" name="ZoneTexte 36" hidden="1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 txBox="1"/>
        </xdr:nvSpPr>
        <xdr:spPr>
          <a:xfrm>
            <a:off x="12954000" y="3533775"/>
            <a:ext cx="393056" cy="311496"/>
          </a:xfrm>
          <a:prstGeom prst="rect">
            <a:avLst/>
          </a:prstGeom>
          <a:solidFill>
            <a:srgbClr val="92D050"/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noAutofit/>
          </a:bodyPr>
          <a:lstStyle/>
          <a:p>
            <a:r>
              <a:rPr lang="fr-FR" sz="1400" i="1"/>
              <a:t>L</a:t>
            </a:r>
            <a:r>
              <a:rPr lang="fr-FR" sz="1400" i="1" baseline="-25000"/>
              <a:t>IP</a:t>
            </a:r>
          </a:p>
        </xdr:txBody>
      </xdr:sp>
    </xdr:grpSp>
    <xdr:clientData/>
  </xdr:twoCellAnchor>
  <xdr:twoCellAnchor>
    <xdr:from>
      <xdr:col>5</xdr:col>
      <xdr:colOff>638175</xdr:colOff>
      <xdr:row>12</xdr:row>
      <xdr:rowOff>226413</xdr:rowOff>
    </xdr:from>
    <xdr:to>
      <xdr:col>12</xdr:col>
      <xdr:colOff>9525</xdr:colOff>
      <xdr:row>16</xdr:row>
      <xdr:rowOff>204758</xdr:rowOff>
    </xdr:to>
    <xdr:grpSp>
      <xdr:nvGrpSpPr>
        <xdr:cNvPr id="4" name="LPG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9064999" y="3240795"/>
          <a:ext cx="5713879" cy="897228"/>
          <a:chOff x="9067800" y="3055338"/>
          <a:chExt cx="5705475" cy="892745"/>
        </a:xfrm>
      </xdr:grpSpPr>
      <xdr:grpSp>
        <xdr:nvGrpSpPr>
          <xdr:cNvPr id="25" name="Groupe 24">
            <a:extLst>
              <a:ext uri="{FF2B5EF4-FFF2-40B4-BE49-F238E27FC236}">
                <a16:creationId xmlns:a16="http://schemas.microsoft.com/office/drawing/2014/main" id="{00000000-0008-0000-0000-000019000000}"/>
              </a:ext>
            </a:extLst>
          </xdr:cNvPr>
          <xdr:cNvGrpSpPr/>
        </xdr:nvGrpSpPr>
        <xdr:grpSpPr>
          <a:xfrm flipV="1">
            <a:off x="9067800" y="3330759"/>
            <a:ext cx="5705475" cy="617324"/>
            <a:chOff x="9086850" y="4743450"/>
            <a:chExt cx="6534150" cy="1790700"/>
          </a:xfrm>
        </xdr:grpSpPr>
        <xdr:cxnSp macro="">
          <xdr:nvCxnSpPr>
            <xdr:cNvPr id="26" name="Connecteur droit 25">
              <a:extLst>
                <a:ext uri="{FF2B5EF4-FFF2-40B4-BE49-F238E27FC236}">
                  <a16:creationId xmlns:a16="http://schemas.microsoft.com/office/drawing/2014/main" id="{00000000-0008-0000-0000-00001A000000}"/>
                </a:ext>
              </a:extLst>
            </xdr:cNvPr>
            <xdr:cNvCxnSpPr/>
          </xdr:nvCxnSpPr>
          <xdr:spPr>
            <a:xfrm>
              <a:off x="9086850" y="4743450"/>
              <a:ext cx="0" cy="1771650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7" name="Connecteur droit 26">
              <a:extLst>
                <a:ext uri="{FF2B5EF4-FFF2-40B4-BE49-F238E27FC236}">
                  <a16:creationId xmlns:a16="http://schemas.microsoft.com/office/drawing/2014/main" id="{00000000-0008-0000-0000-00001B000000}"/>
                </a:ext>
              </a:extLst>
            </xdr:cNvPr>
            <xdr:cNvCxnSpPr/>
          </xdr:nvCxnSpPr>
          <xdr:spPr>
            <a:xfrm>
              <a:off x="15592425" y="4829175"/>
              <a:ext cx="9525" cy="1704975"/>
            </a:xfrm>
            <a:prstGeom prst="line">
              <a:avLst/>
            </a:prstGeom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28" name="Connecteur droit avec flèche 27">
              <a:extLst>
                <a:ext uri="{FF2B5EF4-FFF2-40B4-BE49-F238E27FC236}">
                  <a16:creationId xmlns:a16="http://schemas.microsoft.com/office/drawing/2014/main" id="{00000000-0008-0000-0000-00001C000000}"/>
                </a:ext>
              </a:extLst>
            </xdr:cNvPr>
            <xdr:cNvCxnSpPr/>
          </xdr:nvCxnSpPr>
          <xdr:spPr>
            <a:xfrm>
              <a:off x="9086850" y="6372225"/>
              <a:ext cx="6534150" cy="19050"/>
            </a:xfrm>
            <a:prstGeom prst="straightConnector1">
              <a:avLst/>
            </a:prstGeom>
            <a:ln>
              <a:headEnd type="stealth" w="med" len="lg"/>
              <a:tailEnd type="stealth" w="med" len="lg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sp macro="" textlink="">
        <xdr:nvSpPr>
          <xdr:cNvPr id="38" name="ZoneTexte 37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 txBox="1"/>
        </xdr:nvSpPr>
        <xdr:spPr>
          <a:xfrm>
            <a:off x="12049125" y="3055338"/>
            <a:ext cx="393056" cy="310590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noAutofit/>
          </a:bodyPr>
          <a:lstStyle/>
          <a:p>
            <a:r>
              <a:rPr lang="fr-FR" sz="1400" i="1"/>
              <a:t>L</a:t>
            </a:r>
            <a:r>
              <a:rPr lang="fr-FR" sz="1400" i="1" baseline="-25000"/>
              <a:t>PG</a:t>
            </a:r>
          </a:p>
        </xdr:txBody>
      </xdr:sp>
    </xdr:grpSp>
    <xdr:clientData/>
  </xdr:twoCellAnchor>
  <xdr:twoCellAnchor editAs="oneCell">
    <xdr:from>
      <xdr:col>5</xdr:col>
      <xdr:colOff>0</xdr:colOff>
      <xdr:row>37</xdr:row>
      <xdr:rowOff>0</xdr:rowOff>
    </xdr:from>
    <xdr:to>
      <xdr:col>8</xdr:col>
      <xdr:colOff>537883</xdr:colOff>
      <xdr:row>52</xdr:row>
      <xdr:rowOff>170780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8A235DCE-F93D-44DE-AB36-4114E2A085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426824" y="8471647"/>
          <a:ext cx="3787588" cy="3017074"/>
        </a:xfrm>
        <a:prstGeom prst="rect">
          <a:avLst/>
        </a:prstGeom>
      </xdr:spPr>
    </xdr:pic>
    <xdr:clientData/>
  </xdr:twoCellAnchor>
  <xdr:twoCellAnchor>
    <xdr:from>
      <xdr:col>5</xdr:col>
      <xdr:colOff>549088</xdr:colOff>
      <xdr:row>31</xdr:row>
      <xdr:rowOff>190500</xdr:rowOff>
    </xdr:from>
    <xdr:to>
      <xdr:col>5</xdr:col>
      <xdr:colOff>560294</xdr:colOff>
      <xdr:row>37</xdr:row>
      <xdr:rowOff>56029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C65BB2CC-B16E-4658-9402-490D63FB4C16}"/>
            </a:ext>
          </a:extLst>
        </xdr:cNvPr>
        <xdr:cNvCxnSpPr/>
      </xdr:nvCxnSpPr>
      <xdr:spPr>
        <a:xfrm flipH="1" flipV="1">
          <a:off x="8975912" y="7407088"/>
          <a:ext cx="11206" cy="1120588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65"/>
  <sheetViews>
    <sheetView tabSelected="1" topLeftCell="E26" zoomScale="85" zoomScaleNormal="85" workbookViewId="0">
      <selection activeCell="K42" sqref="K42"/>
    </sheetView>
  </sheetViews>
  <sheetFormatPr baseColWidth="10" defaultRowHeight="12.75"/>
  <cols>
    <col min="1" max="1" width="38.28515625" style="3" customWidth="1"/>
    <col min="2" max="2" width="11.42578125" style="3"/>
    <col min="3" max="3" width="16.7109375" style="3" bestFit="1" customWidth="1"/>
    <col min="4" max="4" width="11.42578125" style="3"/>
    <col min="5" max="5" width="48.5703125" style="3" customWidth="1"/>
    <col min="6" max="7" width="18.5703125" style="3" customWidth="1"/>
    <col min="8" max="8" width="11.42578125" style="3"/>
    <col min="9" max="9" width="12.140625" style="3" bestFit="1" customWidth="1"/>
    <col min="10" max="15" width="11.42578125" style="3"/>
    <col min="16" max="16" width="48.42578125" style="3" customWidth="1"/>
    <col min="17" max="17" width="11.42578125" style="3" customWidth="1"/>
    <col min="18" max="16384" width="11.42578125" style="3"/>
  </cols>
  <sheetData>
    <row r="1" spans="1:9" ht="20.25" thickBot="1">
      <c r="A1" s="56" t="s">
        <v>45</v>
      </c>
      <c r="B1" s="57"/>
      <c r="C1" s="57"/>
      <c r="D1" s="57"/>
      <c r="E1" s="58"/>
      <c r="F1" s="1"/>
      <c r="G1" s="2"/>
      <c r="H1" s="2"/>
      <c r="I1" s="2"/>
    </row>
    <row r="2" spans="1:9" ht="20.25">
      <c r="E2" s="4"/>
      <c r="F2" s="2"/>
      <c r="G2" s="2"/>
      <c r="H2" s="2"/>
      <c r="I2" s="2"/>
    </row>
    <row r="3" spans="1:9" ht="20.25">
      <c r="A3" s="5" t="s">
        <v>6</v>
      </c>
      <c r="E3" s="6"/>
    </row>
    <row r="4" spans="1:9" ht="18.75">
      <c r="B4" s="7" t="s">
        <v>29</v>
      </c>
      <c r="C4" s="8"/>
      <c r="D4" s="8"/>
    </row>
    <row r="5" spans="1:9" ht="18.75">
      <c r="B5" s="7" t="s">
        <v>30</v>
      </c>
      <c r="C5" s="8"/>
      <c r="D5" s="8"/>
    </row>
    <row r="6" spans="1:9" ht="18.75">
      <c r="B6" s="7" t="s">
        <v>31</v>
      </c>
      <c r="C6" s="8"/>
      <c r="D6" s="8"/>
    </row>
    <row r="7" spans="1:9" ht="18.75">
      <c r="B7" s="7" t="s">
        <v>32</v>
      </c>
      <c r="C7" s="8"/>
      <c r="D7" s="8"/>
    </row>
    <row r="8" spans="1:9" ht="18.75">
      <c r="B8" s="7" t="s">
        <v>33</v>
      </c>
      <c r="C8" s="8"/>
      <c r="D8" s="8"/>
      <c r="E8" s="9"/>
    </row>
    <row r="9" spans="1:9" ht="15.75" thickBot="1">
      <c r="A9" s="9"/>
      <c r="B9" s="9"/>
      <c r="C9" s="9"/>
      <c r="D9" s="9"/>
      <c r="E9" s="9"/>
    </row>
    <row r="10" spans="1:9" ht="31.5" customHeight="1" thickBot="1">
      <c r="A10" s="52" t="s">
        <v>66</v>
      </c>
      <c r="B10" s="53"/>
      <c r="C10" s="53"/>
      <c r="D10" s="53"/>
      <c r="E10" s="54"/>
    </row>
    <row r="11" spans="1:9" ht="15.75" thickBot="1">
      <c r="A11" s="9"/>
      <c r="B11" s="9"/>
      <c r="C11" s="9"/>
      <c r="D11" s="9"/>
      <c r="E11" s="9"/>
    </row>
    <row r="12" spans="1:9" ht="20.25" thickBot="1">
      <c r="A12" s="9" t="s">
        <v>57</v>
      </c>
      <c r="B12" s="10" t="s">
        <v>43</v>
      </c>
      <c r="C12" s="11">
        <v>95</v>
      </c>
      <c r="D12" s="9" t="s">
        <v>1</v>
      </c>
      <c r="E12" s="9"/>
    </row>
    <row r="13" spans="1:9" ht="20.25" thickBot="1">
      <c r="A13" s="9" t="s">
        <v>56</v>
      </c>
      <c r="B13" s="10" t="s">
        <v>44</v>
      </c>
      <c r="C13" s="11">
        <v>110</v>
      </c>
      <c r="D13" s="9" t="s">
        <v>1</v>
      </c>
      <c r="E13" s="9"/>
    </row>
    <row r="14" spans="1:9" ht="15.75" thickBot="1">
      <c r="A14" s="9" t="s">
        <v>54</v>
      </c>
      <c r="B14" s="10" t="s">
        <v>55</v>
      </c>
      <c r="C14" s="11">
        <v>9.5</v>
      </c>
      <c r="D14" s="9" t="s">
        <v>1</v>
      </c>
      <c r="E14" s="9"/>
    </row>
    <row r="15" spans="1:9" ht="15.75" thickBot="1">
      <c r="A15" s="9" t="s">
        <v>60</v>
      </c>
      <c r="B15" s="10"/>
      <c r="C15" s="11">
        <v>16.5</v>
      </c>
      <c r="D15" s="9" t="s">
        <v>1</v>
      </c>
      <c r="E15" s="9"/>
    </row>
    <row r="16" spans="1:9" ht="20.25" thickBot="1">
      <c r="A16" s="9" t="s">
        <v>0</v>
      </c>
      <c r="B16" s="10" t="s">
        <v>34</v>
      </c>
      <c r="C16" s="12">
        <f>C12-C14</f>
        <v>85.5</v>
      </c>
      <c r="D16" s="9" t="s">
        <v>1</v>
      </c>
      <c r="E16" s="13" t="str">
        <f>IF((C16*C17*C18)=0,"Saisissez les trois paramètres","")</f>
        <v/>
      </c>
    </row>
    <row r="17" spans="1:18" ht="20.25" thickBot="1">
      <c r="A17" s="9" t="s">
        <v>2</v>
      </c>
      <c r="B17" s="10" t="s">
        <v>35</v>
      </c>
      <c r="C17" s="12">
        <f>C13-C14</f>
        <v>100.5</v>
      </c>
      <c r="D17" s="9" t="s">
        <v>1</v>
      </c>
      <c r="E17" s="13" t="str">
        <f>IF(C17&gt;0,IF(C17&lt;C16,"Grand diamètre &lt; petit diamètre !",""),"")</f>
        <v/>
      </c>
    </row>
    <row r="18" spans="1:18" ht="16.5" thickBot="1">
      <c r="A18" s="9" t="s">
        <v>3</v>
      </c>
      <c r="B18" s="10" t="s">
        <v>36</v>
      </c>
      <c r="C18" s="12">
        <f>I36</f>
        <v>308.5</v>
      </c>
      <c r="D18" s="9" t="s">
        <v>1</v>
      </c>
      <c r="E18" s="13" t="str">
        <f>IF(C18&gt;0,IF(C18&lt;(C16+C17)/2,"Entraxe trop court !",""),"")</f>
        <v/>
      </c>
    </row>
    <row r="19" spans="1:18" ht="15.75" thickBot="1">
      <c r="A19" s="9"/>
      <c r="B19" s="10"/>
      <c r="C19" s="10"/>
      <c r="D19" s="9"/>
      <c r="E19" s="9"/>
    </row>
    <row r="20" spans="1:18" ht="20.25" thickBot="1">
      <c r="A20" s="9" t="s">
        <v>4</v>
      </c>
      <c r="B20" s="10" t="s">
        <v>37</v>
      </c>
      <c r="C20" s="14">
        <f>IF(E20&lt;&gt;"","",2*C18+1.5708*(C16+C17)+(C17-C16)^2/(4*C18))</f>
        <v>909.35113387358172</v>
      </c>
      <c r="D20" s="9" t="s">
        <v>1</v>
      </c>
      <c r="E20" s="13" t="str">
        <f>IF(E16&amp;E17&amp;E18&lt;&gt;"","CALCUL IMPOSSIBLE !","")</f>
        <v/>
      </c>
    </row>
    <row r="21" spans="1:18" ht="15">
      <c r="A21" s="9"/>
      <c r="B21" s="9"/>
      <c r="C21" s="9"/>
      <c r="D21" s="9"/>
      <c r="E21" s="9"/>
    </row>
    <row r="22" spans="1:18" ht="15.75">
      <c r="A22" s="9" t="s">
        <v>5</v>
      </c>
      <c r="B22" s="9"/>
      <c r="C22" s="9"/>
      <c r="D22" s="9"/>
      <c r="E22" s="9"/>
    </row>
    <row r="23" spans="1:18" ht="15.75">
      <c r="A23" s="15" t="s">
        <v>38</v>
      </c>
      <c r="B23" s="9"/>
      <c r="C23" s="9"/>
      <c r="D23" s="9"/>
      <c r="E23" s="9"/>
    </row>
    <row r="24" spans="1:18" ht="15.75" thickBot="1">
      <c r="A24" s="9"/>
      <c r="B24" s="9"/>
      <c r="C24" s="9"/>
      <c r="D24" s="9"/>
      <c r="E24" s="9"/>
    </row>
    <row r="25" spans="1:18" ht="16.5" thickBot="1">
      <c r="A25" s="55" t="s">
        <v>42</v>
      </c>
      <c r="B25" s="53"/>
      <c r="C25" s="53"/>
      <c r="D25" s="53"/>
      <c r="E25" s="54"/>
    </row>
    <row r="26" spans="1:18" ht="15.75" thickBot="1">
      <c r="A26" s="9"/>
      <c r="B26" s="9"/>
      <c r="C26" s="9"/>
      <c r="D26" s="9"/>
      <c r="E26" s="9"/>
    </row>
    <row r="27" spans="1:18" ht="20.25" thickBot="1">
      <c r="A27" s="9" t="s">
        <v>57</v>
      </c>
      <c r="B27" s="10" t="s">
        <v>43</v>
      </c>
      <c r="C27" s="12">
        <f>C12</f>
        <v>95</v>
      </c>
      <c r="D27" s="9" t="s">
        <v>1</v>
      </c>
      <c r="E27" s="9"/>
    </row>
    <row r="28" spans="1:18" ht="20.25" thickBot="1">
      <c r="A28" s="9" t="s">
        <v>56</v>
      </c>
      <c r="B28" s="10" t="s">
        <v>44</v>
      </c>
      <c r="C28" s="12">
        <f>C13</f>
        <v>110</v>
      </c>
      <c r="D28" s="9" t="s">
        <v>1</v>
      </c>
      <c r="E28" s="9"/>
    </row>
    <row r="29" spans="1:18" ht="15.75" thickBot="1">
      <c r="A29" s="9"/>
      <c r="B29" s="9"/>
      <c r="C29" s="9"/>
      <c r="D29" s="9"/>
      <c r="E29" s="9"/>
    </row>
    <row r="30" spans="1:18" ht="16.5" customHeight="1">
      <c r="A30" s="9"/>
      <c r="B30" s="9"/>
      <c r="C30" s="9"/>
      <c r="D30" s="9"/>
      <c r="E30" s="9"/>
      <c r="F30" s="62" t="s">
        <v>61</v>
      </c>
      <c r="G30" s="63"/>
      <c r="H30" s="63"/>
      <c r="I30" s="63"/>
      <c r="J30" s="63"/>
      <c r="K30" s="63"/>
      <c r="L30" s="63"/>
      <c r="M30" s="63"/>
      <c r="N30" s="64"/>
    </row>
    <row r="31" spans="1:18" ht="16.5" thickBot="1">
      <c r="A31" s="9"/>
      <c r="B31" s="9"/>
      <c r="C31" s="9"/>
      <c r="D31" s="16">
        <f>((PI()*(C28+C27)/2))+(2*SQRT((C18^2)+((C28-C27)/2)^2))</f>
        <v>939.19555393313169</v>
      </c>
      <c r="E31" s="9"/>
      <c r="F31" s="65" t="s">
        <v>47</v>
      </c>
      <c r="G31" s="66"/>
      <c r="H31" s="66"/>
      <c r="I31" s="66"/>
      <c r="J31" s="66"/>
      <c r="K31" s="66"/>
      <c r="L31" s="66"/>
      <c r="M31" s="66"/>
      <c r="N31" s="67"/>
    </row>
    <row r="32" spans="1:18" ht="16.5" thickBot="1">
      <c r="A32" s="9"/>
      <c r="B32" s="9"/>
      <c r="C32" s="9"/>
      <c r="D32" s="9"/>
      <c r="E32" s="9"/>
      <c r="F32" s="68" t="s">
        <v>67</v>
      </c>
      <c r="G32" s="68"/>
      <c r="H32" s="68"/>
      <c r="I32" s="46">
        <v>316</v>
      </c>
      <c r="J32" s="9" t="s">
        <v>1</v>
      </c>
      <c r="K32" s="17"/>
      <c r="L32" s="18"/>
      <c r="M32" s="18"/>
      <c r="N32" s="18"/>
      <c r="P32" s="15" t="s">
        <v>62</v>
      </c>
      <c r="Q32" s="59">
        <f>MATCH(RIGHT(F32,4),{"LHT)";"LIP)";"LGP)";"LPG)"},0)</f>
        <v>4</v>
      </c>
      <c r="R32" s="47"/>
    </row>
    <row r="33" spans="1:17" ht="16.5" thickBot="1">
      <c r="A33" s="9"/>
      <c r="B33" s="9"/>
      <c r="C33" s="9"/>
      <c r="D33" s="9"/>
      <c r="E33" s="9"/>
      <c r="F33" s="15"/>
      <c r="G33" s="19" t="s">
        <v>48</v>
      </c>
      <c r="H33" s="20" t="s">
        <v>49</v>
      </c>
      <c r="I33" s="21">
        <f>IF(Q32=1,ATAN(((I32-((C13/2)+(C12/2))/((C13/2)-(C12/2))))),IF(Q32=2,ATAN(((I32+((C13/2)+(C12/2))/((C13/2)-(C12/2))))),IF(Q32=3,ATAN(((I32+((C13/2)-(C12/2))/((C13/2)-(C12/2))))),IF(Q32=4,ATAN(((I32-((C12/2)-(C13/2))/((C13/2)-(C12/2)))))))))</f>
        <v>1.5676417631264199</v>
      </c>
      <c r="J33" s="9" t="s">
        <v>51</v>
      </c>
      <c r="K33" s="17"/>
      <c r="L33" s="18"/>
      <c r="M33" s="18"/>
      <c r="N33" s="18"/>
      <c r="P33" s="15" t="s">
        <v>63</v>
      </c>
      <c r="Q33" s="59"/>
    </row>
    <row r="34" spans="1:17" ht="16.5" thickBot="1">
      <c r="A34" s="55" t="s">
        <v>46</v>
      </c>
      <c r="B34" s="53"/>
      <c r="C34" s="53"/>
      <c r="D34" s="53"/>
      <c r="E34" s="54"/>
      <c r="F34" s="60" t="s">
        <v>53</v>
      </c>
      <c r="G34" s="61"/>
      <c r="H34" s="22" t="s">
        <v>52</v>
      </c>
      <c r="I34" s="48">
        <f>IF(Q32=1,((PI()/2)*(C13+C12))+2*(SQRT((I32-((C13+C12)/2))^2+((C13-C12)/2)^2)),IF(Q32=2,((PI()/2)*(C13+C12))+2*(SQRT((I32+((C13+C12)/2))^2+((C13-C12)/2)^2)),IF(Q32=3,((PI()/2)*(C13+C12))+2*(SQRT((I32-((C12-C13)/2))^2+((C13-C12)/2)^2)),IF(Q32=4,((PI()/2)*(C13+C12))+2*(SQRT((I32-((C13-C12)/2))^2+((C13-C12)/2)^2))))))</f>
        <v>939.19555393313169</v>
      </c>
      <c r="J34" s="9" t="s">
        <v>1</v>
      </c>
      <c r="K34" s="17"/>
      <c r="L34" s="18"/>
      <c r="M34" s="18"/>
      <c r="N34" s="18"/>
      <c r="P34" s="15" t="s">
        <v>64</v>
      </c>
      <c r="Q34" s="59"/>
    </row>
    <row r="35" spans="1:17" ht="16.5" thickBot="1">
      <c r="A35" s="17"/>
      <c r="B35" s="17"/>
      <c r="C35" s="17"/>
      <c r="D35" s="17"/>
      <c r="E35" s="17"/>
      <c r="F35" s="15"/>
      <c r="G35" s="15"/>
      <c r="H35" s="15"/>
      <c r="I35" s="10"/>
      <c r="J35" s="9"/>
      <c r="K35" s="17"/>
      <c r="L35" s="18"/>
      <c r="M35" s="18"/>
      <c r="N35" s="18"/>
      <c r="P35" s="15" t="s">
        <v>65</v>
      </c>
      <c r="Q35" s="59"/>
    </row>
    <row r="36" spans="1:17" ht="16.5" thickBot="1">
      <c r="A36" s="23" t="s">
        <v>7</v>
      </c>
      <c r="B36" s="15"/>
      <c r="C36" s="15"/>
      <c r="D36" s="15"/>
      <c r="E36" s="24"/>
      <c r="F36" s="15"/>
      <c r="G36" s="19" t="s">
        <v>3</v>
      </c>
      <c r="H36" s="22" t="s">
        <v>50</v>
      </c>
      <c r="I36" s="25">
        <f>IF(Q32=1,(I32-((C13+C12)/2)),IF(Q32=2,(I32+((C13+C12)/2)),IF(Q32=3,(I32+(C13/2)-(C12/2)), IF(Q32=4,(I32-(C13/2)+(C12/2))))))</f>
        <v>308.5</v>
      </c>
      <c r="J36" s="9" t="s">
        <v>1</v>
      </c>
      <c r="K36" s="17"/>
      <c r="L36" s="18"/>
      <c r="M36" s="18"/>
      <c r="N36" s="18"/>
    </row>
    <row r="37" spans="1:17" ht="15">
      <c r="A37" s="23"/>
      <c r="B37" s="15"/>
      <c r="C37" s="15"/>
      <c r="D37" s="15"/>
      <c r="E37" s="24"/>
      <c r="F37" s="15"/>
      <c r="K37" s="17"/>
      <c r="L37" s="18"/>
      <c r="M37" s="18"/>
      <c r="N37" s="18"/>
    </row>
    <row r="38" spans="1:17" ht="15">
      <c r="A38" s="23" t="s">
        <v>39</v>
      </c>
      <c r="B38" s="26">
        <f>2*PI()*C14</f>
        <v>59.690260418206066</v>
      </c>
      <c r="C38" s="15"/>
      <c r="D38" s="27"/>
      <c r="E38" s="17"/>
      <c r="G38" s="27"/>
      <c r="K38" s="17"/>
      <c r="L38" s="18"/>
      <c r="M38" s="18"/>
      <c r="N38" s="18"/>
    </row>
    <row r="39" spans="1:17" ht="15">
      <c r="E39" s="17"/>
      <c r="K39" s="17"/>
      <c r="L39" s="18"/>
      <c r="M39" s="18"/>
      <c r="N39" s="18"/>
    </row>
    <row r="40" spans="1:17" ht="15.75">
      <c r="A40" s="23" t="s">
        <v>40</v>
      </c>
      <c r="B40" s="28" t="s">
        <v>59</v>
      </c>
      <c r="C40" s="26">
        <f>D31+B38</f>
        <v>998.88581435133779</v>
      </c>
      <c r="E40" s="17"/>
    </row>
    <row r="42" spans="1:17" ht="15">
      <c r="A42" s="23" t="s">
        <v>8</v>
      </c>
      <c r="B42" s="15"/>
      <c r="E42" s="17"/>
    </row>
    <row r="43" spans="1:17" ht="15.75">
      <c r="A43" s="23"/>
      <c r="B43" s="15"/>
      <c r="C43" s="28" t="s">
        <v>58</v>
      </c>
      <c r="E43" s="17"/>
    </row>
    <row r="44" spans="1:17" ht="15">
      <c r="A44" s="29" t="s">
        <v>9</v>
      </c>
      <c r="B44" s="30" t="s">
        <v>10</v>
      </c>
      <c r="C44" s="26">
        <f>$D$31+38</f>
        <v>977.19555393313169</v>
      </c>
      <c r="E44" s="9"/>
    </row>
    <row r="45" spans="1:17" ht="15">
      <c r="A45" s="31" t="s">
        <v>11</v>
      </c>
      <c r="B45" s="32" t="s">
        <v>12</v>
      </c>
      <c r="C45" s="26">
        <f>$D$31+50</f>
        <v>989.19555393313169</v>
      </c>
      <c r="E45" s="9"/>
    </row>
    <row r="46" spans="1:17" ht="15">
      <c r="A46" s="33" t="s">
        <v>13</v>
      </c>
      <c r="B46" s="34" t="s">
        <v>14</v>
      </c>
      <c r="C46" s="26">
        <f>$D$31+69</f>
        <v>1008.1955539331317</v>
      </c>
      <c r="E46" s="9"/>
    </row>
    <row r="47" spans="1:17" ht="15">
      <c r="A47" s="35" t="s">
        <v>15</v>
      </c>
      <c r="B47" s="36" t="s">
        <v>16</v>
      </c>
      <c r="C47" s="26">
        <f>$D$31+88</f>
        <v>1027.1955539331316</v>
      </c>
      <c r="E47" s="9"/>
    </row>
    <row r="48" spans="1:17" ht="15">
      <c r="A48" s="37" t="s">
        <v>17</v>
      </c>
      <c r="B48" s="38" t="s">
        <v>18</v>
      </c>
      <c r="C48" s="26">
        <f>$D$31+126</f>
        <v>1065.1955539331316</v>
      </c>
      <c r="E48" s="9"/>
    </row>
    <row r="49" spans="1:5" ht="15">
      <c r="A49" s="33" t="s">
        <v>19</v>
      </c>
      <c r="B49" s="34" t="s">
        <v>20</v>
      </c>
      <c r="C49" s="26">
        <f>$D$31+157</f>
        <v>1096.1955539331316</v>
      </c>
      <c r="E49" s="9"/>
    </row>
    <row r="50" spans="1:5" ht="15">
      <c r="A50" s="35" t="s">
        <v>21</v>
      </c>
      <c r="B50" s="36" t="s">
        <v>22</v>
      </c>
      <c r="C50" s="26">
        <f>$D$31+13</f>
        <v>952.19555393313169</v>
      </c>
      <c r="E50" s="9"/>
    </row>
    <row r="51" spans="1:5" ht="15">
      <c r="A51" s="37" t="s">
        <v>23</v>
      </c>
      <c r="B51" s="38" t="s">
        <v>24</v>
      </c>
      <c r="C51" s="26">
        <f>$D$31+18</f>
        <v>957.19555393313169</v>
      </c>
      <c r="E51" s="9"/>
    </row>
    <row r="52" spans="1:5" ht="15">
      <c r="A52" s="39" t="s">
        <v>25</v>
      </c>
      <c r="B52" s="40" t="s">
        <v>26</v>
      </c>
      <c r="C52" s="26">
        <f>$D$31+22</f>
        <v>961.19555393313169</v>
      </c>
      <c r="E52" s="9"/>
    </row>
    <row r="53" spans="1:5" ht="15">
      <c r="A53" s="41" t="s">
        <v>27</v>
      </c>
      <c r="B53" s="42" t="s">
        <v>28</v>
      </c>
      <c r="C53" s="26">
        <f>$D$31+30</f>
        <v>969.19555393313169</v>
      </c>
      <c r="E53" s="9"/>
    </row>
    <row r="54" spans="1:5" ht="15.75" thickBot="1">
      <c r="A54" s="43"/>
      <c r="B54" s="43"/>
      <c r="E54" s="9"/>
    </row>
    <row r="55" spans="1:5" ht="33.6" customHeight="1" thickBot="1">
      <c r="A55" s="49" t="s">
        <v>41</v>
      </c>
      <c r="B55" s="50"/>
      <c r="C55" s="50"/>
      <c r="D55" s="50"/>
      <c r="E55" s="51"/>
    </row>
    <row r="56" spans="1:5" ht="15.75" thickBot="1">
      <c r="A56" s="9"/>
      <c r="B56" s="9"/>
      <c r="C56" s="9"/>
      <c r="D56" s="9"/>
      <c r="E56" s="9"/>
    </row>
    <row r="57" spans="1:5" ht="20.25" thickBot="1">
      <c r="A57" s="9" t="s">
        <v>0</v>
      </c>
      <c r="B57" s="10" t="s">
        <v>34</v>
      </c>
      <c r="C57" s="44">
        <f>C16</f>
        <v>85.5</v>
      </c>
      <c r="D57" s="9" t="s">
        <v>1</v>
      </c>
      <c r="E57" s="13" t="str">
        <f>IF((C57*C58*C59)=0,"Saisissez les trois paramètres","")</f>
        <v/>
      </c>
    </row>
    <row r="58" spans="1:5" ht="20.25" thickBot="1">
      <c r="A58" s="9" t="s">
        <v>2</v>
      </c>
      <c r="B58" s="10" t="s">
        <v>35</v>
      </c>
      <c r="C58" s="44">
        <f>C17</f>
        <v>100.5</v>
      </c>
      <c r="D58" s="9" t="s">
        <v>1</v>
      </c>
      <c r="E58" s="13" t="str">
        <f>IF(C58&gt;0,IF(C58&lt;C57,"Grand diamètre &lt; petit diamètre !",""),"")</f>
        <v/>
      </c>
    </row>
    <row r="59" spans="1:5" ht="20.25" thickBot="1">
      <c r="A59" s="9" t="s">
        <v>4</v>
      </c>
      <c r="B59" s="10" t="s">
        <v>37</v>
      </c>
      <c r="C59" s="45">
        <f>C20</f>
        <v>909.35113387358172</v>
      </c>
      <c r="D59" s="9" t="s">
        <v>1</v>
      </c>
      <c r="E59" s="13" t="str">
        <f>IF(C59&gt;0,IF(C59&lt;2.65*(C57+C58),"Courroie trop courte !",""),"")</f>
        <v/>
      </c>
    </row>
    <row r="60" spans="1:5" ht="15.75" thickBot="1">
      <c r="A60" s="9"/>
      <c r="B60" s="9"/>
      <c r="C60" s="10"/>
      <c r="D60" s="9"/>
      <c r="E60" s="9"/>
    </row>
    <row r="61" spans="1:5" ht="16.5" thickBot="1">
      <c r="A61" s="9" t="s">
        <v>3</v>
      </c>
      <c r="B61" s="10" t="s">
        <v>36</v>
      </c>
      <c r="C61" s="25">
        <f>IF(E61&lt;&gt;"","",(4*C59-6.28*(C57+C58)+((4*C59-6.28*(C57+C58))^2-32*(C58-C57)^2)^0.5)/16)</f>
        <v>308.5744219876442</v>
      </c>
      <c r="D61" s="9" t="s">
        <v>1</v>
      </c>
      <c r="E61" s="13" t="str">
        <f>IF(E57&amp;E58&amp;E59&lt;&gt;"","CALCUL IMPOSSIBLE !","")</f>
        <v/>
      </c>
    </row>
    <row r="62" spans="1:5" ht="15">
      <c r="A62" s="9"/>
      <c r="B62" s="9"/>
      <c r="C62" s="9"/>
      <c r="D62" s="9"/>
      <c r="E62" s="9"/>
    </row>
    <row r="63" spans="1:5" ht="15">
      <c r="A63" s="9"/>
      <c r="B63" s="9"/>
      <c r="C63" s="9"/>
      <c r="D63" s="9"/>
      <c r="E63" s="9"/>
    </row>
    <row r="64" spans="1:5" ht="15">
      <c r="A64" s="9"/>
      <c r="B64" s="9"/>
      <c r="C64" s="9"/>
      <c r="D64" s="9"/>
      <c r="E64" s="9"/>
    </row>
    <row r="65" spans="1:5" ht="15">
      <c r="A65" s="9"/>
      <c r="B65" s="9"/>
      <c r="C65" s="9"/>
      <c r="D65" s="9"/>
      <c r="E65" s="9"/>
    </row>
  </sheetData>
  <mergeCells count="10">
    <mergeCell ref="Q32:Q35"/>
    <mergeCell ref="F32:H32"/>
    <mergeCell ref="F34:G34"/>
    <mergeCell ref="F30:N30"/>
    <mergeCell ref="F31:N31"/>
    <mergeCell ref="A55:E55"/>
    <mergeCell ref="A10:E10"/>
    <mergeCell ref="A34:E34"/>
    <mergeCell ref="A25:E25"/>
    <mergeCell ref="A1:E1"/>
  </mergeCells>
  <phoneticPr fontId="4" type="noConversion"/>
  <conditionalFormatting sqref="I32">
    <cfRule type="expression" dxfId="3" priority="1">
      <formula>$Q$32=4</formula>
    </cfRule>
    <cfRule type="expression" dxfId="2" priority="2">
      <formula>$Q$32=3</formula>
    </cfRule>
    <cfRule type="expression" dxfId="1" priority="3">
      <formula>$Q$32=2</formula>
    </cfRule>
    <cfRule type="expression" dxfId="0" priority="4">
      <formula>$Q$32=1</formula>
    </cfRule>
  </conditionalFormatting>
  <dataValidations count="1">
    <dataValidation type="list" showInputMessage="1" showErrorMessage="1" sqref="F32:H32" xr:uid="{FA3E54FF-1DE3-4CB7-9214-23E5DD062AF6}">
      <formula1>$P$32:$P$35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Longueur courroie</vt:lpstr>
      <vt:lpstr>'Longueur courroie'!Zone_d_impression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F_C</dc:creator>
  <cp:lastModifiedBy>Eric</cp:lastModifiedBy>
  <cp:lastPrinted>2014-09-21T12:54:17Z</cp:lastPrinted>
  <dcterms:created xsi:type="dcterms:W3CDTF">2012-10-12T09:59:02Z</dcterms:created>
  <dcterms:modified xsi:type="dcterms:W3CDTF">2022-02-08T22:31:59Z</dcterms:modified>
</cp:coreProperties>
</file>