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BE41FB4-9C43-406C-82C8-F93B60C9D9CD}" xr6:coauthVersionLast="45" xr6:coauthVersionMax="45" xr10:uidLastSave="{00000000-0000-0000-0000-000000000000}"/>
  <bookViews>
    <workbookView xWindow="750" yWindow="750" windowWidth="21840" windowHeight="11175" xr2:uid="{00000000-000D-0000-FFFF-FFFF00000000}"/>
  </bookViews>
  <sheets>
    <sheet name="Feuil1" sheetId="1" r:id="rId1"/>
  </sheets>
  <definedNames>
    <definedName name="Segment_Années">#N/A</definedName>
    <definedName name="Segment_DENOMINATION">#N/A</definedName>
    <definedName name="Segment_Mois">#N/A</definedName>
  </definedNames>
  <calcPr calcId="181029"/>
  <pivotCaches>
    <pivotCache cacheId="11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F14" i="1" l="1"/>
  <c r="F6" i="1"/>
  <c r="G4" i="1"/>
  <c r="F4" i="1" s="1"/>
  <c r="H4" i="1"/>
  <c r="G5" i="1"/>
  <c r="H5" i="1"/>
  <c r="G6" i="1"/>
  <c r="H6" i="1"/>
  <c r="G7" i="1"/>
  <c r="F7" i="1" s="1"/>
  <c r="H7" i="1"/>
  <c r="G8" i="1"/>
  <c r="F8" i="1" s="1"/>
  <c r="H8" i="1"/>
  <c r="G9" i="1"/>
  <c r="H9" i="1"/>
  <c r="F9" i="1" s="1"/>
  <c r="G10" i="1"/>
  <c r="F10" i="1" s="1"/>
  <c r="H10" i="1"/>
  <c r="G11" i="1"/>
  <c r="H11" i="1"/>
  <c r="G12" i="1"/>
  <c r="F12" i="1" s="1"/>
  <c r="H12" i="1"/>
  <c r="G13" i="1"/>
  <c r="H13" i="1"/>
  <c r="G14" i="1"/>
  <c r="H14" i="1"/>
  <c r="G15" i="1"/>
  <c r="F15" i="1" s="1"/>
  <c r="H15" i="1"/>
  <c r="G16" i="1"/>
  <c r="F16" i="1" s="1"/>
  <c r="H16" i="1"/>
  <c r="G17" i="1"/>
  <c r="F17" i="1" s="1"/>
  <c r="H17" i="1"/>
  <c r="G18" i="1"/>
  <c r="F18" i="1" s="1"/>
  <c r="H18" i="1"/>
  <c r="G19" i="1"/>
  <c r="H19" i="1"/>
  <c r="H3" i="1"/>
  <c r="G3" i="1"/>
  <c r="F13" i="1" l="1"/>
  <c r="F5" i="1"/>
  <c r="F19" i="1"/>
  <c r="F11" i="1"/>
  <c r="F3" i="1"/>
</calcChain>
</file>

<file path=xl/sharedStrings.xml><?xml version="1.0" encoding="utf-8"?>
<sst xmlns="http://schemas.openxmlformats.org/spreadsheetml/2006/main" count="40" uniqueCount="24">
  <si>
    <t xml:space="preserve">VENTES </t>
  </si>
  <si>
    <t>PAIEMENTS</t>
  </si>
  <si>
    <t>PRIX TTC</t>
  </si>
  <si>
    <t>MONTANT NET</t>
  </si>
  <si>
    <t>DENOMINATION</t>
  </si>
  <si>
    <t xml:space="preserve">Montant Remise </t>
  </si>
  <si>
    <t>frais PAYPAL</t>
  </si>
  <si>
    <t>Frais SUMUP</t>
  </si>
  <si>
    <t>Frais PAYPAL %</t>
  </si>
  <si>
    <t>Frais PAYPAL Fixe</t>
  </si>
  <si>
    <t>SUMUP %</t>
  </si>
  <si>
    <r>
      <t>ENCAISS</t>
    </r>
    <r>
      <rPr>
        <sz val="11"/>
        <color theme="1"/>
        <rFont val="Calibri"/>
        <family val="2"/>
      </rPr>
      <t>É</t>
    </r>
    <r>
      <rPr>
        <sz val="11"/>
        <color theme="1"/>
        <rFont val="Calibri"/>
        <family val="2"/>
        <scheme val="minor"/>
      </rPr>
      <t xml:space="preserve"> REEL</t>
    </r>
  </si>
  <si>
    <t>Date</t>
  </si>
  <si>
    <t>Selectionnez</t>
  </si>
  <si>
    <t>PAYPAL</t>
  </si>
  <si>
    <t>SUMUP</t>
  </si>
  <si>
    <t>IZETTLE</t>
  </si>
  <si>
    <t>IZETTLE %</t>
  </si>
  <si>
    <t>Frais IZETTLE</t>
  </si>
  <si>
    <t>CHEQUE</t>
  </si>
  <si>
    <t>ESPECES</t>
  </si>
  <si>
    <t>Étiquettes de lignes</t>
  </si>
  <si>
    <t>Total général</t>
  </si>
  <si>
    <t>Somme de ENCAISSÉ 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</si>
</sst>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/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3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/>
    </xf>
    <xf numFmtId="14" fontId="0" fillId="7" borderId="4" xfId="0" applyNumberForma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7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14" fontId="0" fillId="7" borderId="8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3">
    <dxf>
      <fill>
        <patternFill>
          <bgColor rgb="FFFF0000"/>
        </patternFill>
      </fill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CCFFFF"/>
      <color rgb="FFCC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1181100</xdr:colOff>
      <xdr:row>1</xdr:row>
      <xdr:rowOff>190500</xdr:rowOff>
    </xdr:from>
    <xdr:to>
      <xdr:col>13</xdr:col>
      <xdr:colOff>704850</xdr:colOff>
      <xdr:row>11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ENOMINATION">
              <a:extLst>
                <a:ext uri="{FF2B5EF4-FFF2-40B4-BE49-F238E27FC236}">
                  <a16:creationId xmlns:a16="http://schemas.microsoft.com/office/drawing/2014/main" id="{50B92631-755B-417D-9F9F-8EA2017E09C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NOMIN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20450" y="762000"/>
              <a:ext cx="1828800" cy="1933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1171575</xdr:colOff>
      <xdr:row>1</xdr:row>
      <xdr:rowOff>142875</xdr:rowOff>
    </xdr:from>
    <xdr:to>
      <xdr:col>11</xdr:col>
      <xdr:colOff>1000125</xdr:colOff>
      <xdr:row>11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F8539594-FC58-4DBD-9B68-F94E471DF6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714375"/>
              <a:ext cx="1228725" cy="1990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590549</xdr:colOff>
      <xdr:row>1</xdr:row>
      <xdr:rowOff>104775</xdr:rowOff>
    </xdr:from>
    <xdr:to>
      <xdr:col>10</xdr:col>
      <xdr:colOff>1095374</xdr:colOff>
      <xdr:row>11</xdr:row>
      <xdr:rowOff>47624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Années">
              <a:extLst>
                <a:ext uri="{FF2B5EF4-FFF2-40B4-BE49-F238E27FC236}">
                  <a16:creationId xmlns:a16="http://schemas.microsoft.com/office/drawing/2014/main" id="{ACFF6B95-5E73-4B92-A48F-32C7AF16B56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39174" y="676275"/>
              <a:ext cx="1095375" cy="20383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177.555614004632" createdVersion="6" refreshedVersion="6" minRefreshableVersion="3" recordCount="17" xr:uid="{4C12DE90-34C8-4B70-8F8C-BE236CE60D7B}">
  <cacheSource type="worksheet">
    <worksheetSource name="Tableau1"/>
  </cacheSource>
  <cacheFields count="11">
    <cacheField name="Date" numFmtId="14">
      <sharedItems containsSemiMixedTypes="0" containsNonDate="0" containsDate="1" containsString="0" minDate="2020-01-01T00:00:00" maxDate="2020-12-02T00:00:00" count="12">
        <d v="2020-01-01T00:00:00"/>
        <d v="2020-02-01T00:00:00"/>
        <d v="2020-03-30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</sharedItems>
      <fieldGroup par="10" base="0">
        <rangePr groupBy="days" startDate="2020-01-01T00:00:00" endDate="2020-12-02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20"/>
        </groupItems>
      </fieldGroup>
    </cacheField>
    <cacheField name="DENOMINATION" numFmtId="0">
      <sharedItems containsNonDate="0" containsString="0" containsBlank="1" count="1">
        <m/>
      </sharedItems>
    </cacheField>
    <cacheField name="PRIX TTC" numFmtId="2">
      <sharedItems containsSemiMixedTypes="0" containsString="0" containsNumber="1" containsInteger="1" minValue="33" maxValue="33"/>
    </cacheField>
    <cacheField name="Selectionnez" numFmtId="0">
      <sharedItems count="5">
        <s v="IZETTLE"/>
        <s v="SUMUP"/>
        <s v="CHEQUE"/>
        <s v="ESPECES"/>
        <s v="PAYPAL"/>
      </sharedItems>
    </cacheField>
    <cacheField name="Montant Remise " numFmtId="0">
      <sharedItems containsNonDate="0" containsString="0" containsBlank="1"/>
    </cacheField>
    <cacheField name="ENCAISSÉ REEL" numFmtId="2">
      <sharedItems containsSemiMixedTypes="0" containsString="0" containsNumber="1" minValue="31.693000000000001" maxValue="33"/>
    </cacheField>
    <cacheField name="frais PAYPAL" numFmtId="2">
      <sharedItems containsSemiMixedTypes="0" containsString="0" containsNumber="1" minValue="0" maxValue="1.3069999999999986"/>
    </cacheField>
    <cacheField name="Frais SUMUP" numFmtId="2">
      <sharedItems containsSemiMixedTypes="0" containsString="0" containsNumber="1" minValue="0" maxValue="0.57750000000000057"/>
    </cacheField>
    <cacheField name="Frais IZETTLE" numFmtId="2">
      <sharedItems containsSemiMixedTypes="0" containsString="0" containsNumber="1" minValue="0" maxValue="0.57750000000000057"/>
    </cacheField>
    <cacheField name="Mois" numFmtId="0" databaseField="0">
      <fieldGroup base="0">
        <rangePr groupBy="months" startDate="2020-01-01T00:00:00" endDate="2020-1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Années" numFmtId="0" databaseField="0">
      <fieldGroup base="0">
        <rangePr groupBy="years" startDate="2020-01-01T00:00:00" endDate="2020-12-02T00:00:00"/>
        <groupItems count="3">
          <s v="&lt;01/01/2020"/>
          <s v="2020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 pivotCacheId="2467746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n v="33"/>
    <x v="0"/>
    <m/>
    <n v="32.422499999999999"/>
    <n v="0"/>
    <n v="0"/>
    <n v="0.57750000000000057"/>
  </r>
  <r>
    <x v="1"/>
    <x v="0"/>
    <n v="33"/>
    <x v="1"/>
    <m/>
    <n v="32.422499999999999"/>
    <n v="0"/>
    <n v="0.57750000000000057"/>
    <n v="0"/>
  </r>
  <r>
    <x v="2"/>
    <x v="0"/>
    <n v="33"/>
    <x v="2"/>
    <m/>
    <n v="33"/>
    <n v="0"/>
    <n v="0"/>
    <n v="0"/>
  </r>
  <r>
    <x v="3"/>
    <x v="0"/>
    <n v="33"/>
    <x v="3"/>
    <m/>
    <n v="33"/>
    <n v="0"/>
    <n v="0"/>
    <n v="0"/>
  </r>
  <r>
    <x v="3"/>
    <x v="0"/>
    <n v="33"/>
    <x v="4"/>
    <m/>
    <n v="31.693000000000001"/>
    <n v="1.3069999999999986"/>
    <n v="0"/>
    <n v="0"/>
  </r>
  <r>
    <x v="4"/>
    <x v="0"/>
    <n v="33"/>
    <x v="2"/>
    <m/>
    <n v="33"/>
    <n v="0"/>
    <n v="0"/>
    <n v="0"/>
  </r>
  <r>
    <x v="4"/>
    <x v="0"/>
    <n v="33"/>
    <x v="1"/>
    <m/>
    <n v="32.422499999999999"/>
    <n v="0"/>
    <n v="0.57750000000000057"/>
    <n v="0"/>
  </r>
  <r>
    <x v="5"/>
    <x v="0"/>
    <n v="33"/>
    <x v="0"/>
    <m/>
    <n v="32.422499999999999"/>
    <n v="0"/>
    <n v="0"/>
    <n v="0.57750000000000057"/>
  </r>
  <r>
    <x v="5"/>
    <x v="0"/>
    <n v="33"/>
    <x v="1"/>
    <m/>
    <n v="32.422499999999999"/>
    <n v="0"/>
    <n v="0.57750000000000057"/>
    <n v="0"/>
  </r>
  <r>
    <x v="6"/>
    <x v="0"/>
    <n v="33"/>
    <x v="4"/>
    <m/>
    <n v="31.693000000000001"/>
    <n v="1.3069999999999986"/>
    <n v="0"/>
    <n v="0"/>
  </r>
  <r>
    <x v="7"/>
    <x v="0"/>
    <n v="33"/>
    <x v="0"/>
    <m/>
    <n v="32.422499999999999"/>
    <n v="0"/>
    <n v="0"/>
    <n v="0.57750000000000057"/>
  </r>
  <r>
    <x v="8"/>
    <x v="0"/>
    <n v="33"/>
    <x v="2"/>
    <m/>
    <n v="33"/>
    <n v="0"/>
    <n v="0"/>
    <n v="0"/>
  </r>
  <r>
    <x v="9"/>
    <x v="0"/>
    <n v="33"/>
    <x v="4"/>
    <m/>
    <n v="31.693000000000001"/>
    <n v="1.3069999999999986"/>
    <n v="0"/>
    <n v="0"/>
  </r>
  <r>
    <x v="10"/>
    <x v="0"/>
    <n v="33"/>
    <x v="1"/>
    <m/>
    <n v="32.422499999999999"/>
    <n v="0"/>
    <n v="0.57750000000000057"/>
    <n v="0"/>
  </r>
  <r>
    <x v="11"/>
    <x v="0"/>
    <n v="33"/>
    <x v="2"/>
    <m/>
    <n v="33"/>
    <n v="0"/>
    <n v="0"/>
    <n v="0"/>
  </r>
  <r>
    <x v="11"/>
    <x v="0"/>
    <n v="33"/>
    <x v="3"/>
    <m/>
    <n v="33"/>
    <n v="0"/>
    <n v="0"/>
    <n v="0"/>
  </r>
  <r>
    <x v="11"/>
    <x v="0"/>
    <n v="33"/>
    <x v="4"/>
    <m/>
    <n v="31.693000000000001"/>
    <n v="1.3069999999999986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DC42DE-8F53-4678-A615-997B595F1EC7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14:L19" firstHeaderRow="1" firstDataRow="1" firstDataCol="1"/>
  <pivotFields count="11"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2">
        <item x="0"/>
        <item t="default"/>
      </items>
    </pivotField>
    <pivotField numFmtId="2" showAll="0"/>
    <pivotField axis="axisRow" showAll="0">
      <items count="6">
        <item x="2"/>
        <item x="3"/>
        <item x="0"/>
        <item x="4"/>
        <item x="1"/>
        <item t="default"/>
      </items>
    </pivotField>
    <pivotField showAll="0"/>
    <pivotField dataField="1" numFmtId="2" showAll="0"/>
    <pivotField numFmtId="2" showAll="0"/>
    <pivotField numFmtId="2" showAll="0"/>
    <pivotField numFmtId="2" showAll="0"/>
    <pivotField showAll="0">
      <items count="15">
        <item h="1" x="0"/>
        <item h="1" x="1"/>
        <item x="2"/>
        <item x="3"/>
        <item x="4"/>
        <item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showAll="0">
      <items count="4">
        <item h="1" x="0"/>
        <item x="1"/>
        <item h="1" x="2"/>
        <item t="default"/>
      </items>
    </pivotField>
  </pivotFields>
  <rowFields count="1">
    <field x="3"/>
  </rowFields>
  <rowItems count="5">
    <i>
      <x/>
    </i>
    <i>
      <x v="1"/>
    </i>
    <i>
      <x v="3"/>
    </i>
    <i>
      <x v="4"/>
    </i>
    <i t="grand">
      <x/>
    </i>
  </rowItems>
  <colItems count="1">
    <i/>
  </colItems>
  <dataFields count="1">
    <dataField name="Somme de ENCAISSÉ REE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NOMINATION" xr10:uid="{D03E6AD7-F16E-4CCF-8FE1-923245878D36}" sourceName="DENOMINATION">
  <pivotTables>
    <pivotTable tabId="1" name="Tableau croisé dynamique1"/>
  </pivotTables>
  <data>
    <tabular pivotCacheId="246774682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9CF8BE3D-2BF4-4899-8695-780EE5EB6F33}" sourceName="Mois">
  <pivotTables>
    <pivotTable tabId="1" name="Tableau croisé dynamique1"/>
  </pivotTables>
  <data>
    <tabular pivotCacheId="246774682">
      <items count="14">
        <i x="1"/>
        <i x="2" s="1"/>
        <i x="3" s="1"/>
        <i x="4" s="1"/>
        <i x="5" s="1"/>
        <i x="6"/>
        <i x="7"/>
        <i x="8"/>
        <i x="9"/>
        <i x="10"/>
        <i x="11"/>
        <i x="12"/>
        <i x="0" nd="1"/>
        <i x="13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6307B54E-A928-463A-B686-F6475C95AD30}" sourceName="Années">
  <pivotTables>
    <pivotTable tabId="1" name="Tableau croisé dynamique1"/>
  </pivotTables>
  <data>
    <tabular pivotCacheId="246774682">
      <items count="3">
        <i x="1" s="1"/>
        <i x="0" nd="1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NOMINATION" xr10:uid="{241F5F89-EEEB-4967-A8A2-DD10BD6081CD}" cache="Segment_DENOMINATION" caption="DENOMINATION" rowHeight="241300"/>
  <slicer name="Mois" xr10:uid="{9FF5EEE1-679D-4479-B771-50E4F7C0649B}" cache="Segment_Mois" caption="Mois" rowHeight="241300"/>
  <slicer name="Années" xr10:uid="{774873EC-2628-464B-ABAF-FBFA25643D01}" cache="Segment_Années" caption="Anné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949AF7-3660-448E-8129-A62880501218}" name="Tableau1" displayName="Tableau1" ref="A2:I19" totalsRowShown="0" headerRowBorderDxfId="11" tableBorderDxfId="12" totalsRowBorderDxfId="10">
  <autoFilter ref="A2:I19" xr:uid="{851A17C1-295E-4B46-AB13-1D613A82BC73}"/>
  <tableColumns count="9">
    <tableColumn id="1" xr3:uid="{D29D535F-7343-448D-81E7-06937A276C5A}" name="Date" dataDxfId="9"/>
    <tableColumn id="2" xr3:uid="{1B7267E9-C4FD-4DBE-961F-1E2DAC41BE20}" name="DENOMINATION" dataDxfId="8"/>
    <tableColumn id="3" xr3:uid="{7F9EEDB1-3A9F-48DD-B077-298586D8B93E}" name="PRIX TTC" dataDxfId="7"/>
    <tableColumn id="4" xr3:uid="{F921FD37-A168-4764-8334-BCBB8001EAE8}" name="Selectionnez" dataDxfId="6"/>
    <tableColumn id="5" xr3:uid="{5C1D6090-B926-4698-AD52-664F9B303A69}" name="Montant Remise " dataDxfId="5"/>
    <tableColumn id="6" xr3:uid="{0DE622B0-67C9-4B50-BBAD-C006C6583405}" name="ENCAISSÉ REEL" dataDxfId="4">
      <calculatedColumnFormula>C3-SUM(G3:I3)</calculatedColumnFormula>
    </tableColumn>
    <tableColumn id="7" xr3:uid="{2F78DCED-0027-4026-B5AA-0AA4E2AF236B}" name="frais PAYPAL" dataDxfId="3">
      <calculatedColumnFormula>IF(D3="PAYPAL",C3-(C3-((C3*($L$1/100))+$N$1)),0)</calculatedColumnFormula>
    </tableColumn>
    <tableColumn id="8" xr3:uid="{4B79692B-FC13-4218-9847-5D6939B36338}" name="Frais SUMUP" dataDxfId="2">
      <calculatedColumnFormula>IF(D3="SUMUP",C3-(C3-((C3*($P$1/100)))),0)</calculatedColumnFormula>
    </tableColumn>
    <tableColumn id="9" xr3:uid="{C5F051B3-5F47-4EED-91CA-A917A9842239}" name="Frais IZETTLE" dataDxfId="1">
      <calculatedColumnFormula>IF($D3="IZETTLE",$C3-($C3-(($C3*($P$2/100)))),0)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9"/>
  <sheetViews>
    <sheetView showZeros="0" tabSelected="1" workbookViewId="0">
      <selection activeCell="K13" sqref="K13"/>
    </sheetView>
  </sheetViews>
  <sheetFormatPr baseColWidth="10" defaultRowHeight="15" x14ac:dyDescent="0.25"/>
  <cols>
    <col min="1" max="1" width="10.7109375" style="5" bestFit="1" customWidth="1"/>
    <col min="2" max="2" width="21.140625" customWidth="1"/>
    <col min="3" max="3" width="14.5703125" customWidth="1"/>
    <col min="4" max="4" width="16.42578125" style="16" customWidth="1"/>
    <col min="5" max="6" width="11.5703125" customWidth="1"/>
    <col min="7" max="7" width="11.5703125" style="5" customWidth="1"/>
    <col min="8" max="9" width="11.5703125" customWidth="1"/>
    <col min="10" max="10" width="8.85546875" customWidth="1"/>
    <col min="11" max="11" width="21" bestFit="1" customWidth="1"/>
    <col min="12" max="12" width="24" bestFit="1" customWidth="1"/>
    <col min="13" max="13" width="10.5703125" customWidth="1"/>
  </cols>
  <sheetData>
    <row r="1" spans="1:16" ht="45" x14ac:dyDescent="0.25">
      <c r="A1" s="18"/>
      <c r="B1" s="19" t="s">
        <v>0</v>
      </c>
      <c r="C1" s="19"/>
      <c r="D1" s="14" t="s">
        <v>1</v>
      </c>
      <c r="E1" s="12"/>
      <c r="F1" s="1" t="s">
        <v>3</v>
      </c>
      <c r="G1" s="3"/>
      <c r="H1" s="13"/>
      <c r="I1" s="13"/>
      <c r="J1" s="13"/>
      <c r="K1" s="6" t="s">
        <v>8</v>
      </c>
      <c r="L1" s="7">
        <v>2.9</v>
      </c>
      <c r="M1" s="6" t="s">
        <v>9</v>
      </c>
      <c r="N1" s="8">
        <v>0.35</v>
      </c>
      <c r="O1" s="9" t="s">
        <v>10</v>
      </c>
      <c r="P1" s="9">
        <v>1.75</v>
      </c>
    </row>
    <row r="2" spans="1:16" ht="30" x14ac:dyDescent="0.25">
      <c r="A2" s="24" t="s">
        <v>12</v>
      </c>
      <c r="B2" s="25" t="s">
        <v>4</v>
      </c>
      <c r="C2" s="25" t="s">
        <v>2</v>
      </c>
      <c r="D2" s="26" t="s">
        <v>13</v>
      </c>
      <c r="E2" s="27" t="s">
        <v>5</v>
      </c>
      <c r="F2" s="28" t="s">
        <v>11</v>
      </c>
      <c r="G2" s="28" t="s">
        <v>6</v>
      </c>
      <c r="H2" s="29" t="s">
        <v>7</v>
      </c>
      <c r="I2" s="30" t="s">
        <v>18</v>
      </c>
      <c r="J2" s="20"/>
      <c r="O2" s="17" t="s">
        <v>17</v>
      </c>
      <c r="P2" s="9">
        <v>1.75</v>
      </c>
    </row>
    <row r="3" spans="1:16" x14ac:dyDescent="0.25">
      <c r="A3" s="22">
        <v>43831</v>
      </c>
      <c r="B3" s="10"/>
      <c r="C3" s="11">
        <v>33</v>
      </c>
      <c r="D3" s="15" t="s">
        <v>16</v>
      </c>
      <c r="E3" s="12"/>
      <c r="F3" s="2">
        <f>C3-SUM(G3:I3)</f>
        <v>32.422499999999999</v>
      </c>
      <c r="G3" s="4">
        <f>IF(D3="PAYPAL",C3-(C3-((C3*($L$1/100))+$N$1)),0)</f>
        <v>0</v>
      </c>
      <c r="H3" s="4">
        <f>IF(D3="SUMUP",C3-(C3-((C3*($P$1/100)))),0)</f>
        <v>0</v>
      </c>
      <c r="I3" s="23">
        <f t="shared" ref="I3:I19" si="0">IF($D3="IZETTLE",$C3-($C3-(($C3*($P$2/100)))),0)</f>
        <v>0.57750000000000057</v>
      </c>
      <c r="J3" s="21"/>
    </row>
    <row r="4" spans="1:16" x14ac:dyDescent="0.25">
      <c r="A4" s="22">
        <v>43862</v>
      </c>
      <c r="B4" s="10"/>
      <c r="C4" s="11">
        <v>33</v>
      </c>
      <c r="D4" s="15" t="s">
        <v>15</v>
      </c>
      <c r="E4" s="12"/>
      <c r="F4" s="2">
        <f>C4-SUM(G4:I4)</f>
        <v>32.422499999999999</v>
      </c>
      <c r="G4" s="4">
        <f>IF(D4="PAYPAL",C4-(C4-((C4*($L$1/100))+$N$1)),0)</f>
        <v>0</v>
      </c>
      <c r="H4" s="4">
        <f>IF(D4="SUMUP",C4-(C4-((C4*($P$1/100)))),0)</f>
        <v>0.57750000000000057</v>
      </c>
      <c r="I4" s="23">
        <f t="shared" si="0"/>
        <v>0</v>
      </c>
      <c r="J4" s="21"/>
    </row>
    <row r="5" spans="1:16" x14ac:dyDescent="0.25">
      <c r="A5" s="22">
        <v>43920</v>
      </c>
      <c r="B5" s="10"/>
      <c r="C5" s="11">
        <v>33</v>
      </c>
      <c r="D5" s="15" t="s">
        <v>19</v>
      </c>
      <c r="E5" s="12"/>
      <c r="F5" s="2">
        <f>C5-SUM(G5:I5)</f>
        <v>33</v>
      </c>
      <c r="G5" s="4">
        <f>IF(D5="PAYPAL",C5-(C5-((C5*($L$1/100))+$N$1)),0)</f>
        <v>0</v>
      </c>
      <c r="H5" s="4">
        <f>IF(D5="SUMUP",C5-(C5-((C5*($P$1/100)))),0)</f>
        <v>0</v>
      </c>
      <c r="I5" s="23">
        <f t="shared" si="0"/>
        <v>0</v>
      </c>
      <c r="J5" s="21"/>
    </row>
    <row r="6" spans="1:16" x14ac:dyDescent="0.25">
      <c r="A6" s="22">
        <v>43922</v>
      </c>
      <c r="B6" s="10"/>
      <c r="C6" s="11">
        <v>33</v>
      </c>
      <c r="D6" s="15" t="s">
        <v>20</v>
      </c>
      <c r="E6" s="12"/>
      <c r="F6" s="2">
        <f t="shared" ref="F6:F19" si="1">C6-SUM(G6:I6)</f>
        <v>33</v>
      </c>
      <c r="G6" s="4">
        <f>IF(D6="PAYPAL",C6-(C6-((C6*($L$1/100))+$N$1)),0)</f>
        <v>0</v>
      </c>
      <c r="H6" s="4">
        <f>IF(D6="SUMUP",C6-(C6-((C6*($P$1/100)))),0)</f>
        <v>0</v>
      </c>
      <c r="I6" s="23">
        <f t="shared" si="0"/>
        <v>0</v>
      </c>
      <c r="J6" s="21"/>
    </row>
    <row r="7" spans="1:16" x14ac:dyDescent="0.25">
      <c r="A7" s="22">
        <v>43922</v>
      </c>
      <c r="B7" s="10"/>
      <c r="C7" s="11">
        <v>33</v>
      </c>
      <c r="D7" s="15" t="s">
        <v>14</v>
      </c>
      <c r="E7" s="12"/>
      <c r="F7" s="2">
        <f t="shared" si="1"/>
        <v>31.693000000000001</v>
      </c>
      <c r="G7" s="4">
        <f>IF(D7="PAYPAL",C7-(C7-((C7*($L$1/100))+$N$1)),0)</f>
        <v>1.3069999999999986</v>
      </c>
      <c r="H7" s="4">
        <f>IF(D7="SUMUP",C7-(C7-((C7*($P$1/100)))),0)</f>
        <v>0</v>
      </c>
      <c r="I7" s="23">
        <f t="shared" si="0"/>
        <v>0</v>
      </c>
      <c r="J7" s="21"/>
    </row>
    <row r="8" spans="1:16" x14ac:dyDescent="0.25">
      <c r="A8" s="22">
        <v>43952</v>
      </c>
      <c r="B8" s="10"/>
      <c r="C8" s="11">
        <v>33</v>
      </c>
      <c r="D8" s="15" t="s">
        <v>19</v>
      </c>
      <c r="E8" s="12"/>
      <c r="F8" s="2">
        <f t="shared" si="1"/>
        <v>33</v>
      </c>
      <c r="G8" s="4">
        <f>IF(D8="PAYPAL",C8-(C8-((C8*($L$1/100))+$N$1)),0)</f>
        <v>0</v>
      </c>
      <c r="H8" s="4">
        <f>IF(D8="SUMUP",C8-(C8-((C8*($P$1/100)))),0)</f>
        <v>0</v>
      </c>
      <c r="I8" s="23">
        <f t="shared" si="0"/>
        <v>0</v>
      </c>
      <c r="J8" s="21"/>
    </row>
    <row r="9" spans="1:16" x14ac:dyDescent="0.25">
      <c r="A9" s="22">
        <v>43952</v>
      </c>
      <c r="B9" s="10"/>
      <c r="C9" s="11">
        <v>33</v>
      </c>
      <c r="D9" s="15" t="s">
        <v>15</v>
      </c>
      <c r="E9" s="12"/>
      <c r="F9" s="2">
        <f t="shared" si="1"/>
        <v>32.422499999999999</v>
      </c>
      <c r="G9" s="4">
        <f>IF(D9="PAYPAL",C9-(C9-((C9*($L$1/100))+$N$1)),0)</f>
        <v>0</v>
      </c>
      <c r="H9" s="4">
        <f>IF(D9="SUMUP",C9-(C9-((C9*($P$1/100)))),0)</f>
        <v>0.57750000000000057</v>
      </c>
      <c r="I9" s="23">
        <f t="shared" si="0"/>
        <v>0</v>
      </c>
      <c r="J9" s="21"/>
    </row>
    <row r="10" spans="1:16" x14ac:dyDescent="0.25">
      <c r="A10" s="22">
        <v>43983</v>
      </c>
      <c r="B10" s="10"/>
      <c r="C10" s="11">
        <v>33</v>
      </c>
      <c r="D10" s="15" t="s">
        <v>16</v>
      </c>
      <c r="E10" s="12"/>
      <c r="F10" s="2">
        <f t="shared" si="1"/>
        <v>32.422499999999999</v>
      </c>
      <c r="G10" s="4">
        <f>IF(D10="PAYPAL",C10-(C10-((C10*($L$1/100))+$N$1)),0)</f>
        <v>0</v>
      </c>
      <c r="H10" s="4">
        <f>IF(D10="SUMUP",C10-(C10-((C10*($P$1/100)))),0)</f>
        <v>0</v>
      </c>
      <c r="I10" s="23">
        <f t="shared" si="0"/>
        <v>0.57750000000000057</v>
      </c>
      <c r="J10" s="21"/>
    </row>
    <row r="11" spans="1:16" x14ac:dyDescent="0.25">
      <c r="A11" s="22">
        <v>43983</v>
      </c>
      <c r="B11" s="10"/>
      <c r="C11" s="11">
        <v>33</v>
      </c>
      <c r="D11" s="15" t="s">
        <v>15</v>
      </c>
      <c r="E11" s="12"/>
      <c r="F11" s="2">
        <f t="shared" si="1"/>
        <v>32.422499999999999</v>
      </c>
      <c r="G11" s="4">
        <f>IF(D11="PAYPAL",C11-(C11-((C11*($L$1/100))+$N$1)),0)</f>
        <v>0</v>
      </c>
      <c r="H11" s="4">
        <f>IF(D11="SUMUP",C11-(C11-((C11*($P$1/100)))),0)</f>
        <v>0.57750000000000057</v>
      </c>
      <c r="I11" s="23">
        <f t="shared" si="0"/>
        <v>0</v>
      </c>
      <c r="J11" s="21"/>
    </row>
    <row r="12" spans="1:16" x14ac:dyDescent="0.25">
      <c r="A12" s="22">
        <v>44013</v>
      </c>
      <c r="B12" s="10"/>
      <c r="C12" s="11">
        <v>33</v>
      </c>
      <c r="D12" s="15" t="s">
        <v>14</v>
      </c>
      <c r="E12" s="12"/>
      <c r="F12" s="2">
        <f t="shared" si="1"/>
        <v>31.693000000000001</v>
      </c>
      <c r="G12" s="4">
        <f>IF(D12="PAYPAL",C12-(C12-((C12*($L$1/100))+$N$1)),0)</f>
        <v>1.3069999999999986</v>
      </c>
      <c r="H12" s="4">
        <f>IF(D12="SUMUP",C12-(C12-((C12*($P$1/100)))),0)</f>
        <v>0</v>
      </c>
      <c r="I12" s="23">
        <f t="shared" si="0"/>
        <v>0</v>
      </c>
      <c r="J12" s="21"/>
    </row>
    <row r="13" spans="1:16" x14ac:dyDescent="0.25">
      <c r="A13" s="22">
        <v>44044</v>
      </c>
      <c r="B13" s="10"/>
      <c r="C13" s="11">
        <v>33</v>
      </c>
      <c r="D13" s="15" t="s">
        <v>16</v>
      </c>
      <c r="E13" s="12"/>
      <c r="F13" s="2">
        <f t="shared" si="1"/>
        <v>32.422499999999999</v>
      </c>
      <c r="G13" s="4">
        <f>IF(D13="PAYPAL",C13-(C13-((C13*($L$1/100))+$N$1)),0)</f>
        <v>0</v>
      </c>
      <c r="H13" s="4">
        <f>IF(D13="SUMUP",C13-(C13-((C13*($P$1/100)))),0)</f>
        <v>0</v>
      </c>
      <c r="I13" s="23">
        <f t="shared" si="0"/>
        <v>0.57750000000000057</v>
      </c>
      <c r="J13" s="21"/>
    </row>
    <row r="14" spans="1:16" x14ac:dyDescent="0.25">
      <c r="A14" s="22">
        <v>44075</v>
      </c>
      <c r="B14" s="10"/>
      <c r="C14" s="11">
        <v>33</v>
      </c>
      <c r="D14" s="15" t="s">
        <v>19</v>
      </c>
      <c r="E14" s="12"/>
      <c r="F14" s="2">
        <f t="shared" si="1"/>
        <v>33</v>
      </c>
      <c r="G14" s="4">
        <f>IF(D14="PAYPAL",C14-(C14-((C14*($L$1/100))+$N$1)),0)</f>
        <v>0</v>
      </c>
      <c r="H14" s="4">
        <f>IF(D14="SUMUP",C14-(C14-((C14*($P$1/100)))),0)</f>
        <v>0</v>
      </c>
      <c r="I14" s="23">
        <f t="shared" si="0"/>
        <v>0</v>
      </c>
      <c r="J14" s="21"/>
      <c r="K14" s="39" t="s">
        <v>21</v>
      </c>
      <c r="L14" t="s">
        <v>23</v>
      </c>
    </row>
    <row r="15" spans="1:16" x14ac:dyDescent="0.25">
      <c r="A15" s="22">
        <v>44105</v>
      </c>
      <c r="B15" s="10"/>
      <c r="C15" s="11">
        <v>33</v>
      </c>
      <c r="D15" s="15" t="s">
        <v>14</v>
      </c>
      <c r="E15" s="12"/>
      <c r="F15" s="2">
        <f t="shared" si="1"/>
        <v>31.693000000000001</v>
      </c>
      <c r="G15" s="4">
        <f>IF(D15="PAYPAL",C15-(C15-((C15*($L$1/100))+$N$1)),0)</f>
        <v>1.3069999999999986</v>
      </c>
      <c r="H15" s="4">
        <f>IF(D15="SUMUP",C15-(C15-((C15*($P$1/100)))),0)</f>
        <v>0</v>
      </c>
      <c r="I15" s="23">
        <f t="shared" si="0"/>
        <v>0</v>
      </c>
      <c r="J15" s="21"/>
      <c r="K15" s="40" t="s">
        <v>19</v>
      </c>
      <c r="L15" s="41">
        <v>66</v>
      </c>
    </row>
    <row r="16" spans="1:16" x14ac:dyDescent="0.25">
      <c r="A16" s="22">
        <v>44136</v>
      </c>
      <c r="B16" s="10"/>
      <c r="C16" s="11">
        <v>33</v>
      </c>
      <c r="D16" s="15" t="s">
        <v>15</v>
      </c>
      <c r="E16" s="12"/>
      <c r="F16" s="2">
        <f t="shared" si="1"/>
        <v>32.422499999999999</v>
      </c>
      <c r="G16" s="4">
        <f>IF(D16="PAYPAL",C16-(C16-((C16*($L$1/100))+$N$1)),0)</f>
        <v>0</v>
      </c>
      <c r="H16" s="4">
        <f>IF(D16="SUMUP",C16-(C16-((C16*($P$1/100)))),0)</f>
        <v>0.57750000000000057</v>
      </c>
      <c r="I16" s="23">
        <f t="shared" si="0"/>
        <v>0</v>
      </c>
      <c r="J16" s="21"/>
      <c r="K16" s="40" t="s">
        <v>20</v>
      </c>
      <c r="L16" s="41">
        <v>33</v>
      </c>
    </row>
    <row r="17" spans="1:12" x14ac:dyDescent="0.25">
      <c r="A17" s="22">
        <v>44166</v>
      </c>
      <c r="B17" s="10"/>
      <c r="C17" s="11">
        <v>33</v>
      </c>
      <c r="D17" s="15" t="s">
        <v>19</v>
      </c>
      <c r="E17" s="12"/>
      <c r="F17" s="2">
        <f t="shared" si="1"/>
        <v>33</v>
      </c>
      <c r="G17" s="4">
        <f>IF(D17="PAYPAL",C17-(C17-((C17*($L$1/100))+$N$1)),0)</f>
        <v>0</v>
      </c>
      <c r="H17" s="4">
        <f>IF(D17="SUMUP",C17-(C17-((C17*($P$1/100)))),0)</f>
        <v>0</v>
      </c>
      <c r="I17" s="23">
        <f t="shared" si="0"/>
        <v>0</v>
      </c>
      <c r="J17" s="21"/>
      <c r="K17" s="40" t="s">
        <v>14</v>
      </c>
      <c r="L17" s="41">
        <v>31.693000000000001</v>
      </c>
    </row>
    <row r="18" spans="1:12" x14ac:dyDescent="0.25">
      <c r="A18" s="22">
        <v>44166</v>
      </c>
      <c r="B18" s="10"/>
      <c r="C18" s="11">
        <v>33</v>
      </c>
      <c r="D18" s="15" t="s">
        <v>20</v>
      </c>
      <c r="E18" s="12"/>
      <c r="F18" s="2">
        <f t="shared" si="1"/>
        <v>33</v>
      </c>
      <c r="G18" s="4">
        <f>IF(D18="PAYPAL",C18-(C18-((C18*($L$1/100))+$N$1)),0)</f>
        <v>0</v>
      </c>
      <c r="H18" s="4">
        <f>IF(D18="SUMUP",C18-(C18-((C18*($P$1/100)))),0)</f>
        <v>0</v>
      </c>
      <c r="I18" s="23">
        <f t="shared" si="0"/>
        <v>0</v>
      </c>
      <c r="J18" s="21"/>
      <c r="K18" s="40" t="s">
        <v>15</v>
      </c>
      <c r="L18" s="41">
        <v>64.844999999999999</v>
      </c>
    </row>
    <row r="19" spans="1:12" x14ac:dyDescent="0.25">
      <c r="A19" s="31">
        <v>44166</v>
      </c>
      <c r="B19" s="32"/>
      <c r="C19" s="33">
        <v>33</v>
      </c>
      <c r="D19" s="34" t="s">
        <v>14</v>
      </c>
      <c r="E19" s="35"/>
      <c r="F19" s="36">
        <f t="shared" si="1"/>
        <v>31.693000000000001</v>
      </c>
      <c r="G19" s="37">
        <f>IF(D19="PAYPAL",C19-(C19-((C19*($L$1/100))+$N$1)),0)</f>
        <v>1.3069999999999986</v>
      </c>
      <c r="H19" s="37">
        <f>IF(D19="SUMUP",C19-(C19-((C19*($P$1/100)))),0)</f>
        <v>0</v>
      </c>
      <c r="I19" s="38">
        <f t="shared" si="0"/>
        <v>0</v>
      </c>
      <c r="J19" s="21"/>
      <c r="K19" s="40" t="s">
        <v>22</v>
      </c>
      <c r="L19" s="41">
        <v>195.53800000000001</v>
      </c>
    </row>
  </sheetData>
  <mergeCells count="1">
    <mergeCell ref="B1:C1"/>
  </mergeCells>
  <conditionalFormatting sqref="F3:F19">
    <cfRule type="expression" dxfId="0" priority="2">
      <formula>AND($C3&lt;&gt;"",OR($F3=""^$F3=0))</formula>
    </cfRule>
  </conditionalFormatting>
  <dataValidations count="2">
    <dataValidation type="list" allowBlank="1" showInputMessage="1" showErrorMessage="1" sqref="D3:D19" xr:uid="{F1DEE7E7-DCDC-4DC0-BFC3-7FC846A9138E}">
      <formula1>"ESPECES,CHEQUE,VIREMENT,PAYPAL,SUMUP,IZETTLE"</formula1>
    </dataValidation>
    <dataValidation type="list" allowBlank="1" showInputMessage="1" showErrorMessage="1" sqref="K2" xr:uid="{C632D285-C037-4059-B8EF-C318B6FC2183}">
      <formula1>"2020,2021,2022,2023,2024"</formula1>
    </dataValidation>
  </dataValidation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Eric</cp:lastModifiedBy>
  <dcterms:created xsi:type="dcterms:W3CDTF">2020-12-10T19:22:57Z</dcterms:created>
  <dcterms:modified xsi:type="dcterms:W3CDTF">2020-12-12T12:29:42Z</dcterms:modified>
</cp:coreProperties>
</file>