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Compteur FL" sheetId="1" r:id="rId1"/>
    <sheet name="Base de données" sheetId="2" r:id="rId2"/>
    <sheet name="Bilan semaine" sheetId="3" r:id="rId3"/>
  </sheets>
  <definedNames>
    <definedName name="Burpeedeepfrogs">'Base de données'!$G$2:$G$609</definedName>
    <definedName name="Burpeefrogs">'Base de données'!$F$2:$F$609</definedName>
    <definedName name="Burpees">'Base de données'!$D$2:$D$609</definedName>
    <definedName name="Burpeesquatjumps">'Base de données'!$E$2:$E$609</definedName>
    <definedName name="Climbers">'Base de données'!$AO$2:$AO$609</definedName>
    <definedName name="Crunches">'Base de données'!$H$2:$H$609</definedName>
    <definedName name="Essai1">'Compteur FL'!$A$4:$A$9</definedName>
    <definedName name="Essai2">'Compteur FL'!$B$4:$B$9</definedName>
    <definedName name="Froggers">'Base de données'!$AQ$2:$AQ$609</definedName>
    <definedName name="HHleglever">'Base de données'!$J$2:$J$609</definedName>
    <definedName name="HHlunges">'Base de données'!$AI$2:$AI$609</definedName>
    <definedName name="HHlungewalk">'Base de données'!$AL$2:$AL$609</definedName>
    <definedName name="HHsquats">'Base de données'!$AF$2:$AF$609</definedName>
    <definedName name="HHstandups">'Base de données'!$M$2:$M$609</definedName>
    <definedName name="Highjumps">'Base de données'!$AE$2:$AE$609</definedName>
    <definedName name="Highknees">'Base de données'!$AC$2:$AC$609</definedName>
    <definedName name="Jackknives">'Base de données'!$L$2:$L$609</definedName>
    <definedName name="Jumpingjacks">'Base de données'!$AB$2:$AB$609</definedName>
    <definedName name="Jumpingpullups">'Base de données'!$V$2:$V$609</definedName>
    <definedName name="Jumps">'Base de données'!$AD$2:$AD$609</definedName>
    <definedName name="KippingHSPushups">'Base de données'!$T$2:$T$609</definedName>
    <definedName name="Kneepushups">'Base de données'!$P$2:$P$609</definedName>
    <definedName name="Lunges">'Base de données'!$AJ$2:$AJ$609</definedName>
    <definedName name="Lungewalk">'Base de données'!$AM$2:$AM$609</definedName>
    <definedName name="Mountainclimbers">'Base de données'!$AN$2:$AN$609</definedName>
    <definedName name="Muscleups">'Base de données'!$X$2:$X$609</definedName>
    <definedName name="OHPushups">'Base de données'!$R$2:$R$609</definedName>
    <definedName name="Pikes">'Base de données'!$S$2:$S$609</definedName>
    <definedName name="Pistols">'Base de données'!$AH$2:$AH$609</definedName>
    <definedName name="Pullups">'Base de données'!$W$2:$W$609</definedName>
    <definedName name="Pushups">'Base de données'!$Q$2:$Q$609</definedName>
    <definedName name="Run">'Base de données'!$AA$2:$AA$609</definedName>
    <definedName name="Situps">'Base de données'!$I$2:$I$609</definedName>
    <definedName name="Splitlunges">'Base de données'!$AK$2:$AK$609</definedName>
    <definedName name="Sprawlfrogs">'Base de données'!$AP$2:$AP$609</definedName>
    <definedName name="Sprawls">'Base de données'!$C$2:$C$609</definedName>
    <definedName name="Sprint">'Base de données'!$Z$2:$Z$609</definedName>
    <definedName name="Squats">'Base de données'!$AG$2:$AG$609</definedName>
    <definedName name="Standupjumps">'Base de données'!$O$2:$O$609</definedName>
    <definedName name="Standups">'Base de données'!$N$2:$N$609</definedName>
    <definedName name="Straightleglever">'Base de données'!$K$2:$K$609</definedName>
    <definedName name="StrictHSPushups">'Base de données'!$U$2:$U$609</definedName>
    <definedName name="Toestobar">'Base de données'!$Y$2:$Y$609</definedName>
    <definedName name="Tour">'Base de données'!$B$2:$B$609</definedName>
    <definedName name="Tours">#REF!</definedName>
    <definedName name="TR">'Base de données'!$AZ$2:$AZ$31</definedName>
    <definedName name="WO">'Base de données'!$AY$2:$AY$111</definedName>
    <definedName name="workout">'Base de données'!$A$2:$A$609</definedName>
  </definedNames>
  <calcPr calcId="145621"/>
</workbook>
</file>

<file path=xl/calcChain.xml><?xml version="1.0" encoding="utf-8"?>
<calcChain xmlns="http://schemas.openxmlformats.org/spreadsheetml/2006/main">
  <c r="BA5" i="1" l="1" a="1"/>
  <c r="BA5" i="1" s="1"/>
  <c r="O5" i="1" s="1" a="1"/>
  <c r="O5" i="1" s="1"/>
  <c r="BA6" i="1" a="1"/>
  <c r="BA6" i="1" s="1"/>
  <c r="N6" i="1" s="1" a="1"/>
  <c r="N6" i="1" s="1"/>
  <c r="BA7" i="1" a="1"/>
  <c r="BA7" i="1" s="1"/>
  <c r="N7" i="1" s="1" a="1"/>
  <c r="N7" i="1" s="1"/>
  <c r="BA8" i="1" a="1"/>
  <c r="BA8" i="1" s="1"/>
  <c r="J8" i="1" s="1"/>
  <c r="BA9" i="1" a="1"/>
  <c r="BA9" i="1" s="1"/>
  <c r="P9" i="1" s="1" a="1"/>
  <c r="P9" i="1" s="1"/>
  <c r="BA10" i="1" a="1"/>
  <c r="BA10" i="1" s="1"/>
  <c r="S10" i="1" s="1" a="1"/>
  <c r="S10" i="1" s="1"/>
  <c r="BA11" i="1" a="1"/>
  <c r="BA11" i="1" s="1"/>
  <c r="L11" i="1" s="1" a="1"/>
  <c r="L11" i="1" s="1"/>
  <c r="BA12" i="1" a="1"/>
  <c r="BA12" i="1" s="1"/>
  <c r="AA12" i="1" s="1" a="1"/>
  <c r="AA12" i="1" s="1"/>
  <c r="BA13" i="1" a="1"/>
  <c r="BA13" i="1" s="1"/>
  <c r="L13" i="1" s="1" a="1"/>
  <c r="L13" i="1" s="1"/>
  <c r="BA4" i="1" a="1"/>
  <c r="BA4" i="1" s="1"/>
  <c r="AP4" i="1" s="1" a="1"/>
  <c r="AP4" i="1" s="1"/>
  <c r="B54" i="3" a="1"/>
  <c r="B54" i="3" s="1"/>
  <c r="C54" i="3" a="1"/>
  <c r="C54" i="3" s="1"/>
  <c r="B53" i="3" a="1"/>
  <c r="B53" i="3" s="1"/>
  <c r="C53" i="3" a="1"/>
  <c r="C53" i="3" s="1"/>
  <c r="B52" i="3" a="1"/>
  <c r="B52" i="3" s="1"/>
  <c r="C52" i="3" a="1"/>
  <c r="C52" i="3" s="1"/>
  <c r="B51" i="3" a="1"/>
  <c r="B51" i="3" s="1"/>
  <c r="C51" i="3" a="1"/>
  <c r="C51" i="3" s="1"/>
  <c r="B50" i="3" a="1"/>
  <c r="B50" i="3" s="1"/>
  <c r="C50" i="3" a="1"/>
  <c r="C50" i="3" s="1"/>
  <c r="B49" i="3" a="1"/>
  <c r="B49" i="3" s="1"/>
  <c r="C49" i="3" a="1"/>
  <c r="C49" i="3" s="1"/>
  <c r="B48" i="3" a="1"/>
  <c r="B48" i="3" s="1"/>
  <c r="C48" i="3" a="1"/>
  <c r="C48" i="3" s="1"/>
  <c r="B47" i="3" a="1"/>
  <c r="B47" i="3" s="1"/>
  <c r="C47" i="3" a="1"/>
  <c r="C47" i="3" s="1"/>
  <c r="B46" i="3" a="1"/>
  <c r="B46" i="3" s="1"/>
  <c r="C46" i="3" a="1"/>
  <c r="C46" i="3" s="1"/>
  <c r="B45" i="3" a="1"/>
  <c r="B45" i="3" s="1"/>
  <c r="C45" i="3" a="1"/>
  <c r="C45" i="3" s="1"/>
  <c r="B44" i="3" a="1"/>
  <c r="B44" i="3" s="1"/>
  <c r="C44" i="3" a="1"/>
  <c r="C44" i="3" s="1"/>
  <c r="B43" i="3" a="1"/>
  <c r="B43" i="3" s="1"/>
  <c r="C43" i="3" a="1"/>
  <c r="C43" i="3" s="1"/>
  <c r="B42" i="3" a="1"/>
  <c r="B42" i="3" s="1"/>
  <c r="C42" i="3" a="1"/>
  <c r="C42" i="3" s="1"/>
  <c r="B41" i="3" a="1"/>
  <c r="B41" i="3" s="1"/>
  <c r="C41" i="3" a="1"/>
  <c r="C41" i="3" s="1"/>
  <c r="B40" i="3" a="1"/>
  <c r="B40" i="3" s="1"/>
  <c r="C40" i="3" a="1"/>
  <c r="C40" i="3" s="1"/>
  <c r="B39" i="3" a="1"/>
  <c r="B39" i="3" s="1"/>
  <c r="C39" i="3" a="1"/>
  <c r="C39" i="3" s="1"/>
  <c r="B38" i="3" a="1"/>
  <c r="B38" i="3" s="1"/>
  <c r="C38" i="3" a="1"/>
  <c r="C38" i="3" s="1"/>
  <c r="B37" i="3" a="1"/>
  <c r="B37" i="3" s="1"/>
  <c r="C37" i="3" a="1"/>
  <c r="C37" i="3" s="1"/>
  <c r="B36" i="3" a="1"/>
  <c r="B36" i="3" s="1"/>
  <c r="C36" i="3" a="1"/>
  <c r="C36" i="3" s="1"/>
  <c r="B35" i="3" a="1"/>
  <c r="B35" i="3" s="1"/>
  <c r="C35" i="3" a="1"/>
  <c r="C35" i="3" s="1"/>
  <c r="B34" i="3" a="1"/>
  <c r="B34" i="3" s="1"/>
  <c r="C34" i="3" a="1"/>
  <c r="C34" i="3" s="1"/>
  <c r="B33" i="3" a="1"/>
  <c r="B33" i="3" s="1"/>
  <c r="C33" i="3" a="1"/>
  <c r="C33" i="3" s="1"/>
  <c r="B32" i="3" a="1"/>
  <c r="B32" i="3" s="1"/>
  <c r="C32" i="3" a="1"/>
  <c r="C32" i="3" s="1"/>
  <c r="B31" i="3" a="1"/>
  <c r="B31" i="3" s="1"/>
  <c r="C31" i="3" a="1"/>
  <c r="C31" i="3" s="1"/>
  <c r="B30" i="3" a="1"/>
  <c r="B30" i="3" s="1"/>
  <c r="C30" i="3" a="1"/>
  <c r="C30" i="3" s="1"/>
  <c r="B29" i="3" a="1"/>
  <c r="B29" i="3" s="1"/>
  <c r="C29" i="3" a="1"/>
  <c r="C29" i="3" s="1"/>
  <c r="B28" i="3" a="1"/>
  <c r="B28" i="3" s="1"/>
  <c r="C28" i="3" a="1"/>
  <c r="C28" i="3" s="1"/>
  <c r="B27" i="3" a="1"/>
  <c r="B27" i="3" s="1"/>
  <c r="C27" i="3" a="1"/>
  <c r="C27" i="3" s="1"/>
  <c r="B26" i="3" a="1"/>
  <c r="B26" i="3" s="1"/>
  <c r="C26" i="3" a="1"/>
  <c r="C26" i="3" s="1"/>
  <c r="B25" i="3" a="1"/>
  <c r="B25" i="3" s="1"/>
  <c r="C25" i="3" a="1"/>
  <c r="C25" i="3" s="1"/>
  <c r="B24" i="3" a="1"/>
  <c r="B24" i="3" s="1"/>
  <c r="C24" i="3" a="1"/>
  <c r="C24" i="3" s="1"/>
  <c r="B23" i="3" a="1"/>
  <c r="B23" i="3" s="1"/>
  <c r="C23" i="3" a="1"/>
  <c r="C23" i="3" s="1"/>
  <c r="B22" i="3" a="1"/>
  <c r="B22" i="3" s="1"/>
  <c r="C22" i="3" a="1"/>
  <c r="C22" i="3" s="1"/>
  <c r="B21" i="3" a="1"/>
  <c r="B21" i="3" s="1"/>
  <c r="C21" i="3" a="1"/>
  <c r="C21" i="3" s="1"/>
  <c r="B20" i="3" a="1"/>
  <c r="B20" i="3" s="1"/>
  <c r="C20" i="3" a="1"/>
  <c r="C20" i="3" s="1"/>
  <c r="B19" i="3" a="1"/>
  <c r="B19" i="3" s="1"/>
  <c r="C19" i="3" a="1"/>
  <c r="C19" i="3" s="1"/>
  <c r="B18" i="3" a="1"/>
  <c r="B18" i="3" s="1"/>
  <c r="C18" i="3" a="1"/>
  <c r="C18" i="3" s="1"/>
  <c r="B17" i="3" a="1"/>
  <c r="B17" i="3" s="1"/>
  <c r="C17" i="3" a="1"/>
  <c r="C17" i="3" s="1"/>
  <c r="B16" i="3" a="1"/>
  <c r="B16" i="3" s="1"/>
  <c r="C16" i="3" a="1"/>
  <c r="C16" i="3" s="1"/>
  <c r="B15" i="3" a="1"/>
  <c r="B15" i="3" s="1"/>
  <c r="C15" i="3" a="1"/>
  <c r="C15" i="3" s="1"/>
  <c r="B14" i="3" a="1"/>
  <c r="B14" i="3" s="1"/>
  <c r="C14" i="3" a="1"/>
  <c r="C14" i="3" s="1"/>
  <c r="B13" i="3" a="1"/>
  <c r="B13" i="3" s="1"/>
  <c r="C13" i="3" a="1"/>
  <c r="C13" i="3" s="1"/>
  <c r="B12" i="3" a="1"/>
  <c r="B12" i="3" s="1"/>
  <c r="C12" i="3" a="1"/>
  <c r="C12" i="3" s="1"/>
  <c r="B11" i="3" a="1"/>
  <c r="B11" i="3" s="1"/>
  <c r="C11" i="3" a="1"/>
  <c r="C11" i="3" s="1"/>
  <c r="B10" i="3" a="1"/>
  <c r="B10" i="3" s="1"/>
  <c r="C10" i="3" a="1"/>
  <c r="C10" i="3" s="1"/>
  <c r="B9" i="3" a="1"/>
  <c r="B9" i="3" s="1"/>
  <c r="C9" i="3" a="1"/>
  <c r="C9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B4" i="3" a="1"/>
  <c r="B4" i="3" s="1"/>
  <c r="B5" i="3" a="1"/>
  <c r="B5" i="3" s="1"/>
  <c r="B6" i="3" a="1"/>
  <c r="B6" i="3" s="1"/>
  <c r="B7" i="3" a="1"/>
  <c r="B7" i="3" s="1"/>
  <c r="B8" i="3" a="1"/>
  <c r="B8" i="3" s="1"/>
  <c r="C3" i="3" a="1"/>
  <c r="C3" i="3" s="1"/>
  <c r="B3" i="3" a="1"/>
  <c r="B3" i="3" s="1"/>
  <c r="AW5" i="1" l="1" a="1"/>
  <c r="AW5" i="1" s="1"/>
  <c r="O9" i="1" a="1"/>
  <c r="O9" i="1" s="1"/>
  <c r="AG6" i="1" a="1"/>
  <c r="AG6" i="1" s="1"/>
  <c r="AC6" i="1" a="1"/>
  <c r="AC6" i="1" s="1"/>
  <c r="I6" i="1"/>
  <c r="AG5" i="1" a="1"/>
  <c r="AG5" i="1" s="1"/>
  <c r="V5" i="1" a="1"/>
  <c r="V5" i="1" s="1"/>
  <c r="AS8" i="1" a="1"/>
  <c r="AS8" i="1" s="1"/>
  <c r="X8" i="1" a="1"/>
  <c r="X8" i="1" s="1"/>
  <c r="AQ8" i="1" a="1"/>
  <c r="AQ8" i="1" s="1"/>
  <c r="R8" i="1" a="1"/>
  <c r="R8" i="1" s="1"/>
  <c r="AP8" i="1" a="1"/>
  <c r="AP8" i="1" s="1"/>
  <c r="P8" i="1" a="1"/>
  <c r="P8" i="1" s="1"/>
  <c r="AJ5" i="1" a="1"/>
  <c r="AJ5" i="1" s="1"/>
  <c r="AH8" i="1" a="1"/>
  <c r="AH8" i="1" s="1"/>
  <c r="I8" i="1"/>
  <c r="AF8" i="1" a="1"/>
  <c r="AF8" i="1" s="1"/>
  <c r="R5" i="1" a="1"/>
  <c r="R5" i="1" s="1"/>
  <c r="AA8" i="1" a="1"/>
  <c r="AA8" i="1" s="1"/>
  <c r="AJ8" i="1" a="1"/>
  <c r="AJ8" i="1" s="1"/>
  <c r="M8" i="1" a="1"/>
  <c r="M8" i="1" s="1"/>
  <c r="Y8" i="1" a="1"/>
  <c r="Y8" i="1" s="1"/>
  <c r="K6" i="1"/>
  <c r="W13" i="1" a="1"/>
  <c r="W13" i="1" s="1"/>
  <c r="AS5" i="1" a="1"/>
  <c r="AS5" i="1" s="1"/>
  <c r="AF5" i="1" a="1"/>
  <c r="AF5" i="1" s="1"/>
  <c r="Q5" i="1" a="1"/>
  <c r="Q5" i="1" s="1"/>
  <c r="AV13" i="1" a="1"/>
  <c r="AV13" i="1" s="1"/>
  <c r="V13" i="1" a="1"/>
  <c r="V13" i="1" s="1"/>
  <c r="AR5" i="1" a="1"/>
  <c r="AR5" i="1" s="1"/>
  <c r="AD5" i="1" a="1"/>
  <c r="AD5" i="1" s="1"/>
  <c r="N5" i="1" a="1"/>
  <c r="N5" i="1" s="1"/>
  <c r="Z13" i="1" a="1"/>
  <c r="Z13" i="1" s="1"/>
  <c r="AQ13" i="1" a="1"/>
  <c r="AQ13" i="1" s="1"/>
  <c r="P13" i="1" a="1"/>
  <c r="P13" i="1" s="1"/>
  <c r="AP5" i="1" a="1"/>
  <c r="AP5" i="1" s="1"/>
  <c r="AA5" i="1" a="1"/>
  <c r="AA5" i="1" s="1"/>
  <c r="M5" i="1" a="1"/>
  <c r="M5" i="1" s="1"/>
  <c r="AP13" i="1" a="1"/>
  <c r="AP13" i="1" s="1"/>
  <c r="K13" i="1"/>
  <c r="AO5" i="1" a="1"/>
  <c r="AO5" i="1" s="1"/>
  <c r="Z5" i="1" a="1"/>
  <c r="Z5" i="1" s="1"/>
  <c r="L5" i="1" a="1"/>
  <c r="L5" i="1" s="1"/>
  <c r="AL13" i="1" a="1"/>
  <c r="AL13" i="1" s="1"/>
  <c r="J13" i="1"/>
  <c r="AN5" i="1" a="1"/>
  <c r="AN5" i="1" s="1"/>
  <c r="X5" i="1" a="1"/>
  <c r="X5" i="1" s="1"/>
  <c r="I5" i="1"/>
  <c r="AG13" i="1" a="1"/>
  <c r="AG13" i="1" s="1"/>
  <c r="AF13" i="1" a="1"/>
  <c r="AF13" i="1" s="1"/>
  <c r="AI5" i="1" a="1"/>
  <c r="AI5" i="1" s="1"/>
  <c r="U5" i="1" a="1"/>
  <c r="U5" i="1" s="1"/>
  <c r="AO13" i="1" a="1"/>
  <c r="AO13" i="1" s="1"/>
  <c r="AE13" i="1" a="1"/>
  <c r="AE13" i="1" s="1"/>
  <c r="S13" i="1" a="1"/>
  <c r="S13" i="1" s="1"/>
  <c r="I13" i="1"/>
  <c r="AN10" i="1" a="1"/>
  <c r="AN10" i="1" s="1"/>
  <c r="AA10" i="1" a="1"/>
  <c r="AA10" i="1" s="1"/>
  <c r="M10" i="1" a="1"/>
  <c r="M10" i="1" s="1"/>
  <c r="AW6" i="1" a="1"/>
  <c r="AW6" i="1" s="1"/>
  <c r="AA6" i="1" a="1"/>
  <c r="AA6" i="1" s="1"/>
  <c r="AN13" i="1" a="1"/>
  <c r="AN13" i="1" s="1"/>
  <c r="AD13" i="1" a="1"/>
  <c r="AD13" i="1" s="1"/>
  <c r="R13" i="1" a="1"/>
  <c r="R13" i="1" s="1"/>
  <c r="AW10" i="1" a="1"/>
  <c r="AW10" i="1" s="1"/>
  <c r="AL10" i="1" a="1"/>
  <c r="AL10" i="1" s="1"/>
  <c r="Z10" i="1" a="1"/>
  <c r="Z10" i="1" s="1"/>
  <c r="L10" i="1" a="1"/>
  <c r="L10" i="1" s="1"/>
  <c r="AS6" i="1" a="1"/>
  <c r="AS6" i="1" s="1"/>
  <c r="Y6" i="1" a="1"/>
  <c r="Y6" i="1" s="1"/>
  <c r="AV5" i="1" a="1"/>
  <c r="AV5" i="1" s="1"/>
  <c r="AL5" i="1" a="1"/>
  <c r="AL5" i="1" s="1"/>
  <c r="AC5" i="1" a="1"/>
  <c r="AC5" i="1" s="1"/>
  <c r="T5" i="1" a="1"/>
  <c r="T5" i="1" s="1"/>
  <c r="K5" i="1"/>
  <c r="AO10" i="1" a="1"/>
  <c r="AO10" i="1" s="1"/>
  <c r="AW13" i="1" a="1"/>
  <c r="AW13" i="1" s="1"/>
  <c r="AM13" i="1" a="1"/>
  <c r="AM13" i="1" s="1"/>
  <c r="AA13" i="1" a="1"/>
  <c r="AA13" i="1" s="1"/>
  <c r="Q13" i="1" a="1"/>
  <c r="Q13" i="1" s="1"/>
  <c r="AU10" i="1" a="1"/>
  <c r="AU10" i="1" s="1"/>
  <c r="AK10" i="1" a="1"/>
  <c r="AK10" i="1" s="1"/>
  <c r="X10" i="1" a="1"/>
  <c r="X10" i="1" s="1"/>
  <c r="K10" i="1"/>
  <c r="AO8" i="1" a="1"/>
  <c r="AO8" i="1" s="1"/>
  <c r="W8" i="1" a="1"/>
  <c r="W8" i="1" s="1"/>
  <c r="AQ6" i="1" a="1"/>
  <c r="AQ6" i="1" s="1"/>
  <c r="U6" i="1" a="1"/>
  <c r="U6" i="1" s="1"/>
  <c r="AT5" i="1" a="1"/>
  <c r="AT5" i="1" s="1"/>
  <c r="AK5" i="1" a="1"/>
  <c r="AK5" i="1" s="1"/>
  <c r="AB5" i="1" a="1"/>
  <c r="AB5" i="1" s="1"/>
  <c r="S5" i="1" a="1"/>
  <c r="S5" i="1" s="1"/>
  <c r="J5" i="1"/>
  <c r="P10" i="1" a="1"/>
  <c r="P10" i="1" s="1"/>
  <c r="AT10" i="1" a="1"/>
  <c r="AT10" i="1" s="1"/>
  <c r="AJ10" i="1" a="1"/>
  <c r="AJ10" i="1" s="1"/>
  <c r="W10" i="1" a="1"/>
  <c r="W10" i="1" s="1"/>
  <c r="AU9" i="1" a="1"/>
  <c r="AU9" i="1" s="1"/>
  <c r="AO6" i="1" a="1"/>
  <c r="AO6" i="1" s="1"/>
  <c r="S6" i="1" a="1"/>
  <c r="S6" i="1" s="1"/>
  <c r="AQ10" i="1" a="1"/>
  <c r="AQ10" i="1" s="1"/>
  <c r="AE10" i="1" a="1"/>
  <c r="AE10" i="1" s="1"/>
  <c r="AB10" i="1" a="1"/>
  <c r="AB10" i="1" s="1"/>
  <c r="N10" i="1" a="1"/>
  <c r="N10" i="1" s="1"/>
  <c r="AU13" i="1" a="1"/>
  <c r="AU13" i="1" s="1"/>
  <c r="AI13" i="1" a="1"/>
  <c r="AI13" i="1" s="1"/>
  <c r="Y13" i="1" a="1"/>
  <c r="Y13" i="1" s="1"/>
  <c r="O13" i="1" a="1"/>
  <c r="O13" i="1" s="1"/>
  <c r="AS10" i="1" a="1"/>
  <c r="AS10" i="1" s="1"/>
  <c r="AI10" i="1" a="1"/>
  <c r="AI10" i="1" s="1"/>
  <c r="U10" i="1" a="1"/>
  <c r="U10" i="1" s="1"/>
  <c r="AJ9" i="1" a="1"/>
  <c r="AJ9" i="1" s="1"/>
  <c r="AK6" i="1" a="1"/>
  <c r="AK6" i="1" s="1"/>
  <c r="Q6" i="1" a="1"/>
  <c r="Q6" i="1" s="1"/>
  <c r="AT13" i="1" a="1"/>
  <c r="AT13" i="1" s="1"/>
  <c r="AH13" i="1" a="1"/>
  <c r="AH13" i="1" s="1"/>
  <c r="X13" i="1" a="1"/>
  <c r="X13" i="1" s="1"/>
  <c r="N13" i="1" a="1"/>
  <c r="N13" i="1" s="1"/>
  <c r="AR10" i="1" a="1"/>
  <c r="AR10" i="1" s="1"/>
  <c r="AG10" i="1" a="1"/>
  <c r="AG10" i="1" s="1"/>
  <c r="R10" i="1" a="1"/>
  <c r="R10" i="1" s="1"/>
  <c r="Z9" i="1" a="1"/>
  <c r="Z9" i="1" s="1"/>
  <c r="AG8" i="1" a="1"/>
  <c r="AG8" i="1" s="1"/>
  <c r="O8" i="1" a="1"/>
  <c r="O8" i="1" s="1"/>
  <c r="AI6" i="1" a="1"/>
  <c r="AI6" i="1" s="1"/>
  <c r="M6" i="1" a="1"/>
  <c r="M6" i="1" s="1"/>
  <c r="AQ5" i="1" a="1"/>
  <c r="AQ5" i="1" s="1"/>
  <c r="AH5" i="1" a="1"/>
  <c r="AH5" i="1" s="1"/>
  <c r="Y5" i="1" a="1"/>
  <c r="Y5" i="1" s="1"/>
  <c r="P5" i="1" a="1"/>
  <c r="P5" i="1" s="1"/>
  <c r="AN7" i="1" a="1"/>
  <c r="AN7" i="1" s="1"/>
  <c r="M7" i="1" a="1"/>
  <c r="M7" i="1" s="1"/>
  <c r="AS9" i="1" a="1"/>
  <c r="AS9" i="1" s="1"/>
  <c r="AI9" i="1" a="1"/>
  <c r="AI9" i="1" s="1"/>
  <c r="X9" i="1" a="1"/>
  <c r="X9" i="1" s="1"/>
  <c r="N9" i="1" a="1"/>
  <c r="N9" i="1" s="1"/>
  <c r="AR8" i="1" a="1"/>
  <c r="AR8" i="1" s="1"/>
  <c r="AI8" i="1" a="1"/>
  <c r="AI8" i="1" s="1"/>
  <c r="Z8" i="1" a="1"/>
  <c r="Z8" i="1" s="1"/>
  <c r="Q8" i="1" a="1"/>
  <c r="Q8" i="1" s="1"/>
  <c r="AV7" i="1" a="1"/>
  <c r="AV7" i="1" s="1"/>
  <c r="AM7" i="1" a="1"/>
  <c r="AM7" i="1" s="1"/>
  <c r="AD7" i="1" a="1"/>
  <c r="AD7" i="1" s="1"/>
  <c r="U7" i="1" a="1"/>
  <c r="U7" i="1" s="1"/>
  <c r="L7" i="1" a="1"/>
  <c r="L7" i="1" s="1"/>
  <c r="AR6" i="1" a="1"/>
  <c r="AR6" i="1" s="1"/>
  <c r="AJ6" i="1" a="1"/>
  <c r="AJ6" i="1" s="1"/>
  <c r="AB6" i="1" a="1"/>
  <c r="AB6" i="1" s="1"/>
  <c r="T6" i="1" a="1"/>
  <c r="T6" i="1" s="1"/>
  <c r="L6" i="1" a="1"/>
  <c r="L6" i="1" s="1"/>
  <c r="AN11" i="1" a="1"/>
  <c r="AN11" i="1" s="1"/>
  <c r="AQ9" i="1" a="1"/>
  <c r="AQ9" i="1" s="1"/>
  <c r="AF9" i="1" a="1"/>
  <c r="AF9" i="1" s="1"/>
  <c r="V9" i="1" a="1"/>
  <c r="V9" i="1" s="1"/>
  <c r="L9" i="1" a="1"/>
  <c r="L9" i="1" s="1"/>
  <c r="AT7" i="1" a="1"/>
  <c r="AT7" i="1" s="1"/>
  <c r="AK7" i="1" a="1"/>
  <c r="AK7" i="1" s="1"/>
  <c r="AB7" i="1" a="1"/>
  <c r="AB7" i="1" s="1"/>
  <c r="S7" i="1" a="1"/>
  <c r="S7" i="1" s="1"/>
  <c r="J7" i="1"/>
  <c r="AP6" i="1" a="1"/>
  <c r="AP6" i="1" s="1"/>
  <c r="AH6" i="1" a="1"/>
  <c r="AH6" i="1" s="1"/>
  <c r="Z6" i="1" a="1"/>
  <c r="Z6" i="1" s="1"/>
  <c r="R6" i="1" a="1"/>
  <c r="R6" i="1" s="1"/>
  <c r="J6" i="1"/>
  <c r="I11" i="1"/>
  <c r="AN9" i="1" a="1"/>
  <c r="AN9" i="1" s="1"/>
  <c r="AD9" i="1" a="1"/>
  <c r="AD9" i="1" s="1"/>
  <c r="T9" i="1" a="1"/>
  <c r="T9" i="1" s="1"/>
  <c r="AW8" i="1" a="1"/>
  <c r="AW8" i="1" s="1"/>
  <c r="AN8" i="1" a="1"/>
  <c r="AN8" i="1" s="1"/>
  <c r="AE8" i="1" a="1"/>
  <c r="AE8" i="1" s="1"/>
  <c r="U8" i="1" a="1"/>
  <c r="U8" i="1" s="1"/>
  <c r="L8" i="1" a="1"/>
  <c r="L8" i="1" s="1"/>
  <c r="AR7" i="1" a="1"/>
  <c r="AR7" i="1" s="1"/>
  <c r="AI7" i="1" a="1"/>
  <c r="AI7" i="1" s="1"/>
  <c r="Z7" i="1" a="1"/>
  <c r="Z7" i="1" s="1"/>
  <c r="P7" i="1" a="1"/>
  <c r="P7" i="1" s="1"/>
  <c r="AV6" i="1" a="1"/>
  <c r="AV6" i="1" s="1"/>
  <c r="AN6" i="1" a="1"/>
  <c r="AN6" i="1" s="1"/>
  <c r="AF6" i="1" a="1"/>
  <c r="AF6" i="1" s="1"/>
  <c r="X6" i="1" a="1"/>
  <c r="X6" i="1" s="1"/>
  <c r="P6" i="1" a="1"/>
  <c r="P6" i="1" s="1"/>
  <c r="AS13" i="1" a="1"/>
  <c r="AS13" i="1" s="1"/>
  <c r="AK13" i="1" a="1"/>
  <c r="AK13" i="1" s="1"/>
  <c r="AC13" i="1" a="1"/>
  <c r="AC13" i="1" s="1"/>
  <c r="U13" i="1" a="1"/>
  <c r="U13" i="1" s="1"/>
  <c r="M13" i="1" a="1"/>
  <c r="M13" i="1" s="1"/>
  <c r="AD10" i="1" a="1"/>
  <c r="AD10" i="1" s="1"/>
  <c r="T10" i="1" a="1"/>
  <c r="T10" i="1" s="1"/>
  <c r="I10" i="1"/>
  <c r="AM9" i="1" a="1"/>
  <c r="AM9" i="1" s="1"/>
  <c r="AC9" i="1" a="1"/>
  <c r="AC9" i="1" s="1"/>
  <c r="R9" i="1" a="1"/>
  <c r="R9" i="1" s="1"/>
  <c r="AV8" i="1" a="1"/>
  <c r="AV8" i="1" s="1"/>
  <c r="AM8" i="1" a="1"/>
  <c r="AM8" i="1" s="1"/>
  <c r="AC8" i="1" a="1"/>
  <c r="AC8" i="1" s="1"/>
  <c r="T8" i="1" a="1"/>
  <c r="T8" i="1" s="1"/>
  <c r="K8" i="1"/>
  <c r="AQ7" i="1" a="1"/>
  <c r="AQ7" i="1" s="1"/>
  <c r="AH7" i="1" a="1"/>
  <c r="AH7" i="1" s="1"/>
  <c r="X7" i="1" a="1"/>
  <c r="X7" i="1" s="1"/>
  <c r="O7" i="1" a="1"/>
  <c r="O7" i="1" s="1"/>
  <c r="AU6" i="1" a="1"/>
  <c r="AU6" i="1" s="1"/>
  <c r="AM6" i="1" a="1"/>
  <c r="AM6" i="1" s="1"/>
  <c r="AE6" i="1" a="1"/>
  <c r="AE6" i="1" s="1"/>
  <c r="W6" i="1" a="1"/>
  <c r="W6" i="1" s="1"/>
  <c r="O6" i="1" a="1"/>
  <c r="O6" i="1" s="1"/>
  <c r="AE7" i="1" a="1"/>
  <c r="AE7" i="1" s="1"/>
  <c r="V7" i="1" a="1"/>
  <c r="V7" i="1" s="1"/>
  <c r="AR9" i="1" a="1"/>
  <c r="AR9" i="1" s="1"/>
  <c r="AH9" i="1" a="1"/>
  <c r="AH9" i="1" s="1"/>
  <c r="W9" i="1" a="1"/>
  <c r="W9" i="1" s="1"/>
  <c r="M9" i="1" a="1"/>
  <c r="M9" i="1" s="1"/>
  <c r="AU7" i="1" a="1"/>
  <c r="AU7" i="1" s="1"/>
  <c r="AL7" i="1" a="1"/>
  <c r="AL7" i="1" s="1"/>
  <c r="AC7" i="1" a="1"/>
  <c r="AC7" i="1" s="1"/>
  <c r="T7" i="1" a="1"/>
  <c r="T7" i="1" s="1"/>
  <c r="K7" i="1"/>
  <c r="AP9" i="1" a="1"/>
  <c r="AP9" i="1" s="1"/>
  <c r="AE9" i="1" a="1"/>
  <c r="AE9" i="1" s="1"/>
  <c r="U9" i="1" a="1"/>
  <c r="U9" i="1" s="1"/>
  <c r="K9" i="1"/>
  <c r="AS7" i="1" a="1"/>
  <c r="AS7" i="1" s="1"/>
  <c r="AJ7" i="1" a="1"/>
  <c r="AJ7" i="1" s="1"/>
  <c r="AA7" i="1" a="1"/>
  <c r="AA7" i="1" s="1"/>
  <c r="R7" i="1" a="1"/>
  <c r="R7" i="1" s="1"/>
  <c r="AR13" i="1" a="1"/>
  <c r="AR13" i="1" s="1"/>
  <c r="AJ13" i="1" a="1"/>
  <c r="AJ13" i="1" s="1"/>
  <c r="AB13" i="1" a="1"/>
  <c r="AB13" i="1" s="1"/>
  <c r="T13" i="1" a="1"/>
  <c r="T13" i="1" s="1"/>
  <c r="AV10" i="1" a="1"/>
  <c r="AV10" i="1" s="1"/>
  <c r="AM10" i="1" a="1"/>
  <c r="AM10" i="1" s="1"/>
  <c r="AC10" i="1" a="1"/>
  <c r="AC10" i="1" s="1"/>
  <c r="AV9" i="1" a="1"/>
  <c r="AV9" i="1" s="1"/>
  <c r="AL9" i="1" a="1"/>
  <c r="AL9" i="1" s="1"/>
  <c r="AA9" i="1" a="1"/>
  <c r="AA9" i="1" s="1"/>
  <c r="AU8" i="1" a="1"/>
  <c r="AU8" i="1" s="1"/>
  <c r="AK8" i="1" a="1"/>
  <c r="AK8" i="1" s="1"/>
  <c r="AB8" i="1" a="1"/>
  <c r="AB8" i="1" s="1"/>
  <c r="S8" i="1" a="1"/>
  <c r="S8" i="1" s="1"/>
  <c r="AP7" i="1" a="1"/>
  <c r="AP7" i="1" s="1"/>
  <c r="AF7" i="1" a="1"/>
  <c r="AF7" i="1" s="1"/>
  <c r="W7" i="1" a="1"/>
  <c r="W7" i="1" s="1"/>
  <c r="AT6" i="1" a="1"/>
  <c r="AT6" i="1" s="1"/>
  <c r="AL6" i="1" a="1"/>
  <c r="AL6" i="1" s="1"/>
  <c r="AD6" i="1" a="1"/>
  <c r="AD6" i="1" s="1"/>
  <c r="V6" i="1" a="1"/>
  <c r="V6" i="1" s="1"/>
  <c r="AU5" i="1" a="1"/>
  <c r="AU5" i="1" s="1"/>
  <c r="AM5" i="1" a="1"/>
  <c r="AM5" i="1" s="1"/>
  <c r="AE5" i="1" a="1"/>
  <c r="AE5" i="1" s="1"/>
  <c r="W5" i="1" a="1"/>
  <c r="W5" i="1" s="1"/>
  <c r="Q11" i="1" a="1"/>
  <c r="Q11" i="1" s="1"/>
  <c r="AC11" i="1" a="1"/>
  <c r="AC11" i="1" s="1"/>
  <c r="AQ11" i="1" a="1"/>
  <c r="AQ11" i="1" s="1"/>
  <c r="S11" i="1" a="1"/>
  <c r="S11" i="1" s="1"/>
  <c r="AH11" i="1" a="1"/>
  <c r="AH11" i="1" s="1"/>
  <c r="AT11" i="1" a="1"/>
  <c r="AT11" i="1" s="1"/>
  <c r="T11" i="1" a="1"/>
  <c r="T11" i="1" s="1"/>
  <c r="AJ11" i="1" a="1"/>
  <c r="AJ11" i="1" s="1"/>
  <c r="N11" i="1" a="1"/>
  <c r="N11" i="1" s="1"/>
  <c r="AB11" i="1" a="1"/>
  <c r="AB11" i="1" s="1"/>
  <c r="AS11" i="1" a="1"/>
  <c r="AS11" i="1" s="1"/>
  <c r="X11" i="1" a="1"/>
  <c r="X11" i="1" s="1"/>
  <c r="AR11" i="1" a="1"/>
  <c r="AR11" i="1" s="1"/>
  <c r="Y11" i="1" a="1"/>
  <c r="Y11" i="1" s="1"/>
  <c r="AA11" i="1" a="1"/>
  <c r="AA11" i="1" s="1"/>
  <c r="AF11" i="1" a="1"/>
  <c r="AF11" i="1" s="1"/>
  <c r="AI11" i="1" a="1"/>
  <c r="AI11" i="1" s="1"/>
  <c r="O11" i="1" a="1"/>
  <c r="O11" i="1" s="1"/>
  <c r="AL11" i="1" a="1"/>
  <c r="AL11" i="1" s="1"/>
  <c r="P11" i="1" a="1"/>
  <c r="P11" i="1" s="1"/>
  <c r="AW11" i="1" a="1"/>
  <c r="AW11" i="1" s="1"/>
  <c r="W11" i="1" a="1"/>
  <c r="W11" i="1" s="1"/>
  <c r="AK11" i="1" a="1"/>
  <c r="AK11" i="1" s="1"/>
  <c r="N8" i="1" a="1"/>
  <c r="N8" i="1" s="1"/>
  <c r="V8" i="1" a="1"/>
  <c r="V8" i="1" s="1"/>
  <c r="AD8" i="1" a="1"/>
  <c r="AD8" i="1" s="1"/>
  <c r="AL8" i="1" a="1"/>
  <c r="AL8" i="1" s="1"/>
  <c r="AT8" i="1" a="1"/>
  <c r="AT8" i="1" s="1"/>
  <c r="O10" i="1" a="1"/>
  <c r="O10" i="1" s="1"/>
  <c r="Y10" i="1" a="1"/>
  <c r="Y10" i="1" s="1"/>
  <c r="AH10" i="1" a="1"/>
  <c r="AH10" i="1" s="1"/>
  <c r="AP10" i="1" a="1"/>
  <c r="AP10" i="1" s="1"/>
  <c r="I9" i="1"/>
  <c r="S9" i="1" a="1"/>
  <c r="S9" i="1" s="1"/>
  <c r="AB9" i="1" a="1"/>
  <c r="AB9" i="1" s="1"/>
  <c r="AK9" i="1" a="1"/>
  <c r="AK9" i="1" s="1"/>
  <c r="AT9" i="1" a="1"/>
  <c r="AT9" i="1" s="1"/>
  <c r="J9" i="1"/>
  <c r="Q9" i="1" a="1"/>
  <c r="Q9" i="1" s="1"/>
  <c r="Y9" i="1" a="1"/>
  <c r="Y9" i="1" s="1"/>
  <c r="AG9" i="1" a="1"/>
  <c r="AG9" i="1" s="1"/>
  <c r="AO9" i="1" a="1"/>
  <c r="AO9" i="1" s="1"/>
  <c r="AW9" i="1" a="1"/>
  <c r="AW9" i="1" s="1"/>
  <c r="N12" i="1" a="1"/>
  <c r="N12" i="1" s="1"/>
  <c r="V12" i="1" a="1"/>
  <c r="V12" i="1" s="1"/>
  <c r="AC12" i="1" a="1"/>
  <c r="AC12" i="1" s="1"/>
  <c r="AI12" i="1" a="1"/>
  <c r="AI12" i="1" s="1"/>
  <c r="O12" i="1" a="1"/>
  <c r="O12" i="1" s="1"/>
  <c r="X12" i="1" a="1"/>
  <c r="X12" i="1" s="1"/>
  <c r="AF12" i="1" a="1"/>
  <c r="AF12" i="1" s="1"/>
  <c r="AM12" i="1" a="1"/>
  <c r="AM12" i="1" s="1"/>
  <c r="AU12" i="1" a="1"/>
  <c r="AU12" i="1" s="1"/>
  <c r="I12" i="1"/>
  <c r="S12" i="1" a="1"/>
  <c r="S12" i="1" s="1"/>
  <c r="AB12" i="1" a="1"/>
  <c r="AB12" i="1" s="1"/>
  <c r="AK12" i="1" a="1"/>
  <c r="AK12" i="1" s="1"/>
  <c r="AT12" i="1" a="1"/>
  <c r="AT12" i="1" s="1"/>
  <c r="T12" i="1" a="1"/>
  <c r="T12" i="1" s="1"/>
  <c r="AE12" i="1" a="1"/>
  <c r="AE12" i="1" s="1"/>
  <c r="AO12" i="1" a="1"/>
  <c r="AO12" i="1" s="1"/>
  <c r="R12" i="1" a="1"/>
  <c r="R12" i="1" s="1"/>
  <c r="AG12" i="1" a="1"/>
  <c r="AG12" i="1" s="1"/>
  <c r="AQ12" i="1" a="1"/>
  <c r="AQ12" i="1" s="1"/>
  <c r="K12" i="1"/>
  <c r="AV12" i="1" a="1"/>
  <c r="AV12" i="1" s="1"/>
  <c r="J12" i="1"/>
  <c r="Z12" i="1" a="1"/>
  <c r="Z12" i="1" s="1"/>
  <c r="AP12" i="1" a="1"/>
  <c r="AP12" i="1" s="1"/>
  <c r="P12" i="1" a="1"/>
  <c r="P12" i="1" s="1"/>
  <c r="AW12" i="1" a="1"/>
  <c r="AW12" i="1" s="1"/>
  <c r="L12" i="1" a="1"/>
  <c r="L12" i="1" s="1"/>
  <c r="AH12" i="1" a="1"/>
  <c r="AH12" i="1" s="1"/>
  <c r="U12" i="1" a="1"/>
  <c r="U12" i="1" s="1"/>
  <c r="AN12" i="1" a="1"/>
  <c r="AN12" i="1" s="1"/>
  <c r="M12" i="1" a="1"/>
  <c r="M12" i="1" s="1"/>
  <c r="AR12" i="1" a="1"/>
  <c r="AR12" i="1" s="1"/>
  <c r="Y12" i="1" a="1"/>
  <c r="Y12" i="1" s="1"/>
  <c r="Q12" i="1" a="1"/>
  <c r="Q12" i="1" s="1"/>
  <c r="AD12" i="1" a="1"/>
  <c r="AD12" i="1" s="1"/>
  <c r="W12" i="1" a="1"/>
  <c r="W12" i="1" s="1"/>
  <c r="AL12" i="1" a="1"/>
  <c r="AL12" i="1" s="1"/>
  <c r="AJ12" i="1" a="1"/>
  <c r="AJ12" i="1" s="1"/>
  <c r="AS12" i="1" a="1"/>
  <c r="AS12" i="1" s="1"/>
  <c r="J11" i="1"/>
  <c r="R11" i="1" a="1"/>
  <c r="R11" i="1" s="1"/>
  <c r="Z11" i="1" a="1"/>
  <c r="Z11" i="1" s="1"/>
  <c r="AG11" i="1" a="1"/>
  <c r="AG11" i="1" s="1"/>
  <c r="AO11" i="1" a="1"/>
  <c r="AO11" i="1" s="1"/>
  <c r="AV11" i="1" a="1"/>
  <c r="AV11" i="1" s="1"/>
  <c r="M11" i="1" a="1"/>
  <c r="M11" i="1" s="1"/>
  <c r="V11" i="1" a="1"/>
  <c r="V11" i="1" s="1"/>
  <c r="AD11" i="1" a="1"/>
  <c r="AD11" i="1" s="1"/>
  <c r="AM11" i="1" a="1"/>
  <c r="AM11" i="1" s="1"/>
  <c r="AU11" i="1" a="1"/>
  <c r="AU11" i="1" s="1"/>
  <c r="K11" i="1"/>
  <c r="U11" i="1" a="1"/>
  <c r="U11" i="1" s="1"/>
  <c r="AE11" i="1" a="1"/>
  <c r="AE11" i="1" s="1"/>
  <c r="AP11" i="1" a="1"/>
  <c r="AP11" i="1" s="1"/>
  <c r="I7" i="1"/>
  <c r="Q7" i="1" a="1"/>
  <c r="Q7" i="1" s="1"/>
  <c r="Y7" i="1" a="1"/>
  <c r="Y7" i="1" s="1"/>
  <c r="AG7" i="1" a="1"/>
  <c r="AG7" i="1" s="1"/>
  <c r="AO7" i="1" a="1"/>
  <c r="AO7" i="1" s="1"/>
  <c r="AW7" i="1" a="1"/>
  <c r="AW7" i="1" s="1"/>
  <c r="S4" i="1" a="1"/>
  <c r="S4" i="1" s="1"/>
  <c r="AA4" i="1" a="1"/>
  <c r="AA4" i="1" s="1"/>
  <c r="AI4" i="1" a="1"/>
  <c r="AI4" i="1" s="1"/>
  <c r="AQ4" i="1" a="1"/>
  <c r="AQ4" i="1" s="1"/>
  <c r="L4" i="1" a="1"/>
  <c r="L4" i="1" s="1"/>
  <c r="T4" i="1" a="1"/>
  <c r="T4" i="1" s="1"/>
  <c r="AB4" i="1" a="1"/>
  <c r="AB4" i="1" s="1"/>
  <c r="AJ4" i="1" a="1"/>
  <c r="AJ4" i="1" s="1"/>
  <c r="AR4" i="1" a="1"/>
  <c r="AR4" i="1" s="1"/>
  <c r="M4" i="1" a="1"/>
  <c r="M4" i="1" s="1"/>
  <c r="U4" i="1" a="1"/>
  <c r="U4" i="1" s="1"/>
  <c r="AK4" i="1" a="1"/>
  <c r="AK4" i="1" s="1"/>
  <c r="AS4" i="1" a="1"/>
  <c r="AS4" i="1" s="1"/>
  <c r="AC4" i="1" a="1"/>
  <c r="AC4" i="1" s="1"/>
  <c r="N4" i="1" a="1"/>
  <c r="N4" i="1" s="1"/>
  <c r="V4" i="1" a="1"/>
  <c r="V4" i="1" s="1"/>
  <c r="AD4" i="1" a="1"/>
  <c r="AD4" i="1" s="1"/>
  <c r="AL4" i="1" a="1"/>
  <c r="AL4" i="1" s="1"/>
  <c r="AT4" i="1" a="1"/>
  <c r="AT4" i="1" s="1"/>
  <c r="O4" i="1" a="1"/>
  <c r="O4" i="1" s="1"/>
  <c r="W4" i="1" a="1"/>
  <c r="W4" i="1" s="1"/>
  <c r="AE4" i="1" a="1"/>
  <c r="AE4" i="1" s="1"/>
  <c r="AM4" i="1" a="1"/>
  <c r="AM4" i="1" s="1"/>
  <c r="AU4" i="1" a="1"/>
  <c r="AU4" i="1" s="1"/>
  <c r="P4" i="1" a="1"/>
  <c r="P4" i="1" s="1"/>
  <c r="X4" i="1" a="1"/>
  <c r="X4" i="1" s="1"/>
  <c r="AF4" i="1" a="1"/>
  <c r="AF4" i="1" s="1"/>
  <c r="AN4" i="1" a="1"/>
  <c r="AN4" i="1" s="1"/>
  <c r="AV4" i="1" a="1"/>
  <c r="AV4" i="1" s="1"/>
  <c r="Q4" i="1" a="1"/>
  <c r="Q4" i="1" s="1"/>
  <c r="Y4" i="1" a="1"/>
  <c r="Y4" i="1" s="1"/>
  <c r="AG4" i="1" a="1"/>
  <c r="AG4" i="1" s="1"/>
  <c r="AO4" i="1" a="1"/>
  <c r="AO4" i="1" s="1"/>
  <c r="AW4" i="1" a="1"/>
  <c r="AW4" i="1" s="1"/>
  <c r="R4" i="1" a="1"/>
  <c r="R4" i="1" s="1"/>
  <c r="Z4" i="1" a="1"/>
  <c r="Z4" i="1" s="1"/>
  <c r="AH4" i="1" a="1"/>
  <c r="AH4" i="1" s="1"/>
  <c r="J10" i="1"/>
  <c r="Q10" i="1" a="1"/>
  <c r="Q10" i="1" s="1"/>
  <c r="V10" i="1" a="1"/>
  <c r="V10" i="1" s="1"/>
  <c r="AF10" i="1" a="1"/>
  <c r="AF10" i="1" s="1"/>
  <c r="D33" i="3"/>
  <c r="D47" i="3"/>
  <c r="D43" i="3"/>
  <c r="D51" i="3"/>
  <c r="D54" i="3"/>
  <c r="D50" i="3"/>
  <c r="D9" i="3"/>
  <c r="D13" i="3"/>
  <c r="D16" i="3"/>
  <c r="D19" i="3"/>
  <c r="D23" i="3"/>
  <c r="D27" i="3"/>
  <c r="D31" i="3"/>
  <c r="D34" i="3"/>
  <c r="D40" i="3"/>
  <c r="D44" i="3"/>
  <c r="D48" i="3"/>
  <c r="D52" i="3"/>
  <c r="D10" i="3"/>
  <c r="D14" i="3"/>
  <c r="D17" i="3"/>
  <c r="D20" i="3"/>
  <c r="D24" i="3"/>
  <c r="D28" i="3"/>
  <c r="D35" i="3"/>
  <c r="D45" i="3"/>
  <c r="D49" i="3"/>
  <c r="D11" i="3"/>
  <c r="D21" i="3"/>
  <c r="D25" i="3"/>
  <c r="D30" i="3"/>
  <c r="D37" i="3"/>
  <c r="D39" i="3"/>
  <c r="D41" i="3"/>
  <c r="D32" i="3"/>
  <c r="D12" i="3"/>
  <c r="D15" i="3"/>
  <c r="D22" i="3"/>
  <c r="D26" i="3"/>
  <c r="D29" i="3"/>
  <c r="D36" i="3"/>
  <c r="D38" i="3"/>
  <c r="D42" i="3"/>
  <c r="D46" i="3"/>
  <c r="D53" i="3"/>
  <c r="D18" i="3"/>
  <c r="D4" i="3" l="1"/>
  <c r="D8" i="3"/>
  <c r="D3" i="3"/>
  <c r="D7" i="3"/>
  <c r="D6" i="3"/>
  <c r="D5" i="3"/>
  <c r="D2" i="1" l="1" a="1"/>
  <c r="D2" i="1" s="1"/>
  <c r="E2" i="1" l="1" a="1"/>
  <c r="E2" i="1" s="1"/>
  <c r="F2" i="1" l="1"/>
  <c r="G2" i="1"/>
  <c r="H2" i="1" s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S1" i="1" s="1"/>
  <c r="AT3" i="1"/>
  <c r="AU3" i="1"/>
  <c r="AV3" i="1"/>
  <c r="AW3" i="1"/>
  <c r="AX3" i="1"/>
  <c r="AY3" i="1"/>
  <c r="I3" i="1"/>
  <c r="C2" i="1" l="1"/>
  <c r="AW1" i="1"/>
  <c r="AV1" i="1"/>
  <c r="AU1" i="1"/>
  <c r="AR1" i="1"/>
  <c r="AO1" i="1"/>
  <c r="AN1" i="1"/>
  <c r="AK1" i="1"/>
  <c r="AJ1" i="1"/>
  <c r="AG1" i="1"/>
  <c r="AF1" i="1"/>
  <c r="AC1" i="1"/>
  <c r="AB1" i="1"/>
  <c r="Y1" i="1"/>
  <c r="X1" i="1"/>
  <c r="U1" i="1"/>
  <c r="T1" i="1"/>
  <c r="Q1" i="1"/>
  <c r="P1" i="1"/>
  <c r="M1" i="1"/>
  <c r="L1" i="1"/>
  <c r="I1" i="1"/>
  <c r="AY2" i="1"/>
  <c r="AX2" i="1"/>
  <c r="AY1" i="1"/>
  <c r="AX1" i="1"/>
  <c r="AT1" i="1"/>
  <c r="AQ1" i="1"/>
  <c r="AP1" i="1"/>
  <c r="AM1" i="1"/>
  <c r="AL1" i="1"/>
  <c r="AI1" i="1"/>
  <c r="AH1" i="1"/>
  <c r="AE1" i="1"/>
  <c r="AD1" i="1"/>
  <c r="AA1" i="1"/>
  <c r="Z1" i="1"/>
  <c r="W1" i="1"/>
  <c r="V1" i="1"/>
  <c r="S1" i="1"/>
  <c r="R1" i="1"/>
  <c r="O1" i="1"/>
  <c r="N1" i="1"/>
  <c r="K1" i="1"/>
  <c r="J1" i="1"/>
  <c r="L19" i="3" l="1" a="1"/>
  <c r="L19" i="3" s="1"/>
  <c r="L30" i="3" a="1"/>
  <c r="L30" i="3" s="1"/>
  <c r="L24" i="3" a="1"/>
  <c r="L24" i="3" s="1"/>
  <c r="L29" i="3" a="1"/>
  <c r="L29" i="3" s="1"/>
  <c r="L48" i="3" a="1"/>
  <c r="L48" i="3" s="1"/>
  <c r="L14" i="3" a="1"/>
  <c r="L14" i="3" s="1"/>
  <c r="L41" i="3" a="1"/>
  <c r="L41" i="3" s="1"/>
  <c r="L36" i="3" a="1"/>
  <c r="L36" i="3" s="1"/>
  <c r="L49" i="3" a="1"/>
  <c r="L49" i="3" s="1"/>
  <c r="L39" i="3" a="1"/>
  <c r="L39" i="3" s="1"/>
  <c r="L28" i="3" a="1"/>
  <c r="L28" i="3" s="1"/>
  <c r="L53" i="3" a="1"/>
  <c r="L53" i="3" s="1"/>
  <c r="L38" i="3" a="1"/>
  <c r="L38" i="3" s="1"/>
  <c r="L23" i="3" a="1"/>
  <c r="L23" i="3" s="1"/>
  <c r="L50" i="3" a="1"/>
  <c r="L50" i="3" s="1"/>
  <c r="L18" i="3" a="1"/>
  <c r="L18" i="3" s="1"/>
  <c r="L4" i="3" a="1"/>
  <c r="L4" i="3" s="1"/>
  <c r="L6" i="3" a="1"/>
  <c r="L6" i="3" s="1"/>
  <c r="L25" i="3" a="1"/>
  <c r="L25" i="3" s="1"/>
  <c r="L52" i="3" a="1"/>
  <c r="L52" i="3" s="1"/>
  <c r="L45" i="3" a="1"/>
  <c r="L45" i="3" s="1"/>
  <c r="L8" i="3" a="1"/>
  <c r="L8" i="3" s="1"/>
  <c r="L16" i="3" a="1"/>
  <c r="L16" i="3" s="1"/>
  <c r="L5" i="3" a="1"/>
  <c r="L5" i="3" s="1"/>
  <c r="L54" i="3" a="1"/>
  <c r="L54" i="3" s="1"/>
  <c r="L11" i="3" a="1"/>
  <c r="L11" i="3" s="1"/>
  <c r="L32" i="3" a="1"/>
  <c r="L32" i="3" s="1"/>
  <c r="L20" i="3" a="1"/>
  <c r="L20" i="3" s="1"/>
  <c r="L40" i="3" a="1"/>
  <c r="L40" i="3" s="1"/>
  <c r="L17" i="3" a="1"/>
  <c r="L17" i="3" s="1"/>
  <c r="L9" i="3" a="1"/>
  <c r="L9" i="3" s="1"/>
  <c r="L43" i="3" a="1"/>
  <c r="L43" i="3" s="1"/>
  <c r="L51" i="3" a="1"/>
  <c r="L51" i="3" s="1"/>
  <c r="L46" i="3" a="1"/>
  <c r="L46" i="3" s="1"/>
  <c r="L47" i="3" a="1"/>
  <c r="L47" i="3" s="1"/>
  <c r="L42" i="3" a="1"/>
  <c r="L42" i="3" s="1"/>
  <c r="L27" i="3" a="1"/>
  <c r="L27" i="3" s="1"/>
  <c r="L26" i="3" a="1"/>
  <c r="L26" i="3" s="1"/>
  <c r="L13" i="3" a="1"/>
  <c r="L13" i="3" s="1"/>
  <c r="L33" i="3" a="1"/>
  <c r="L33" i="3" s="1"/>
  <c r="L12" i="3" a="1"/>
  <c r="L12" i="3" s="1"/>
  <c r="L22" i="3" a="1"/>
  <c r="L22" i="3" s="1"/>
  <c r="L10" i="3" a="1"/>
  <c r="L10" i="3" s="1"/>
  <c r="L7" i="3" a="1"/>
  <c r="L7" i="3" s="1"/>
  <c r="L34" i="3" a="1"/>
  <c r="L34" i="3" s="1"/>
  <c r="L15" i="3" a="1"/>
  <c r="L15" i="3" s="1"/>
  <c r="L3" i="3" a="1"/>
  <c r="L3" i="3" s="1"/>
  <c r="L37" i="3" a="1"/>
  <c r="L37" i="3" s="1"/>
  <c r="L21" i="3" a="1"/>
  <c r="L21" i="3" s="1"/>
  <c r="AG2" i="1"/>
  <c r="L35" i="3" a="1"/>
  <c r="L35" i="3" s="1"/>
  <c r="L31" i="3" a="1"/>
  <c r="L31" i="3" s="1"/>
  <c r="L44" i="3" a="1"/>
  <c r="L44" i="3" s="1"/>
  <c r="G53" i="3" a="1"/>
  <c r="G53" i="3" s="1"/>
  <c r="G19" i="3" a="1"/>
  <c r="G19" i="3" s="1"/>
  <c r="G52" i="3" a="1"/>
  <c r="G52" i="3" s="1"/>
  <c r="G40" i="3" a="1"/>
  <c r="G40" i="3" s="1"/>
  <c r="G30" i="3" a="1"/>
  <c r="G30" i="3" s="1"/>
  <c r="G6" i="3" a="1"/>
  <c r="G6" i="3" s="1"/>
  <c r="G3" i="3" a="1"/>
  <c r="G3" i="3" s="1"/>
  <c r="G44" i="3" a="1"/>
  <c r="G44" i="3" s="1"/>
  <c r="G34" i="3" a="1"/>
  <c r="G34" i="3" s="1"/>
  <c r="G32" i="3" a="1"/>
  <c r="G32" i="3" s="1"/>
  <c r="G54" i="3" a="1"/>
  <c r="G54" i="3" s="1"/>
  <c r="G13" i="3" a="1"/>
  <c r="G13" i="3" s="1"/>
  <c r="G48" i="3" a="1"/>
  <c r="G48" i="3" s="1"/>
  <c r="G29" i="3" a="1"/>
  <c r="G29" i="3" s="1"/>
  <c r="G47" i="3" a="1"/>
  <c r="G47" i="3" s="1"/>
  <c r="G37" i="3" a="1"/>
  <c r="G37" i="3" s="1"/>
  <c r="G22" i="3" a="1"/>
  <c r="G22" i="3" s="1"/>
  <c r="G12" i="3" a="1"/>
  <c r="G12" i="3" s="1"/>
  <c r="G10" i="3" a="1"/>
  <c r="G10" i="3" s="1"/>
  <c r="G24" i="3" a="1"/>
  <c r="G24" i="3" s="1"/>
  <c r="G9" i="3" a="1"/>
  <c r="G9" i="3" s="1"/>
  <c r="G14" i="3" a="1"/>
  <c r="G14" i="3" s="1"/>
  <c r="G25" i="3" a="1"/>
  <c r="G25" i="3" s="1"/>
  <c r="G39" i="3" a="1"/>
  <c r="G39" i="3" s="1"/>
  <c r="G42" i="3" a="1"/>
  <c r="G42" i="3" s="1"/>
  <c r="G26" i="3" a="1"/>
  <c r="G26" i="3" s="1"/>
  <c r="O2" i="1"/>
  <c r="G15" i="3" a="1"/>
  <c r="G15" i="3" s="1"/>
  <c r="G41" i="3" a="1"/>
  <c r="G41" i="3" s="1"/>
  <c r="G35" i="3" a="1"/>
  <c r="G35" i="3" s="1"/>
  <c r="G18" i="3" a="1"/>
  <c r="G18" i="3" s="1"/>
  <c r="G43" i="3" a="1"/>
  <c r="G43" i="3" s="1"/>
  <c r="G46" i="3" a="1"/>
  <c r="G46" i="3" s="1"/>
  <c r="G16" i="3" a="1"/>
  <c r="G16" i="3" s="1"/>
  <c r="G7" i="3" a="1"/>
  <c r="G7" i="3" s="1"/>
  <c r="G36" i="3" a="1"/>
  <c r="G36" i="3" s="1"/>
  <c r="G11" i="3" a="1"/>
  <c r="G11" i="3" s="1"/>
  <c r="G20" i="3" a="1"/>
  <c r="G20" i="3" s="1"/>
  <c r="G21" i="3" a="1"/>
  <c r="G21" i="3" s="1"/>
  <c r="G50" i="3" a="1"/>
  <c r="G50" i="3" s="1"/>
  <c r="G38" i="3" a="1"/>
  <c r="G38" i="3" s="1"/>
  <c r="G4" i="3" a="1"/>
  <c r="G4" i="3" s="1"/>
  <c r="G51" i="3" a="1"/>
  <c r="G51" i="3" s="1"/>
  <c r="G23" i="3" a="1"/>
  <c r="G23" i="3" s="1"/>
  <c r="G49" i="3" a="1"/>
  <c r="G49" i="3" s="1"/>
  <c r="G5" i="3" a="1"/>
  <c r="G5" i="3" s="1"/>
  <c r="G31" i="3" a="1"/>
  <c r="G31" i="3" s="1"/>
  <c r="G8" i="3" a="1"/>
  <c r="G8" i="3" s="1"/>
  <c r="G17" i="3" a="1"/>
  <c r="G17" i="3" s="1"/>
  <c r="G27" i="3" a="1"/>
  <c r="G27" i="3" s="1"/>
  <c r="G33" i="3" a="1"/>
  <c r="G33" i="3" s="1"/>
  <c r="G45" i="3" a="1"/>
  <c r="G45" i="3" s="1"/>
  <c r="G28" i="3" a="1"/>
  <c r="G28" i="3" s="1"/>
  <c r="O4" i="3" a="1"/>
  <c r="O4" i="3" s="1"/>
  <c r="O12" i="3" a="1"/>
  <c r="O12" i="3" s="1"/>
  <c r="O49" i="3" a="1"/>
  <c r="O49" i="3" s="1"/>
  <c r="O48" i="3" a="1"/>
  <c r="O48" i="3" s="1"/>
  <c r="O8" i="3" a="1"/>
  <c r="O8" i="3" s="1"/>
  <c r="O35" i="3" a="1"/>
  <c r="O35" i="3" s="1"/>
  <c r="O37" i="3" a="1"/>
  <c r="O37" i="3" s="1"/>
  <c r="O45" i="3" a="1"/>
  <c r="O45" i="3" s="1"/>
  <c r="O17" i="3" a="1"/>
  <c r="O17" i="3" s="1"/>
  <c r="O19" i="3" a="1"/>
  <c r="O19" i="3" s="1"/>
  <c r="O15" i="3" a="1"/>
  <c r="O15" i="3" s="1"/>
  <c r="O9" i="3" a="1"/>
  <c r="O9" i="3" s="1"/>
  <c r="O30" i="3" a="1"/>
  <c r="O30" i="3" s="1"/>
  <c r="O22" i="3" a="1"/>
  <c r="O22" i="3" s="1"/>
  <c r="O10" i="3" a="1"/>
  <c r="O10" i="3" s="1"/>
  <c r="O46" i="3" a="1"/>
  <c r="O46" i="3" s="1"/>
  <c r="O44" i="3" a="1"/>
  <c r="O44" i="3" s="1"/>
  <c r="O5" i="3" a="1"/>
  <c r="O5" i="3" s="1"/>
  <c r="O7" i="3" a="1"/>
  <c r="O7" i="3" s="1"/>
  <c r="O13" i="3" a="1"/>
  <c r="O13" i="3" s="1"/>
  <c r="O20" i="3" a="1"/>
  <c r="O20" i="3" s="1"/>
  <c r="O54" i="3" a="1"/>
  <c r="O54" i="3" s="1"/>
  <c r="O27" i="3" a="1"/>
  <c r="O27" i="3" s="1"/>
  <c r="O14" i="3" a="1"/>
  <c r="O14" i="3" s="1"/>
  <c r="O24" i="3" a="1"/>
  <c r="O24" i="3" s="1"/>
  <c r="O41" i="3" a="1"/>
  <c r="O41" i="3" s="1"/>
  <c r="O38" i="3" a="1"/>
  <c r="O38" i="3" s="1"/>
  <c r="O53" i="3" a="1"/>
  <c r="O53" i="3" s="1"/>
  <c r="O51" i="3" a="1"/>
  <c r="O51" i="3" s="1"/>
  <c r="O43" i="3" a="1"/>
  <c r="O43" i="3" s="1"/>
  <c r="O50" i="3" a="1"/>
  <c r="O50" i="3" s="1"/>
  <c r="O25" i="3" a="1"/>
  <c r="O25" i="3" s="1"/>
  <c r="O28" i="3" a="1"/>
  <c r="O28" i="3" s="1"/>
  <c r="O31" i="3" a="1"/>
  <c r="O31" i="3" s="1"/>
  <c r="O34" i="3" a="1"/>
  <c r="O34" i="3" s="1"/>
  <c r="O42" i="3" a="1"/>
  <c r="O42" i="3" s="1"/>
  <c r="O52" i="3" a="1"/>
  <c r="O52" i="3" s="1"/>
  <c r="O16" i="3" a="1"/>
  <c r="O16" i="3" s="1"/>
  <c r="O29" i="3" a="1"/>
  <c r="O29" i="3" s="1"/>
  <c r="O11" i="3" a="1"/>
  <c r="O11" i="3" s="1"/>
  <c r="O21" i="3" a="1"/>
  <c r="O21" i="3" s="1"/>
  <c r="O40" i="3" a="1"/>
  <c r="O40" i="3" s="1"/>
  <c r="AU2" i="1"/>
  <c r="O23" i="3" a="1"/>
  <c r="O23" i="3" s="1"/>
  <c r="O39" i="3" a="1"/>
  <c r="O39" i="3" s="1"/>
  <c r="O3" i="3" a="1"/>
  <c r="O3" i="3" s="1"/>
  <c r="O6" i="3" a="1"/>
  <c r="O6" i="3" s="1"/>
  <c r="O47" i="3" a="1"/>
  <c r="O47" i="3" s="1"/>
  <c r="O32" i="3" a="1"/>
  <c r="O32" i="3" s="1"/>
  <c r="O36" i="3" a="1"/>
  <c r="O36" i="3" s="1"/>
  <c r="O33" i="3" a="1"/>
  <c r="O33" i="3" s="1"/>
  <c r="O18" i="3" a="1"/>
  <c r="O18" i="3" s="1"/>
  <c r="O26" i="3" a="1"/>
  <c r="O26" i="3" s="1"/>
  <c r="F39" i="3" a="1"/>
  <c r="F39" i="3" s="1"/>
  <c r="F16" i="3" a="1"/>
  <c r="F16" i="3" s="1"/>
  <c r="F47" i="3" a="1"/>
  <c r="F47" i="3" s="1"/>
  <c r="F40" i="3" a="1"/>
  <c r="F40" i="3" s="1"/>
  <c r="F14" i="3" a="1"/>
  <c r="F14" i="3" s="1"/>
  <c r="F32" i="3" a="1"/>
  <c r="F32" i="3" s="1"/>
  <c r="F13" i="3" a="1"/>
  <c r="F13" i="3" s="1"/>
  <c r="L2" i="1"/>
  <c r="F27" i="3" a="1"/>
  <c r="F27" i="3" s="1"/>
  <c r="F25" i="3" a="1"/>
  <c r="F25" i="3" s="1"/>
  <c r="F24" i="3" a="1"/>
  <c r="F24" i="3" s="1"/>
  <c r="F11" i="3" a="1"/>
  <c r="F11" i="3" s="1"/>
  <c r="F28" i="3" a="1"/>
  <c r="F28" i="3" s="1"/>
  <c r="F15" i="3" a="1"/>
  <c r="F15" i="3" s="1"/>
  <c r="F8" i="3" a="1"/>
  <c r="F8" i="3" s="1"/>
  <c r="F46" i="3" a="1"/>
  <c r="F46" i="3" s="1"/>
  <c r="F44" i="3" a="1"/>
  <c r="F44" i="3" s="1"/>
  <c r="F35" i="3" a="1"/>
  <c r="F35" i="3" s="1"/>
  <c r="F21" i="3" a="1"/>
  <c r="F21" i="3" s="1"/>
  <c r="F18" i="3" a="1"/>
  <c r="F18" i="3" s="1"/>
  <c r="F45" i="3" a="1"/>
  <c r="F45" i="3" s="1"/>
  <c r="F19" i="3" a="1"/>
  <c r="F19" i="3" s="1"/>
  <c r="F12" i="3" a="1"/>
  <c r="F12" i="3" s="1"/>
  <c r="F9" i="3" a="1"/>
  <c r="F9" i="3" s="1"/>
  <c r="F31" i="3" a="1"/>
  <c r="F31" i="3" s="1"/>
  <c r="F49" i="3" a="1"/>
  <c r="F49" i="3" s="1"/>
  <c r="F52" i="3" a="1"/>
  <c r="F52" i="3" s="1"/>
  <c r="F4" i="3" a="1"/>
  <c r="F4" i="3" s="1"/>
  <c r="F41" i="3" a="1"/>
  <c r="F41" i="3" s="1"/>
  <c r="F34" i="3" a="1"/>
  <c r="F34" i="3" s="1"/>
  <c r="F43" i="3" a="1"/>
  <c r="F43" i="3" s="1"/>
  <c r="F29" i="3" a="1"/>
  <c r="F29" i="3" s="1"/>
  <c r="F42" i="3" a="1"/>
  <c r="F42" i="3" s="1"/>
  <c r="F7" i="3" a="1"/>
  <c r="F7" i="3" s="1"/>
  <c r="F6" i="3" a="1"/>
  <c r="F6" i="3" s="1"/>
  <c r="F20" i="3" a="1"/>
  <c r="F20" i="3" s="1"/>
  <c r="F54" i="3" a="1"/>
  <c r="F54" i="3" s="1"/>
  <c r="F51" i="3" a="1"/>
  <c r="F51" i="3" s="1"/>
  <c r="F48" i="3" a="1"/>
  <c r="F48" i="3" s="1"/>
  <c r="F53" i="3" a="1"/>
  <c r="F53" i="3" s="1"/>
  <c r="F36" i="3" a="1"/>
  <c r="F36" i="3" s="1"/>
  <c r="F33" i="3" a="1"/>
  <c r="F33" i="3" s="1"/>
  <c r="F37" i="3" a="1"/>
  <c r="F37" i="3" s="1"/>
  <c r="F5" i="3" a="1"/>
  <c r="F5" i="3" s="1"/>
  <c r="F22" i="3" a="1"/>
  <c r="F22" i="3" s="1"/>
  <c r="F50" i="3" a="1"/>
  <c r="F50" i="3" s="1"/>
  <c r="F3" i="3" a="1"/>
  <c r="F3" i="3" s="1"/>
  <c r="F23" i="3" a="1"/>
  <c r="F23" i="3" s="1"/>
  <c r="F30" i="3" a="1"/>
  <c r="F30" i="3" s="1"/>
  <c r="F17" i="3" a="1"/>
  <c r="F17" i="3" s="1"/>
  <c r="F38" i="3" a="1"/>
  <c r="F38" i="3" s="1"/>
  <c r="F10" i="3" a="1"/>
  <c r="F10" i="3" s="1"/>
  <c r="F26" i="3" a="1"/>
  <c r="F26" i="3" s="1"/>
  <c r="H3" i="3" a="1"/>
  <c r="H3" i="3" s="1"/>
  <c r="H46" i="3" a="1"/>
  <c r="H46" i="3" s="1"/>
  <c r="H17" i="3" a="1"/>
  <c r="H17" i="3" s="1"/>
  <c r="H35" i="3" a="1"/>
  <c r="H35" i="3" s="1"/>
  <c r="H44" i="3" a="1"/>
  <c r="H44" i="3" s="1"/>
  <c r="H33" i="3" a="1"/>
  <c r="H33" i="3" s="1"/>
  <c r="H29" i="3" a="1"/>
  <c r="H29" i="3" s="1"/>
  <c r="H14" i="3" a="1"/>
  <c r="H14" i="3" s="1"/>
  <c r="H50" i="3" a="1"/>
  <c r="H50" i="3" s="1"/>
  <c r="H20" i="3" a="1"/>
  <c r="H20" i="3" s="1"/>
  <c r="H6" i="3" a="1"/>
  <c r="H6" i="3" s="1"/>
  <c r="H47" i="3" a="1"/>
  <c r="H47" i="3" s="1"/>
  <c r="H32" i="3" a="1"/>
  <c r="H32" i="3" s="1"/>
  <c r="H25" i="3" a="1"/>
  <c r="H25" i="3" s="1"/>
  <c r="H9" i="3" a="1"/>
  <c r="H9" i="3" s="1"/>
  <c r="H12" i="3" a="1"/>
  <c r="H12" i="3" s="1"/>
  <c r="H40" i="3" a="1"/>
  <c r="H40" i="3" s="1"/>
  <c r="H30" i="3" a="1"/>
  <c r="H30" i="3" s="1"/>
  <c r="H13" i="3" a="1"/>
  <c r="H13" i="3" s="1"/>
  <c r="H7" i="3" a="1"/>
  <c r="H7" i="3" s="1"/>
  <c r="H31" i="3" a="1"/>
  <c r="H31" i="3" s="1"/>
  <c r="H52" i="3" a="1"/>
  <c r="H52" i="3" s="1"/>
  <c r="H22" i="3" a="1"/>
  <c r="H22" i="3" s="1"/>
  <c r="H15" i="3" a="1"/>
  <c r="H15" i="3" s="1"/>
  <c r="H48" i="3" a="1"/>
  <c r="H48" i="3" s="1"/>
  <c r="H16" i="3" a="1"/>
  <c r="H16" i="3" s="1"/>
  <c r="Q2" i="1"/>
  <c r="H24" i="3" a="1"/>
  <c r="H24" i="3" s="1"/>
  <c r="H41" i="3" a="1"/>
  <c r="H41" i="3" s="1"/>
  <c r="H39" i="3" a="1"/>
  <c r="H39" i="3" s="1"/>
  <c r="H23" i="3" a="1"/>
  <c r="H23" i="3" s="1"/>
  <c r="H21" i="3" a="1"/>
  <c r="H21" i="3" s="1"/>
  <c r="H28" i="3" a="1"/>
  <c r="H28" i="3" s="1"/>
  <c r="H42" i="3" a="1"/>
  <c r="H42" i="3" s="1"/>
  <c r="H4" i="3" a="1"/>
  <c r="H4" i="3" s="1"/>
  <c r="H19" i="3" a="1"/>
  <c r="H19" i="3" s="1"/>
  <c r="H38" i="3" a="1"/>
  <c r="H38" i="3" s="1"/>
  <c r="H5" i="3" a="1"/>
  <c r="H5" i="3" s="1"/>
  <c r="H26" i="3" a="1"/>
  <c r="H26" i="3" s="1"/>
  <c r="H36" i="3" a="1"/>
  <c r="H36" i="3" s="1"/>
  <c r="H10" i="3" a="1"/>
  <c r="H10" i="3" s="1"/>
  <c r="H34" i="3" a="1"/>
  <c r="H34" i="3" s="1"/>
  <c r="H27" i="3" a="1"/>
  <c r="H27" i="3" s="1"/>
  <c r="H45" i="3" a="1"/>
  <c r="H45" i="3" s="1"/>
  <c r="H53" i="3" a="1"/>
  <c r="H53" i="3" s="1"/>
  <c r="H37" i="3" a="1"/>
  <c r="H37" i="3" s="1"/>
  <c r="H49" i="3" a="1"/>
  <c r="H49" i="3" s="1"/>
  <c r="H54" i="3" a="1"/>
  <c r="H54" i="3" s="1"/>
  <c r="H18" i="3" a="1"/>
  <c r="H18" i="3" s="1"/>
  <c r="H8" i="3" a="1"/>
  <c r="H8" i="3" s="1"/>
  <c r="H43" i="3" a="1"/>
  <c r="H43" i="3" s="1"/>
  <c r="H51" i="3" a="1"/>
  <c r="H51" i="3" s="1"/>
  <c r="H11" i="3" a="1"/>
  <c r="H11" i="3" s="1"/>
  <c r="M45" i="3" a="1"/>
  <c r="M45" i="3" s="1"/>
  <c r="M33" i="3" a="1"/>
  <c r="M33" i="3" s="1"/>
  <c r="M13" i="3" a="1"/>
  <c r="M13" i="3" s="1"/>
  <c r="M5" i="3" a="1"/>
  <c r="M5" i="3" s="1"/>
  <c r="M54" i="3" a="1"/>
  <c r="M54" i="3" s="1"/>
  <c r="M42" i="3" a="1"/>
  <c r="M42" i="3" s="1"/>
  <c r="M20" i="3" a="1"/>
  <c r="M20" i="3" s="1"/>
  <c r="M48" i="3" a="1"/>
  <c r="M48" i="3" s="1"/>
  <c r="M17" i="3" a="1"/>
  <c r="M17" i="3" s="1"/>
  <c r="M51" i="3" a="1"/>
  <c r="M51" i="3" s="1"/>
  <c r="M24" i="3" a="1"/>
  <c r="M24" i="3" s="1"/>
  <c r="M29" i="3" a="1"/>
  <c r="M29" i="3" s="1"/>
  <c r="M47" i="3" a="1"/>
  <c r="M47" i="3" s="1"/>
  <c r="M40" i="3" a="1"/>
  <c r="M40" i="3" s="1"/>
  <c r="M9" i="3" a="1"/>
  <c r="M9" i="3" s="1"/>
  <c r="M3" i="3" a="1"/>
  <c r="M3" i="3" s="1"/>
  <c r="M28" i="3" a="1"/>
  <c r="M28" i="3" s="1"/>
  <c r="M52" i="3" a="1"/>
  <c r="M52" i="3" s="1"/>
  <c r="M8" i="3" a="1"/>
  <c r="M8" i="3" s="1"/>
  <c r="M39" i="3" a="1"/>
  <c r="M39" i="3" s="1"/>
  <c r="M22" i="3" a="1"/>
  <c r="M22" i="3" s="1"/>
  <c r="M34" i="3" a="1"/>
  <c r="M34" i="3" s="1"/>
  <c r="M49" i="3" a="1"/>
  <c r="M49" i="3" s="1"/>
  <c r="M53" i="3" a="1"/>
  <c r="M53" i="3" s="1"/>
  <c r="M43" i="3" a="1"/>
  <c r="M43" i="3" s="1"/>
  <c r="M11" i="3" a="1"/>
  <c r="M11" i="3" s="1"/>
  <c r="M37" i="3" a="1"/>
  <c r="M37" i="3" s="1"/>
  <c r="M36" i="3" a="1"/>
  <c r="M36" i="3" s="1"/>
  <c r="M27" i="3" a="1"/>
  <c r="M27" i="3" s="1"/>
  <c r="M6" i="3" a="1"/>
  <c r="M6" i="3" s="1"/>
  <c r="M21" i="3" a="1"/>
  <c r="M21" i="3" s="1"/>
  <c r="AJ2" i="1"/>
  <c r="M38" i="3" a="1"/>
  <c r="M38" i="3" s="1"/>
  <c r="M31" i="3" a="1"/>
  <c r="M31" i="3" s="1"/>
  <c r="M41" i="3" a="1"/>
  <c r="M41" i="3" s="1"/>
  <c r="M10" i="3" a="1"/>
  <c r="M10" i="3" s="1"/>
  <c r="M23" i="3" a="1"/>
  <c r="M23" i="3" s="1"/>
  <c r="M15" i="3" a="1"/>
  <c r="M15" i="3" s="1"/>
  <c r="M46" i="3" a="1"/>
  <c r="M46" i="3" s="1"/>
  <c r="M7" i="3" a="1"/>
  <c r="M7" i="3" s="1"/>
  <c r="M12" i="3" a="1"/>
  <c r="M12" i="3" s="1"/>
  <c r="M35" i="3" a="1"/>
  <c r="M35" i="3" s="1"/>
  <c r="M32" i="3" a="1"/>
  <c r="M32" i="3" s="1"/>
  <c r="M30" i="3" a="1"/>
  <c r="M30" i="3" s="1"/>
  <c r="M44" i="3" a="1"/>
  <c r="M44" i="3" s="1"/>
  <c r="M16" i="3" a="1"/>
  <c r="M16" i="3" s="1"/>
  <c r="M25" i="3" a="1"/>
  <c r="M25" i="3" s="1"/>
  <c r="M18" i="3" a="1"/>
  <c r="M18" i="3" s="1"/>
  <c r="M4" i="3" a="1"/>
  <c r="M4" i="3" s="1"/>
  <c r="M19" i="3" a="1"/>
  <c r="M19" i="3" s="1"/>
  <c r="M14" i="3" a="1"/>
  <c r="M14" i="3" s="1"/>
  <c r="M50" i="3" a="1"/>
  <c r="M50" i="3" s="1"/>
  <c r="M26" i="3" a="1"/>
  <c r="M26" i="3" s="1"/>
  <c r="K42" i="3" a="1"/>
  <c r="K42" i="3" s="1"/>
  <c r="K50" i="3" a="1"/>
  <c r="K50" i="3" s="1"/>
  <c r="K22" i="3" a="1"/>
  <c r="K22" i="3" s="1"/>
  <c r="K45" i="3" a="1"/>
  <c r="K45" i="3" s="1"/>
  <c r="K53" i="3" a="1"/>
  <c r="K53" i="3" s="1"/>
  <c r="K13" i="3" a="1"/>
  <c r="K13" i="3" s="1"/>
  <c r="K39" i="3" a="1"/>
  <c r="K39" i="3" s="1"/>
  <c r="K20" i="3" a="1"/>
  <c r="K20" i="3" s="1"/>
  <c r="K32" i="3" a="1"/>
  <c r="K32" i="3" s="1"/>
  <c r="K6" i="3" a="1"/>
  <c r="K6" i="3" s="1"/>
  <c r="K44" i="3" a="1"/>
  <c r="K44" i="3" s="1"/>
  <c r="K35" i="3" a="1"/>
  <c r="K35" i="3" s="1"/>
  <c r="K11" i="3" a="1"/>
  <c r="K11" i="3" s="1"/>
  <c r="K36" i="3" a="1"/>
  <c r="K36" i="3" s="1"/>
  <c r="K10" i="3" a="1"/>
  <c r="K10" i="3" s="1"/>
  <c r="K28" i="3" a="1"/>
  <c r="K28" i="3" s="1"/>
  <c r="K23" i="3" a="1"/>
  <c r="K23" i="3" s="1"/>
  <c r="K47" i="3" a="1"/>
  <c r="K47" i="3" s="1"/>
  <c r="K24" i="3" a="1"/>
  <c r="K24" i="3" s="1"/>
  <c r="K46" i="3" a="1"/>
  <c r="K46" i="3" s="1"/>
  <c r="K14" i="3" a="1"/>
  <c r="K14" i="3" s="1"/>
  <c r="K25" i="3" a="1"/>
  <c r="K25" i="3" s="1"/>
  <c r="K27" i="3" a="1"/>
  <c r="K27" i="3" s="1"/>
  <c r="K38" i="3" a="1"/>
  <c r="K38" i="3" s="1"/>
  <c r="K26" i="3" a="1"/>
  <c r="K26" i="3" s="1"/>
  <c r="K16" i="3" a="1"/>
  <c r="K16" i="3" s="1"/>
  <c r="K4" i="3" a="1"/>
  <c r="K4" i="3" s="1"/>
  <c r="K51" i="3" a="1"/>
  <c r="K51" i="3" s="1"/>
  <c r="K8" i="3" a="1"/>
  <c r="K8" i="3" s="1"/>
  <c r="AF2" i="1"/>
  <c r="K40" i="3" a="1"/>
  <c r="K40" i="3" s="1"/>
  <c r="K34" i="3" a="1"/>
  <c r="K34" i="3" s="1"/>
  <c r="K5" i="3" a="1"/>
  <c r="K5" i="3" s="1"/>
  <c r="K52" i="3" a="1"/>
  <c r="K52" i="3" s="1"/>
  <c r="K49" i="3" a="1"/>
  <c r="K49" i="3" s="1"/>
  <c r="K7" i="3" a="1"/>
  <c r="K7" i="3" s="1"/>
  <c r="K17" i="3" a="1"/>
  <c r="K17" i="3" s="1"/>
  <c r="K30" i="3" a="1"/>
  <c r="K30" i="3" s="1"/>
  <c r="K31" i="3" a="1"/>
  <c r="K31" i="3" s="1"/>
  <c r="K29" i="3" a="1"/>
  <c r="K29" i="3" s="1"/>
  <c r="K43" i="3" a="1"/>
  <c r="K43" i="3" s="1"/>
  <c r="K33" i="3" a="1"/>
  <c r="K33" i="3" s="1"/>
  <c r="K54" i="3" a="1"/>
  <c r="K54" i="3" s="1"/>
  <c r="K9" i="3" a="1"/>
  <c r="K9" i="3" s="1"/>
  <c r="K3" i="3" a="1"/>
  <c r="K3" i="3" s="1"/>
  <c r="K15" i="3" a="1"/>
  <c r="K15" i="3" s="1"/>
  <c r="K18" i="3" a="1"/>
  <c r="K18" i="3" s="1"/>
  <c r="K12" i="3" a="1"/>
  <c r="K12" i="3" s="1"/>
  <c r="K19" i="3" a="1"/>
  <c r="K19" i="3" s="1"/>
  <c r="K37" i="3" a="1"/>
  <c r="K37" i="3" s="1"/>
  <c r="K48" i="3" a="1"/>
  <c r="K48" i="3" s="1"/>
  <c r="K21" i="3" a="1"/>
  <c r="K21" i="3" s="1"/>
  <c r="K41" i="3" a="1"/>
  <c r="K41" i="3" s="1"/>
  <c r="I33" i="3" a="1"/>
  <c r="I33" i="3" s="1"/>
  <c r="I32" i="3" a="1"/>
  <c r="I32" i="3" s="1"/>
  <c r="I45" i="3" a="1"/>
  <c r="I45" i="3" s="1"/>
  <c r="I47" i="3" a="1"/>
  <c r="I47" i="3" s="1"/>
  <c r="I39" i="3" a="1"/>
  <c r="I39" i="3" s="1"/>
  <c r="I22" i="3" a="1"/>
  <c r="I22" i="3" s="1"/>
  <c r="I52" i="3" a="1"/>
  <c r="I52" i="3" s="1"/>
  <c r="I35" i="3" a="1"/>
  <c r="I35" i="3" s="1"/>
  <c r="I18" i="3" a="1"/>
  <c r="I18" i="3" s="1"/>
  <c r="I30" i="3" a="1"/>
  <c r="I30" i="3" s="1"/>
  <c r="I6" i="3" a="1"/>
  <c r="I6" i="3" s="1"/>
  <c r="I34" i="3" a="1"/>
  <c r="I34" i="3" s="1"/>
  <c r="I8" i="3" a="1"/>
  <c r="I8" i="3" s="1"/>
  <c r="I17" i="3" a="1"/>
  <c r="I17" i="3" s="1"/>
  <c r="I46" i="3" a="1"/>
  <c r="I46" i="3" s="1"/>
  <c r="I41" i="3" a="1"/>
  <c r="I41" i="3" s="1"/>
  <c r="I38" i="3" a="1"/>
  <c r="I38" i="3" s="1"/>
  <c r="I13" i="3" a="1"/>
  <c r="I13" i="3" s="1"/>
  <c r="W2" i="1"/>
  <c r="I9" i="3" a="1"/>
  <c r="I9" i="3" s="1"/>
  <c r="I20" i="3" a="1"/>
  <c r="I20" i="3" s="1"/>
  <c r="I49" i="3" a="1"/>
  <c r="I49" i="3" s="1"/>
  <c r="I3" i="3" a="1"/>
  <c r="I3" i="3" s="1"/>
  <c r="I54" i="3" a="1"/>
  <c r="I54" i="3" s="1"/>
  <c r="I50" i="3" a="1"/>
  <c r="I50" i="3" s="1"/>
  <c r="I21" i="3" a="1"/>
  <c r="I21" i="3" s="1"/>
  <c r="I19" i="3" a="1"/>
  <c r="I19" i="3" s="1"/>
  <c r="I40" i="3" a="1"/>
  <c r="I40" i="3" s="1"/>
  <c r="I51" i="3" a="1"/>
  <c r="I51" i="3" s="1"/>
  <c r="I10" i="3" a="1"/>
  <c r="I10" i="3" s="1"/>
  <c r="I15" i="3" a="1"/>
  <c r="I15" i="3" s="1"/>
  <c r="I5" i="3" a="1"/>
  <c r="I5" i="3" s="1"/>
  <c r="I31" i="3" a="1"/>
  <c r="I31" i="3" s="1"/>
  <c r="I23" i="3" a="1"/>
  <c r="I23" i="3" s="1"/>
  <c r="I12" i="3" a="1"/>
  <c r="I12" i="3" s="1"/>
  <c r="I53" i="3" a="1"/>
  <c r="I53" i="3" s="1"/>
  <c r="I36" i="3" a="1"/>
  <c r="I36" i="3" s="1"/>
  <c r="I43" i="3" a="1"/>
  <c r="I43" i="3" s="1"/>
  <c r="I42" i="3" a="1"/>
  <c r="I42" i="3" s="1"/>
  <c r="I48" i="3" a="1"/>
  <c r="I48" i="3" s="1"/>
  <c r="I14" i="3" a="1"/>
  <c r="I14" i="3" s="1"/>
  <c r="I29" i="3" a="1"/>
  <c r="I29" i="3" s="1"/>
  <c r="I25" i="3" a="1"/>
  <c r="I25" i="3" s="1"/>
  <c r="I11" i="3" a="1"/>
  <c r="I11" i="3" s="1"/>
  <c r="I28" i="3" a="1"/>
  <c r="I28" i="3" s="1"/>
  <c r="I27" i="3" a="1"/>
  <c r="I27" i="3" s="1"/>
  <c r="I16" i="3" a="1"/>
  <c r="I16" i="3" s="1"/>
  <c r="I7" i="3" a="1"/>
  <c r="I7" i="3" s="1"/>
  <c r="I24" i="3" a="1"/>
  <c r="I24" i="3" s="1"/>
  <c r="I37" i="3" a="1"/>
  <c r="I37" i="3" s="1"/>
  <c r="I44" i="3" a="1"/>
  <c r="I44" i="3" s="1"/>
  <c r="I4" i="3" a="1"/>
  <c r="I4" i="3" s="1"/>
  <c r="I26" i="3" a="1"/>
  <c r="I26" i="3" s="1"/>
  <c r="J4" i="1"/>
  <c r="E50" i="3" s="1" a="1"/>
  <c r="E50" i="3" s="1"/>
  <c r="J19" i="3" a="1"/>
  <c r="J19" i="3" s="1"/>
  <c r="J22" i="3" a="1"/>
  <c r="J22" i="3" s="1"/>
  <c r="J5" i="3" a="1"/>
  <c r="J5" i="3" s="1"/>
  <c r="J45" i="3" a="1"/>
  <c r="J45" i="3" s="1"/>
  <c r="J26" i="3" a="1"/>
  <c r="J26" i="3" s="1"/>
  <c r="J23" i="3" a="1"/>
  <c r="J23" i="3" s="1"/>
  <c r="J39" i="3" a="1"/>
  <c r="J39" i="3" s="1"/>
  <c r="J42" i="3" a="1"/>
  <c r="J42" i="3" s="1"/>
  <c r="J44" i="3" a="1"/>
  <c r="J44" i="3" s="1"/>
  <c r="J24" i="3" a="1"/>
  <c r="J24" i="3" s="1"/>
  <c r="J12" i="3" a="1"/>
  <c r="J12" i="3" s="1"/>
  <c r="J33" i="3" a="1"/>
  <c r="J33" i="3" s="1"/>
  <c r="J8" i="3" a="1"/>
  <c r="J8" i="3" s="1"/>
  <c r="J52" i="3" a="1"/>
  <c r="J52" i="3" s="1"/>
  <c r="J17" i="3" a="1"/>
  <c r="J17" i="3" s="1"/>
  <c r="J25" i="3" a="1"/>
  <c r="J25" i="3" s="1"/>
  <c r="J47" i="3" a="1"/>
  <c r="J47" i="3" s="1"/>
  <c r="J15" i="3" a="1"/>
  <c r="J15" i="3" s="1"/>
  <c r="J18" i="3" a="1"/>
  <c r="J18" i="3" s="1"/>
  <c r="J11" i="3" a="1"/>
  <c r="J11" i="3" s="1"/>
  <c r="J10" i="3" a="1"/>
  <c r="J10" i="3" s="1"/>
  <c r="J6" i="3" a="1"/>
  <c r="J6" i="3" s="1"/>
  <c r="J16" i="3" a="1"/>
  <c r="J16" i="3" s="1"/>
  <c r="J49" i="3" a="1"/>
  <c r="J49" i="3" s="1"/>
  <c r="J37" i="3" a="1"/>
  <c r="J37" i="3" s="1"/>
  <c r="J20" i="3" a="1"/>
  <c r="J20" i="3" s="1"/>
  <c r="J7" i="3" a="1"/>
  <c r="J7" i="3" s="1"/>
  <c r="J4" i="3" a="1"/>
  <c r="J4" i="3" s="1"/>
  <c r="J51" i="3" a="1"/>
  <c r="J51" i="3" s="1"/>
  <c r="J34" i="3" a="1"/>
  <c r="J34" i="3" s="1"/>
  <c r="J48" i="3" a="1"/>
  <c r="J48" i="3" s="1"/>
  <c r="J29" i="3" a="1"/>
  <c r="J29" i="3" s="1"/>
  <c r="J40" i="3" a="1"/>
  <c r="J40" i="3" s="1"/>
  <c r="J30" i="3" a="1"/>
  <c r="J30" i="3" s="1"/>
  <c r="J50" i="3" a="1"/>
  <c r="J50" i="3" s="1"/>
  <c r="J3" i="3" a="1"/>
  <c r="J3" i="3" s="1"/>
  <c r="J38" i="3" a="1"/>
  <c r="J38" i="3" s="1"/>
  <c r="J28" i="3" a="1"/>
  <c r="J28" i="3" s="1"/>
  <c r="J35" i="3" a="1"/>
  <c r="J35" i="3" s="1"/>
  <c r="J27" i="3" a="1"/>
  <c r="J27" i="3" s="1"/>
  <c r="J9" i="3" a="1"/>
  <c r="J9" i="3" s="1"/>
  <c r="J53" i="3" a="1"/>
  <c r="J53" i="3" s="1"/>
  <c r="J14" i="3" a="1"/>
  <c r="J14" i="3" s="1"/>
  <c r="J41" i="3" a="1"/>
  <c r="J41" i="3" s="1"/>
  <c r="J32" i="3" a="1"/>
  <c r="J32" i="3" s="1"/>
  <c r="J54" i="3" a="1"/>
  <c r="J54" i="3" s="1"/>
  <c r="J31" i="3" a="1"/>
  <c r="J31" i="3" s="1"/>
  <c r="J21" i="3" a="1"/>
  <c r="J21" i="3" s="1"/>
  <c r="AC2" i="1"/>
  <c r="J43" i="3" a="1"/>
  <c r="J43" i="3" s="1"/>
  <c r="J46" i="3" a="1"/>
  <c r="J46" i="3" s="1"/>
  <c r="J36" i="3" a="1"/>
  <c r="J36" i="3" s="1"/>
  <c r="J13" i="3" a="1"/>
  <c r="J13" i="3" s="1"/>
  <c r="N54" i="3" a="1"/>
  <c r="N54" i="3" s="1"/>
  <c r="N32" i="3" a="1"/>
  <c r="N32" i="3" s="1"/>
  <c r="N10" i="3" a="1"/>
  <c r="N10" i="3" s="1"/>
  <c r="N3" i="3" a="1"/>
  <c r="N3" i="3" s="1"/>
  <c r="N48" i="3" a="1"/>
  <c r="N48" i="3" s="1"/>
  <c r="N30" i="3" a="1"/>
  <c r="N30" i="3" s="1"/>
  <c r="N53" i="3" a="1"/>
  <c r="N53" i="3" s="1"/>
  <c r="N44" i="3" a="1"/>
  <c r="N44" i="3" s="1"/>
  <c r="N39" i="3" a="1"/>
  <c r="N39" i="3" s="1"/>
  <c r="N38" i="3" a="1"/>
  <c r="N38" i="3" s="1"/>
  <c r="N35" i="3" a="1"/>
  <c r="N35" i="3" s="1"/>
  <c r="N8" i="3" a="1"/>
  <c r="N8" i="3" s="1"/>
  <c r="N46" i="3" a="1"/>
  <c r="N46" i="3" s="1"/>
  <c r="N27" i="3" a="1"/>
  <c r="N27" i="3" s="1"/>
  <c r="N15" i="3" a="1"/>
  <c r="N15" i="3" s="1"/>
  <c r="N16" i="3" a="1"/>
  <c r="N16" i="3" s="1"/>
  <c r="N29" i="3" a="1"/>
  <c r="N29" i="3" s="1"/>
  <c r="N33" i="3" a="1"/>
  <c r="N33" i="3" s="1"/>
  <c r="N13" i="3" a="1"/>
  <c r="N13" i="3" s="1"/>
  <c r="N25" i="3" a="1"/>
  <c r="N25" i="3" s="1"/>
  <c r="N11" i="3" a="1"/>
  <c r="N11" i="3" s="1"/>
  <c r="N20" i="3" a="1"/>
  <c r="N20" i="3" s="1"/>
  <c r="N9" i="3" a="1"/>
  <c r="N9" i="3" s="1"/>
  <c r="N45" i="3" a="1"/>
  <c r="N45" i="3" s="1"/>
  <c r="N36" i="3" a="1"/>
  <c r="N36" i="3" s="1"/>
  <c r="N51" i="3" a="1"/>
  <c r="N51" i="3" s="1"/>
  <c r="N14" i="3" a="1"/>
  <c r="N14" i="3" s="1"/>
  <c r="N26" i="3" a="1"/>
  <c r="N26" i="3" s="1"/>
  <c r="N22" i="3" a="1"/>
  <c r="N22" i="3" s="1"/>
  <c r="N47" i="3" a="1"/>
  <c r="N47" i="3" s="1"/>
  <c r="N37" i="3" a="1"/>
  <c r="N37" i="3" s="1"/>
  <c r="N34" i="3" a="1"/>
  <c r="N34" i="3" s="1"/>
  <c r="N23" i="3" a="1"/>
  <c r="N23" i="3" s="1"/>
  <c r="N31" i="3" a="1"/>
  <c r="N31" i="3" s="1"/>
  <c r="N50" i="3" a="1"/>
  <c r="N50" i="3" s="1"/>
  <c r="N24" i="3" a="1"/>
  <c r="N24" i="3" s="1"/>
  <c r="N41" i="3" a="1"/>
  <c r="N41" i="3" s="1"/>
  <c r="N28" i="3" a="1"/>
  <c r="N28" i="3" s="1"/>
  <c r="N49" i="3" a="1"/>
  <c r="N49" i="3" s="1"/>
  <c r="N12" i="3" a="1"/>
  <c r="N12" i="3" s="1"/>
  <c r="AM2" i="1"/>
  <c r="N40" i="3" a="1"/>
  <c r="N40" i="3" s="1"/>
  <c r="N7" i="3" a="1"/>
  <c r="N7" i="3" s="1"/>
  <c r="N17" i="3" a="1"/>
  <c r="N17" i="3" s="1"/>
  <c r="N18" i="3" a="1"/>
  <c r="N18" i="3" s="1"/>
  <c r="N21" i="3" a="1"/>
  <c r="N21" i="3" s="1"/>
  <c r="N43" i="3" a="1"/>
  <c r="N43" i="3" s="1"/>
  <c r="N4" i="3" a="1"/>
  <c r="N4" i="3" s="1"/>
  <c r="N6" i="3" a="1"/>
  <c r="N6" i="3" s="1"/>
  <c r="N52" i="3" a="1"/>
  <c r="N52" i="3" s="1"/>
  <c r="N5" i="3" a="1"/>
  <c r="N5" i="3" s="1"/>
  <c r="N19" i="3" a="1"/>
  <c r="N19" i="3" s="1"/>
  <c r="N42" i="3" a="1"/>
  <c r="N42" i="3" s="1"/>
  <c r="AP2" i="1"/>
  <c r="AK2" i="1"/>
  <c r="AL2" i="1"/>
  <c r="AE2" i="1"/>
  <c r="Z2" i="1"/>
  <c r="X2" i="1"/>
  <c r="I4" i="1"/>
  <c r="I2" i="1" s="1"/>
  <c r="AO2" i="1"/>
  <c r="AV2" i="1"/>
  <c r="V2" i="1"/>
  <c r="K4" i="1"/>
  <c r="K2" i="1" s="1"/>
  <c r="AT2" i="1"/>
  <c r="AS2" i="1"/>
  <c r="AH2" i="1"/>
  <c r="M2" i="1"/>
  <c r="AN2" i="1"/>
  <c r="AD2" i="1"/>
  <c r="Y2" i="1"/>
  <c r="AB2" i="1"/>
  <c r="AR2" i="1"/>
  <c r="R2" i="1"/>
  <c r="S2" i="1"/>
  <c r="U2" i="1"/>
  <c r="AA2" i="1"/>
  <c r="AW2" i="1"/>
  <c r="P2" i="1"/>
  <c r="N2" i="1"/>
  <c r="T2" i="1"/>
  <c r="AQ2" i="1"/>
  <c r="AI2" i="1"/>
  <c r="E51" i="3" l="1" a="1"/>
  <c r="E51" i="3" s="1"/>
  <c r="E45" i="3" a="1"/>
  <c r="E45" i="3" s="1"/>
  <c r="E13" i="3" a="1"/>
  <c r="E13" i="3" s="1"/>
  <c r="E8" i="3" a="1"/>
  <c r="E8" i="3" s="1"/>
  <c r="E17" i="3" a="1"/>
  <c r="E17" i="3" s="1"/>
  <c r="E14" i="3" a="1"/>
  <c r="E14" i="3" s="1"/>
  <c r="E15" i="3" a="1"/>
  <c r="E15" i="3" s="1"/>
  <c r="E9" i="3" a="1"/>
  <c r="E9" i="3" s="1"/>
  <c r="E24" i="3" a="1"/>
  <c r="E24" i="3" s="1"/>
  <c r="E22" i="3" a="1"/>
  <c r="E22" i="3" s="1"/>
  <c r="E39" i="3" a="1"/>
  <c r="E39" i="3" s="1"/>
  <c r="E29" i="3" a="1"/>
  <c r="E29" i="3" s="1"/>
  <c r="E36" i="3" a="1"/>
  <c r="E36" i="3" s="1"/>
  <c r="E49" i="3" a="1"/>
  <c r="E49" i="3" s="1"/>
  <c r="E42" i="3" a="1"/>
  <c r="E42" i="3" s="1"/>
  <c r="E33" i="3" a="1"/>
  <c r="E33" i="3" s="1"/>
  <c r="E34" i="3" a="1"/>
  <c r="E34" i="3" s="1"/>
  <c r="E20" i="3" a="1"/>
  <c r="E20" i="3" s="1"/>
  <c r="E26" i="3" a="1"/>
  <c r="E26" i="3" s="1"/>
  <c r="E5" i="3" a="1"/>
  <c r="E5" i="3" s="1"/>
  <c r="E40" i="3" a="1"/>
  <c r="E40" i="3" s="1"/>
  <c r="E35" i="3" a="1"/>
  <c r="E35" i="3" s="1"/>
  <c r="E4" i="3" a="1"/>
  <c r="E4" i="3" s="1"/>
  <c r="E21" i="3" a="1"/>
  <c r="E21" i="3" s="1"/>
  <c r="J2" i="1"/>
  <c r="E37" i="3" a="1"/>
  <c r="E37" i="3" s="1"/>
  <c r="E10" i="3" a="1"/>
  <c r="E10" i="3" s="1"/>
  <c r="E7" i="3" a="1"/>
  <c r="E7" i="3" s="1"/>
  <c r="E38" i="3" a="1"/>
  <c r="E38" i="3" s="1"/>
  <c r="E44" i="3" a="1"/>
  <c r="E44" i="3" s="1"/>
  <c r="E11" i="3" a="1"/>
  <c r="E11" i="3" s="1"/>
  <c r="E6" i="3" a="1"/>
  <c r="E6" i="3" s="1"/>
  <c r="E46" i="3" a="1"/>
  <c r="E46" i="3" s="1"/>
  <c r="E43" i="3" a="1"/>
  <c r="E43" i="3" s="1"/>
  <c r="E12" i="3" a="1"/>
  <c r="E12" i="3" s="1"/>
  <c r="E28" i="3" a="1"/>
  <c r="E28" i="3" s="1"/>
  <c r="E19" i="3" a="1"/>
  <c r="E19" i="3" s="1"/>
  <c r="E47" i="3" a="1"/>
  <c r="E47" i="3" s="1"/>
  <c r="E3" i="3" a="1"/>
  <c r="E3" i="3" s="1"/>
  <c r="E27" i="3" a="1"/>
  <c r="E27" i="3" s="1"/>
  <c r="E32" i="3" a="1"/>
  <c r="E32" i="3" s="1"/>
  <c r="E25" i="3" a="1"/>
  <c r="E25" i="3" s="1"/>
  <c r="E18" i="3" a="1"/>
  <c r="E18" i="3" s="1"/>
  <c r="E31" i="3" a="1"/>
  <c r="E31" i="3" s="1"/>
  <c r="E54" i="3" a="1"/>
  <c r="E54" i="3" s="1"/>
  <c r="E48" i="3" a="1"/>
  <c r="E48" i="3" s="1"/>
  <c r="E30" i="3" a="1"/>
  <c r="E30" i="3" s="1"/>
  <c r="E16" i="3" a="1"/>
  <c r="E16" i="3" s="1"/>
  <c r="E52" i="3" a="1"/>
  <c r="E52" i="3" s="1"/>
  <c r="E23" i="3" a="1"/>
  <c r="E23" i="3" s="1"/>
  <c r="E53" i="3" a="1"/>
  <c r="E53" i="3" s="1"/>
  <c r="E41" i="3" a="1"/>
  <c r="E41" i="3" s="1"/>
</calcChain>
</file>

<file path=xl/sharedStrings.xml><?xml version="1.0" encoding="utf-8"?>
<sst xmlns="http://schemas.openxmlformats.org/spreadsheetml/2006/main" count="1462" uniqueCount="169">
  <si>
    <t>Nombre d'entraînements</t>
  </si>
  <si>
    <t>Semaine</t>
  </si>
  <si>
    <t>Date</t>
  </si>
  <si>
    <t>Temps (hh:mm:ss)</t>
  </si>
  <si>
    <t>Workout</t>
  </si>
  <si>
    <t>Tours</t>
  </si>
  <si>
    <t>*</t>
  </si>
  <si>
    <t>Sprawls</t>
  </si>
  <si>
    <t>Burpees</t>
  </si>
  <si>
    <t>Burpee Squat Jump</t>
  </si>
  <si>
    <t>Burpee Frogs</t>
  </si>
  <si>
    <t>Burpee deepfrogs</t>
  </si>
  <si>
    <t>Crunches</t>
  </si>
  <si>
    <t>Situps</t>
  </si>
  <si>
    <t>HH leg lever</t>
  </si>
  <si>
    <t>Straight Leg Lever</t>
  </si>
  <si>
    <t>Jackknives</t>
  </si>
  <si>
    <t>HH standups</t>
  </si>
  <si>
    <t>Standups</t>
  </si>
  <si>
    <t>Standup jumps</t>
  </si>
  <si>
    <t>Knee pushups</t>
  </si>
  <si>
    <t>Pushups</t>
  </si>
  <si>
    <t>OH Pushups</t>
  </si>
  <si>
    <t>Pikes</t>
  </si>
  <si>
    <t>Kipping HS Pushups</t>
  </si>
  <si>
    <t>Strict HS Pushups</t>
  </si>
  <si>
    <t>Jumping pullups</t>
  </si>
  <si>
    <t>Pullups</t>
  </si>
  <si>
    <t>Muscleups</t>
  </si>
  <si>
    <t>Toes to bar</t>
  </si>
  <si>
    <t>Sprint</t>
  </si>
  <si>
    <t>Run</t>
  </si>
  <si>
    <t>Jumping Jacks</t>
  </si>
  <si>
    <t>High Knees</t>
  </si>
  <si>
    <t>Jumps</t>
  </si>
  <si>
    <t>High Jumps</t>
  </si>
  <si>
    <t>HH squats</t>
  </si>
  <si>
    <t>Squats</t>
  </si>
  <si>
    <t>Pistols</t>
  </si>
  <si>
    <t>HH lunges</t>
  </si>
  <si>
    <t>Lunges</t>
  </si>
  <si>
    <t>Split lunges</t>
  </si>
  <si>
    <t>HH lunge walk</t>
  </si>
  <si>
    <t>Lunge walk</t>
  </si>
  <si>
    <t>Mountain Climbers</t>
  </si>
  <si>
    <t>Climbers</t>
  </si>
  <si>
    <t>Sprawl frogs</t>
  </si>
  <si>
    <t>Froggers</t>
  </si>
  <si>
    <t>empty2</t>
  </si>
  <si>
    <t>empty3</t>
  </si>
  <si>
    <t>empty4</t>
  </si>
  <si>
    <t>empty5</t>
  </si>
  <si>
    <t>empty6</t>
  </si>
  <si>
    <t>empty7</t>
  </si>
  <si>
    <t>empty8</t>
  </si>
  <si>
    <t>Aphrodite END</t>
  </si>
  <si>
    <t>1/5</t>
  </si>
  <si>
    <t>2/5</t>
  </si>
  <si>
    <t>3/5</t>
  </si>
  <si>
    <t>4/5</t>
  </si>
  <si>
    <t>complet</t>
  </si>
  <si>
    <t>Aphrodite STD</t>
  </si>
  <si>
    <t>Aphrodite STG</t>
  </si>
  <si>
    <t>Apollon END</t>
  </si>
  <si>
    <t>1/3</t>
  </si>
  <si>
    <t>2/3</t>
  </si>
  <si>
    <t>Apollon STD</t>
  </si>
  <si>
    <t>Apollon STG</t>
  </si>
  <si>
    <t>Ares END</t>
  </si>
  <si>
    <t>Ares STD</t>
  </si>
  <si>
    <t>Ares STG</t>
  </si>
  <si>
    <t>Artémis END</t>
  </si>
  <si>
    <t>Artémis STD</t>
  </si>
  <si>
    <t>Artémis STG</t>
  </si>
  <si>
    <t>Atlas END</t>
  </si>
  <si>
    <t>Atlas STD</t>
  </si>
  <si>
    <t>Atlas STG</t>
  </si>
  <si>
    <t>Dione END</t>
  </si>
  <si>
    <t>Dione STD</t>
  </si>
  <si>
    <t>Dione STG</t>
  </si>
  <si>
    <t>Gaia END</t>
  </si>
  <si>
    <t>2/10</t>
  </si>
  <si>
    <t>4/10</t>
  </si>
  <si>
    <t>6/10</t>
  </si>
  <si>
    <t>8/10</t>
  </si>
  <si>
    <t>Gaia STD</t>
  </si>
  <si>
    <t>Gaia STG</t>
  </si>
  <si>
    <t>Hades END</t>
  </si>
  <si>
    <t>Hades STD</t>
  </si>
  <si>
    <t>Hades STG</t>
  </si>
  <si>
    <t>Helios END</t>
  </si>
  <si>
    <t>Helios STD</t>
  </si>
  <si>
    <t>Helios STG</t>
  </si>
  <si>
    <t>Hera END</t>
  </si>
  <si>
    <t>Hera STD</t>
  </si>
  <si>
    <t>Hera STG</t>
  </si>
  <si>
    <t>Hyperion END</t>
  </si>
  <si>
    <t>Hyperion STD</t>
  </si>
  <si>
    <t>Hyperion STG</t>
  </si>
  <si>
    <t>Iris END</t>
  </si>
  <si>
    <t>Iris STD</t>
  </si>
  <si>
    <t>Iris STG</t>
  </si>
  <si>
    <t>Kentauros END</t>
  </si>
  <si>
    <t>1/6</t>
  </si>
  <si>
    <t>2/6</t>
  </si>
  <si>
    <t>3/6</t>
  </si>
  <si>
    <t>4/6</t>
  </si>
  <si>
    <t>5/6</t>
  </si>
  <si>
    <t>Kentauros STD</t>
  </si>
  <si>
    <t>Kentauros STG</t>
  </si>
  <si>
    <t>Kronos END</t>
  </si>
  <si>
    <t>Kronos STD</t>
  </si>
  <si>
    <t>Kronos STG</t>
  </si>
  <si>
    <t>Metis END</t>
  </si>
  <si>
    <t>Metis STD</t>
  </si>
  <si>
    <t>Metis STG</t>
  </si>
  <si>
    <t>Poseidon END</t>
  </si>
  <si>
    <t>1/4</t>
  </si>
  <si>
    <t>2/4</t>
  </si>
  <si>
    <t>3/4</t>
  </si>
  <si>
    <t>Poseidon STD</t>
  </si>
  <si>
    <t>Poseidon STG</t>
  </si>
  <si>
    <t>Uranos END</t>
  </si>
  <si>
    <t>Uranos STD</t>
  </si>
  <si>
    <t>Uranos STG</t>
  </si>
  <si>
    <t>Venus END</t>
  </si>
  <si>
    <t>Venus STD</t>
  </si>
  <si>
    <t>Venus STG</t>
  </si>
  <si>
    <t>Zeus END</t>
  </si>
  <si>
    <t>Zeus STD</t>
  </si>
  <si>
    <t>Zeus STG</t>
  </si>
  <si>
    <t>10</t>
  </si>
  <si>
    <t>25</t>
  </si>
  <si>
    <t>50</t>
  </si>
  <si>
    <t>100</t>
  </si>
  <si>
    <t>250</t>
  </si>
  <si>
    <t>500</t>
  </si>
  <si>
    <t>750</t>
  </si>
  <si>
    <t>1000</t>
  </si>
  <si>
    <t>1500</t>
  </si>
  <si>
    <t>2000</t>
  </si>
  <si>
    <t>40m</t>
  </si>
  <si>
    <t>100m</t>
  </si>
  <si>
    <t>200m</t>
  </si>
  <si>
    <t>400m</t>
  </si>
  <si>
    <t>800m</t>
  </si>
  <si>
    <t>1.5k</t>
  </si>
  <si>
    <t>5k</t>
  </si>
  <si>
    <t>8k</t>
  </si>
  <si>
    <t>10k</t>
  </si>
  <si>
    <t>15k</t>
  </si>
  <si>
    <t>21k</t>
  </si>
  <si>
    <t>42k</t>
  </si>
  <si>
    <t>Free run</t>
  </si>
  <si>
    <t>Durée coach</t>
  </si>
  <si>
    <t>Durée Bonus</t>
  </si>
  <si>
    <t>Durée Totale</t>
  </si>
  <si>
    <t>B</t>
  </si>
  <si>
    <t>Freeleticien depuis</t>
  </si>
  <si>
    <t>Remarques</t>
  </si>
  <si>
    <t>Volume (1,2 ou 3)</t>
  </si>
  <si>
    <t>% de WO en *</t>
  </si>
  <si>
    <t>Durée totale</t>
  </si>
  <si>
    <t>Max</t>
  </si>
  <si>
    <t>Coach ou Bonus</t>
  </si>
  <si>
    <t>C</t>
  </si>
  <si>
    <t>Burpee frogs</t>
  </si>
  <si>
    <t>Straight leglever</t>
  </si>
  <si>
    <t>Quelques exercices incontournables (voir si les choix sont justifiés)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</si>
</sst>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\ \d"/>
    <numFmt numFmtId="165" formatCode="0.0%"/>
    <numFmt numFmtId="166" formatCode="dd/mm/yyyy;@"/>
    <numFmt numFmtId="167" formatCode="dd/mm/yy;@"/>
    <numFmt numFmtId="168" formatCode="[$-F400]h:mm:ss\ AM/PM"/>
  </numFmts>
  <fonts count="1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3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6" fillId="3" borderId="0" xfId="0" applyFont="1" applyFill="1" applyAlignment="1">
      <alignment wrapText="1"/>
    </xf>
    <xf numFmtId="0" fontId="2" fillId="0" borderId="0" xfId="0" applyNumberFormat="1" applyFont="1" applyAlignment="1">
      <alignment horizontal="center" vertical="center" wrapText="1"/>
    </xf>
    <xf numFmtId="0" fontId="2" fillId="3" borderId="0" xfId="0" applyFont="1" applyFill="1" applyAlignment="1">
      <alignment wrapText="1"/>
    </xf>
    <xf numFmtId="166" fontId="0" fillId="0" borderId="0" xfId="0" applyNumberFormat="1" applyAlignment="1">
      <alignment wrapText="1"/>
    </xf>
    <xf numFmtId="0" fontId="0" fillId="0" borderId="2" xfId="0" applyBorder="1" applyAlignment="1">
      <alignment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2" fontId="0" fillId="0" borderId="5" xfId="0" applyNumberFormat="1" applyBorder="1" applyAlignment="1">
      <alignment vertical="center" wrapText="1"/>
    </xf>
    <xf numFmtId="0" fontId="0" fillId="0" borderId="5" xfId="0" applyBorder="1" applyAlignment="1">
      <alignment wrapText="1"/>
    </xf>
    <xf numFmtId="49" fontId="0" fillId="0" borderId="5" xfId="0" applyNumberFormat="1" applyBorder="1" applyAlignment="1">
      <alignment wrapText="1"/>
    </xf>
    <xf numFmtId="49" fontId="3" fillId="0" borderId="5" xfId="0" applyNumberFormat="1" applyFont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5" xfId="0" applyFont="1" applyBorder="1" applyAlignment="1">
      <alignment wrapText="1"/>
    </xf>
    <xf numFmtId="49" fontId="7" fillId="0" borderId="5" xfId="0" applyNumberFormat="1" applyFont="1" applyBorder="1" applyAlignment="1">
      <alignment wrapText="1"/>
    </xf>
    <xf numFmtId="0" fontId="8" fillId="6" borderId="0" xfId="0" applyFont="1" applyFill="1" applyAlignment="1">
      <alignment horizontal="center" vertical="center" wrapText="1"/>
    </xf>
    <xf numFmtId="0" fontId="0" fillId="0" borderId="6" xfId="0" applyBorder="1" applyAlignment="1">
      <alignment wrapText="1"/>
    </xf>
    <xf numFmtId="49" fontId="0" fillId="0" borderId="4" xfId="0" applyNumberFormat="1" applyBorder="1" applyAlignment="1">
      <alignment wrapText="1"/>
    </xf>
    <xf numFmtId="49" fontId="0" fillId="0" borderId="0" xfId="0" applyNumberForma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49" fontId="3" fillId="0" borderId="0" xfId="0" applyNumberFormat="1" applyFont="1" applyBorder="1" applyAlignment="1">
      <alignment wrapText="1"/>
    </xf>
    <xf numFmtId="0" fontId="2" fillId="7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164" fontId="4" fillId="7" borderId="0" xfId="0" applyNumberFormat="1" applyFont="1" applyFill="1" applyAlignment="1">
      <alignment horizontal="center" vertical="center" wrapText="1"/>
    </xf>
    <xf numFmtId="21" fontId="4" fillId="7" borderId="0" xfId="0" applyNumberFormat="1" applyFont="1" applyFill="1" applyAlignment="1">
      <alignment horizontal="center" vertical="center" wrapText="1"/>
    </xf>
    <xf numFmtId="168" fontId="5" fillId="7" borderId="0" xfId="0" applyNumberFormat="1" applyFont="1" applyFill="1" applyAlignment="1">
      <alignment horizontal="center" vertical="center" wrapText="1"/>
    </xf>
    <xf numFmtId="1" fontId="5" fillId="7" borderId="0" xfId="0" applyNumberFormat="1" applyFont="1" applyFill="1" applyAlignment="1">
      <alignment horizontal="center" vertical="center" wrapText="1"/>
    </xf>
    <xf numFmtId="165" fontId="5" fillId="7" borderId="0" xfId="0" applyNumberFormat="1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6" fontId="10" fillId="6" borderId="1" xfId="1" applyNumberFormat="1" applyFont="1" applyFill="1" applyAlignment="1">
      <alignment horizontal="center" vertical="center" wrapText="1"/>
    </xf>
    <xf numFmtId="46" fontId="10" fillId="6" borderId="1" xfId="1" applyNumberFormat="1" applyFont="1" applyFill="1" applyAlignment="1">
      <alignment horizontal="center" vertical="center" wrapText="1"/>
    </xf>
    <xf numFmtId="0" fontId="10" fillId="6" borderId="1" xfId="1" applyFont="1" applyFill="1" applyAlignment="1">
      <alignment horizontal="center" vertical="center" wrapText="1"/>
    </xf>
    <xf numFmtId="0" fontId="11" fillId="6" borderId="1" xfId="1" applyFont="1" applyFill="1" applyAlignment="1">
      <alignment horizontal="center" vertical="center" wrapText="1"/>
    </xf>
    <xf numFmtId="0" fontId="2" fillId="7" borderId="0" xfId="0" applyFont="1" applyFill="1" applyAlignment="1">
      <alignment wrapText="1"/>
    </xf>
    <xf numFmtId="0" fontId="0" fillId="0" borderId="5" xfId="0" applyBorder="1"/>
    <xf numFmtId="0" fontId="0" fillId="8" borderId="5" xfId="0" applyFill="1" applyBorder="1"/>
    <xf numFmtId="168" fontId="0" fillId="8" borderId="5" xfId="0" applyNumberFormat="1" applyFill="1" applyBorder="1"/>
    <xf numFmtId="0" fontId="0" fillId="9" borderId="5" xfId="0" applyFill="1" applyBorder="1"/>
    <xf numFmtId="168" fontId="0" fillId="9" borderId="5" xfId="0" applyNumberFormat="1" applyFill="1" applyBorder="1"/>
    <xf numFmtId="0" fontId="10" fillId="6" borderId="5" xfId="0" applyFont="1" applyFill="1" applyBorder="1"/>
    <xf numFmtId="3" fontId="2" fillId="10" borderId="0" xfId="0" applyNumberFormat="1" applyFont="1" applyFill="1" applyAlignment="1">
      <alignment wrapText="1"/>
    </xf>
    <xf numFmtId="167" fontId="2" fillId="10" borderId="0" xfId="0" applyNumberFormat="1" applyFont="1" applyFill="1" applyAlignment="1">
      <alignment horizontal="right" wrapText="1"/>
    </xf>
    <xf numFmtId="21" fontId="2" fillId="10" borderId="0" xfId="0" applyNumberFormat="1" applyFont="1" applyFill="1" applyAlignment="1">
      <alignment wrapText="1"/>
    </xf>
    <xf numFmtId="0" fontId="2" fillId="10" borderId="0" xfId="0" applyNumberFormat="1" applyFont="1" applyFill="1" applyAlignment="1">
      <alignment wrapText="1"/>
    </xf>
    <xf numFmtId="0" fontId="2" fillId="10" borderId="0" xfId="0" applyFont="1" applyFill="1" applyAlignment="1">
      <alignment wrapText="1"/>
    </xf>
    <xf numFmtId="49" fontId="2" fillId="10" borderId="0" xfId="0" applyNumberFormat="1" applyFont="1" applyFill="1" applyAlignment="1">
      <alignment horizontal="right" wrapText="1"/>
    </xf>
    <xf numFmtId="0" fontId="2" fillId="10" borderId="0" xfId="0" applyFont="1" applyFill="1" applyAlignment="1">
      <alignment horizontal="center" wrapText="1"/>
    </xf>
    <xf numFmtId="0" fontId="0" fillId="0" borderId="7" xfId="0" applyBorder="1" applyAlignment="1">
      <alignment horizontal="center"/>
    </xf>
  </cellXfs>
  <cellStyles count="2">
    <cellStyle name="Entrée" xfId="1" builtinId="20"/>
    <cellStyle name="Normal" xfId="0" builtinId="0"/>
  </cellStyles>
  <dxfs count="654"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3"/>
  <sheetViews>
    <sheetView tabSelected="1" zoomScale="90" zoomScaleNormal="90" workbookViewId="0">
      <selection activeCell="I4" sqref="I4"/>
    </sheetView>
  </sheetViews>
  <sheetFormatPr baseColWidth="10" defaultColWidth="17.140625" defaultRowHeight="12.75" customHeight="1" x14ac:dyDescent="0.25"/>
  <cols>
    <col min="1" max="1" width="5.5703125" style="4" customWidth="1"/>
    <col min="2" max="2" width="5.7109375" style="4" customWidth="1"/>
    <col min="3" max="3" width="13.42578125" style="9" bestFit="1" customWidth="1"/>
    <col min="4" max="4" width="12.7109375" style="4" bestFit="1" customWidth="1"/>
    <col min="5" max="5" width="11.5703125" style="4" customWidth="1"/>
    <col min="6" max="6" width="14.85546875" style="4" bestFit="1" customWidth="1"/>
    <col min="7" max="7" width="7.85546875" style="4" customWidth="1"/>
    <col min="8" max="8" width="8.28515625" style="4" bestFit="1" customWidth="1"/>
    <col min="9" max="9" width="7.5703125" style="4" customWidth="1"/>
    <col min="10" max="51" width="7.85546875" style="4" customWidth="1"/>
    <col min="52" max="52" width="12" style="4" customWidth="1"/>
    <col min="53" max="16384" width="17.140625" style="4"/>
  </cols>
  <sheetData>
    <row r="1" spans="1:53" s="2" customFormat="1" ht="75" x14ac:dyDescent="0.2">
      <c r="A1" s="48"/>
      <c r="B1" s="48"/>
      <c r="C1" s="42" t="s">
        <v>158</v>
      </c>
      <c r="D1" s="43" t="s">
        <v>154</v>
      </c>
      <c r="E1" s="43" t="s">
        <v>155</v>
      </c>
      <c r="F1" s="43" t="s">
        <v>156</v>
      </c>
      <c r="G1" s="43" t="s">
        <v>0</v>
      </c>
      <c r="H1" s="43" t="s">
        <v>161</v>
      </c>
      <c r="I1" s="36" t="str">
        <f t="shared" ref="I1:N1" si="0">I3</f>
        <v>Sprawls</v>
      </c>
      <c r="J1" s="36" t="str">
        <f t="shared" si="0"/>
        <v>Burpees</v>
      </c>
      <c r="K1" s="36" t="str">
        <f t="shared" si="0"/>
        <v>Burpee Squat Jump</v>
      </c>
      <c r="L1" s="36" t="str">
        <f>L3&amp;" km"</f>
        <v>Burpee Frogs km</v>
      </c>
      <c r="M1" s="36" t="str">
        <f>M3&amp;" km"</f>
        <v>Burpee deepfrogs km</v>
      </c>
      <c r="N1" s="36" t="str">
        <f t="shared" si="0"/>
        <v>Crunches</v>
      </c>
      <c r="O1" s="36" t="str">
        <f>O3</f>
        <v>Situps</v>
      </c>
      <c r="P1" s="36" t="str">
        <f t="shared" ref="P1:AY1" si="1">P3</f>
        <v>HH leg lever</v>
      </c>
      <c r="Q1" s="36" t="str">
        <f t="shared" si="1"/>
        <v>Straight Leg Lever</v>
      </c>
      <c r="R1" s="36" t="str">
        <f t="shared" si="1"/>
        <v>Jackknives</v>
      </c>
      <c r="S1" s="36" t="str">
        <f t="shared" si="1"/>
        <v>HH standups</v>
      </c>
      <c r="T1" s="36" t="str">
        <f t="shared" si="1"/>
        <v>Standups</v>
      </c>
      <c r="U1" s="36" t="str">
        <f t="shared" si="1"/>
        <v>Standup jumps</v>
      </c>
      <c r="V1" s="36" t="str">
        <f t="shared" si="1"/>
        <v>Knee pushups</v>
      </c>
      <c r="W1" s="36" t="str">
        <f t="shared" si="1"/>
        <v>Pushups</v>
      </c>
      <c r="X1" s="36" t="str">
        <f t="shared" si="1"/>
        <v>OH Pushups</v>
      </c>
      <c r="Y1" s="36" t="str">
        <f t="shared" si="1"/>
        <v>Pikes</v>
      </c>
      <c r="Z1" s="36" t="str">
        <f t="shared" si="1"/>
        <v>Kipping HS Pushups</v>
      </c>
      <c r="AA1" s="36" t="str">
        <f t="shared" si="1"/>
        <v>Strict HS Pushups</v>
      </c>
      <c r="AB1" s="36" t="str">
        <f t="shared" si="1"/>
        <v>Jumping pullups</v>
      </c>
      <c r="AC1" s="36" t="str">
        <f t="shared" si="1"/>
        <v>Pullups</v>
      </c>
      <c r="AD1" s="36" t="str">
        <f t="shared" si="1"/>
        <v>Muscleups</v>
      </c>
      <c r="AE1" s="36" t="str">
        <f t="shared" si="1"/>
        <v>Toes to bar</v>
      </c>
      <c r="AF1" s="36" t="str">
        <f>AF3&amp;" km"</f>
        <v>Sprint km</v>
      </c>
      <c r="AG1" s="36" t="str">
        <f>AG3&amp;" km"</f>
        <v>Run km</v>
      </c>
      <c r="AH1" s="36" t="str">
        <f t="shared" si="1"/>
        <v>Jumping Jacks</v>
      </c>
      <c r="AI1" s="36" t="str">
        <f t="shared" si="1"/>
        <v>High Knees</v>
      </c>
      <c r="AJ1" s="36" t="str">
        <f t="shared" si="1"/>
        <v>Jumps</v>
      </c>
      <c r="AK1" s="36" t="str">
        <f t="shared" si="1"/>
        <v>High Jumps</v>
      </c>
      <c r="AL1" s="36" t="str">
        <f t="shared" si="1"/>
        <v>HH squats</v>
      </c>
      <c r="AM1" s="36" t="str">
        <f t="shared" si="1"/>
        <v>Squats</v>
      </c>
      <c r="AN1" s="36" t="str">
        <f t="shared" si="1"/>
        <v>Pistols</v>
      </c>
      <c r="AO1" s="36" t="str">
        <f t="shared" si="1"/>
        <v>HH lunges</v>
      </c>
      <c r="AP1" s="36" t="str">
        <f t="shared" si="1"/>
        <v>Lunges</v>
      </c>
      <c r="AQ1" s="36" t="str">
        <f t="shared" si="1"/>
        <v>Split lunges</v>
      </c>
      <c r="AR1" s="36" t="str">
        <f t="shared" si="1"/>
        <v>HH lunge walk</v>
      </c>
      <c r="AS1" s="36" t="str">
        <f>AS3&amp;" km"</f>
        <v>Lunge walk km</v>
      </c>
      <c r="AT1" s="36" t="str">
        <f t="shared" si="1"/>
        <v>Mountain Climbers</v>
      </c>
      <c r="AU1" s="36" t="str">
        <f t="shared" si="1"/>
        <v>Climbers</v>
      </c>
      <c r="AV1" s="36" t="str">
        <f t="shared" si="1"/>
        <v>Sprawl frogs</v>
      </c>
      <c r="AW1" s="36" t="str">
        <f t="shared" si="1"/>
        <v>Froggers</v>
      </c>
      <c r="AX1" s="36" t="str">
        <f t="shared" si="1"/>
        <v>empty2</v>
      </c>
      <c r="AY1" s="36" t="str">
        <f t="shared" si="1"/>
        <v>empty3</v>
      </c>
      <c r="AZ1" s="3"/>
    </row>
    <row r="2" spans="1:53" ht="15.75" x14ac:dyDescent="0.25">
      <c r="A2" s="48"/>
      <c r="B2" s="48"/>
      <c r="C2" s="37" t="str">
        <f ca="1">DATEDIF(C4,NOW(),"d")&amp;" jours"</f>
        <v>57 jours</v>
      </c>
      <c r="D2" s="38">
        <f t="array" ref="D2">SUM(IF(B4:B13="C",D4:D13,0))</f>
        <v>8.5254629629629625E-2</v>
      </c>
      <c r="E2" s="38">
        <f t="array" ref="E2">SUM(IF(B4:B13="B",D4:D13,0))</f>
        <v>2.5833333333333333E-2</v>
      </c>
      <c r="F2" s="39">
        <f>D2+E2</f>
        <v>0.11108796296296296</v>
      </c>
      <c r="G2" s="40">
        <f>COUNTA(C4:C13)</f>
        <v>10</v>
      </c>
      <c r="H2" s="41">
        <f>COUNTIF(H4:H13,"~*")/(G2)</f>
        <v>1</v>
      </c>
      <c r="I2" s="28">
        <f>SUMIF(I4:I13,"&gt;0")</f>
        <v>0</v>
      </c>
      <c r="J2" s="28">
        <f>SUMIF(J4:J13,"&gt;0")</f>
        <v>490</v>
      </c>
      <c r="K2" s="28">
        <f>SUMIF(K4:K13,"&gt;0")</f>
        <v>0</v>
      </c>
      <c r="L2" s="28">
        <f>SUMIF(L4:L13,"&gt;0")</f>
        <v>0.24</v>
      </c>
      <c r="M2" s="28">
        <f>SUMIF(M4:M13,"&gt;0")</f>
        <v>0</v>
      </c>
      <c r="N2" s="28">
        <f>SUMIF(N4:N13,"&gt;0")</f>
        <v>0</v>
      </c>
      <c r="O2" s="28">
        <f>SUMIF(O4:O13,"&gt;0")</f>
        <v>450</v>
      </c>
      <c r="P2" s="28">
        <f>SUMIF(P4:P13,"&gt;0")</f>
        <v>0</v>
      </c>
      <c r="Q2" s="28">
        <f>SUMIF(Q4:Q13,"&gt;0")</f>
        <v>200</v>
      </c>
      <c r="R2" s="28">
        <f>SUMIF(R4:R13,"&gt;0")</f>
        <v>0</v>
      </c>
      <c r="S2" s="28">
        <f>SUMIF(S4:S13,"&gt;0")</f>
        <v>0</v>
      </c>
      <c r="T2" s="28">
        <f>SUMIF(T4:T13,"&gt;0")</f>
        <v>0</v>
      </c>
      <c r="U2" s="28">
        <f>SUMIF(U4:U13,"&gt;0")</f>
        <v>0</v>
      </c>
      <c r="V2" s="28">
        <f>SUMIF(V4:V13,"&gt;0")</f>
        <v>0</v>
      </c>
      <c r="W2" s="28">
        <f>SUMIF(W4:W13,"&gt;0")</f>
        <v>50</v>
      </c>
      <c r="X2" s="28">
        <f>SUMIF(X4:X13,"&gt;0")</f>
        <v>0</v>
      </c>
      <c r="Y2" s="28">
        <f>SUMIF(Y4:Y13,"&gt;0")</f>
        <v>0</v>
      </c>
      <c r="Z2" s="28">
        <f>SUMIF(Z4:Z13,"&gt;0")</f>
        <v>0</v>
      </c>
      <c r="AA2" s="28">
        <f>SUMIF(AA4:AA13,"&gt;0")</f>
        <v>0</v>
      </c>
      <c r="AB2" s="28">
        <f>SUMIF(AB4:AB13,"&gt;0")</f>
        <v>0</v>
      </c>
      <c r="AC2" s="28">
        <f>SUMIF(AC4:AC13,"&gt;0")</f>
        <v>50</v>
      </c>
      <c r="AD2" s="28">
        <f>SUMIF(AD4:AD13,"&gt;0")</f>
        <v>0</v>
      </c>
      <c r="AE2" s="28">
        <f>SUMIF(AE4:AE13,"&gt;0")</f>
        <v>0</v>
      </c>
      <c r="AF2" s="28">
        <f>SUMIF(AF4:AF13,"&gt;0")</f>
        <v>0</v>
      </c>
      <c r="AG2" s="28">
        <f>SUMIF(AG4:AG13,"&gt;0")</f>
        <v>5</v>
      </c>
      <c r="AH2" s="28">
        <f>SUMIF(AH4:AH13,"&gt;0")</f>
        <v>450</v>
      </c>
      <c r="AI2" s="28">
        <f>SUMIF(AI4:AI13,"&gt;0")</f>
        <v>0</v>
      </c>
      <c r="AJ2" s="28">
        <f>SUMIF(AJ4:AJ13,"&gt;0")</f>
        <v>0</v>
      </c>
      <c r="AK2" s="28">
        <f>SUMIF(AK4:AK13,"&gt;0")</f>
        <v>210</v>
      </c>
      <c r="AL2" s="28">
        <f>SUMIF(AL4:AL13,"&gt;0")</f>
        <v>0</v>
      </c>
      <c r="AM2" s="28">
        <f>SUMIF(AM4:AM13,"&gt;0")</f>
        <v>200</v>
      </c>
      <c r="AN2" s="28">
        <f>SUMIF(AN4:AN13,"&gt;0")</f>
        <v>0</v>
      </c>
      <c r="AO2" s="28">
        <f>SUMIF(AO4:AO13,"&gt;0")</f>
        <v>0</v>
      </c>
      <c r="AP2" s="28">
        <f>SUMIF(AP4:AP13,"&gt;0")</f>
        <v>0</v>
      </c>
      <c r="AQ2" s="28">
        <f>SUMIF(AQ4:AQ13,"&gt;0")</f>
        <v>0</v>
      </c>
      <c r="AR2" s="28">
        <f>SUMIF(AR4:AR13,"&gt;0")</f>
        <v>0</v>
      </c>
      <c r="AS2" s="28">
        <f>SUMIF(AS4:AS13,"&gt;0")</f>
        <v>0.24</v>
      </c>
      <c r="AT2" s="28">
        <f>SUMIF(AT4:AT13,"&gt;0")</f>
        <v>0</v>
      </c>
      <c r="AU2" s="28">
        <f>SUMIF(AU4:AU13,"&gt;0")</f>
        <v>0</v>
      </c>
      <c r="AV2" s="28">
        <f>SUMIF(AV4:AV13,"&gt;0")</f>
        <v>0</v>
      </c>
      <c r="AW2" s="28">
        <f>SUMIF(AW4:AW13,"&gt;0")</f>
        <v>0</v>
      </c>
      <c r="AX2" s="28">
        <f>SUMIF(AX4:AX13,"&gt;0")</f>
        <v>0</v>
      </c>
      <c r="AY2" s="28">
        <f>SUMIF(AY4:AY13,"&gt;0")</f>
        <v>0</v>
      </c>
      <c r="AZ2" s="5"/>
    </row>
    <row r="3" spans="1:53" s="1" customFormat="1" ht="33.75" x14ac:dyDescent="0.2">
      <c r="A3" s="44" t="s">
        <v>1</v>
      </c>
      <c r="B3" s="44" t="s">
        <v>164</v>
      </c>
      <c r="C3" s="44" t="s">
        <v>2</v>
      </c>
      <c r="D3" s="45" t="s">
        <v>3</v>
      </c>
      <c r="E3" s="45" t="s">
        <v>160</v>
      </c>
      <c r="F3" s="46" t="s">
        <v>4</v>
      </c>
      <c r="G3" s="46" t="s">
        <v>5</v>
      </c>
      <c r="H3" s="47" t="s">
        <v>6</v>
      </c>
      <c r="I3" s="35" t="str">
        <f>'Base de données'!C1</f>
        <v>Sprawls</v>
      </c>
      <c r="J3" s="35" t="str">
        <f>'Base de données'!D1</f>
        <v>Burpees</v>
      </c>
      <c r="K3" s="35" t="str">
        <f>'Base de données'!E1</f>
        <v>Burpee Squat Jump</v>
      </c>
      <c r="L3" s="35" t="str">
        <f>'Base de données'!F1</f>
        <v>Burpee Frogs</v>
      </c>
      <c r="M3" s="35" t="str">
        <f>'Base de données'!G1</f>
        <v>Burpee deepfrogs</v>
      </c>
      <c r="N3" s="35" t="str">
        <f>'Base de données'!H1</f>
        <v>Crunches</v>
      </c>
      <c r="O3" s="35" t="str">
        <f>'Base de données'!I1</f>
        <v>Situps</v>
      </c>
      <c r="P3" s="35" t="str">
        <f>'Base de données'!J1</f>
        <v>HH leg lever</v>
      </c>
      <c r="Q3" s="35" t="str">
        <f>'Base de données'!K1</f>
        <v>Straight Leg Lever</v>
      </c>
      <c r="R3" s="35" t="str">
        <f>'Base de données'!L1</f>
        <v>Jackknives</v>
      </c>
      <c r="S3" s="35" t="str">
        <f>'Base de données'!M1</f>
        <v>HH standups</v>
      </c>
      <c r="T3" s="35" t="str">
        <f>'Base de données'!N1</f>
        <v>Standups</v>
      </c>
      <c r="U3" s="35" t="str">
        <f>'Base de données'!O1</f>
        <v>Standup jumps</v>
      </c>
      <c r="V3" s="35" t="str">
        <f>'Base de données'!P1</f>
        <v>Knee pushups</v>
      </c>
      <c r="W3" s="35" t="str">
        <f>'Base de données'!Q1</f>
        <v>Pushups</v>
      </c>
      <c r="X3" s="35" t="str">
        <f>'Base de données'!R1</f>
        <v>OH Pushups</v>
      </c>
      <c r="Y3" s="35" t="str">
        <f>'Base de données'!S1</f>
        <v>Pikes</v>
      </c>
      <c r="Z3" s="35" t="str">
        <f>'Base de données'!T1</f>
        <v>Kipping HS Pushups</v>
      </c>
      <c r="AA3" s="35" t="str">
        <f>'Base de données'!U1</f>
        <v>Strict HS Pushups</v>
      </c>
      <c r="AB3" s="35" t="str">
        <f>'Base de données'!V1</f>
        <v>Jumping pullups</v>
      </c>
      <c r="AC3" s="35" t="str">
        <f>'Base de données'!W1</f>
        <v>Pullups</v>
      </c>
      <c r="AD3" s="35" t="str">
        <f>'Base de données'!X1</f>
        <v>Muscleups</v>
      </c>
      <c r="AE3" s="35" t="str">
        <f>'Base de données'!Y1</f>
        <v>Toes to bar</v>
      </c>
      <c r="AF3" s="35" t="str">
        <f>'Base de données'!Z1</f>
        <v>Sprint</v>
      </c>
      <c r="AG3" s="35" t="str">
        <f>'Base de données'!AA1</f>
        <v>Run</v>
      </c>
      <c r="AH3" s="35" t="str">
        <f>'Base de données'!AB1</f>
        <v>Jumping Jacks</v>
      </c>
      <c r="AI3" s="35" t="str">
        <f>'Base de données'!AC1</f>
        <v>High Knees</v>
      </c>
      <c r="AJ3" s="35" t="str">
        <f>'Base de données'!AD1</f>
        <v>Jumps</v>
      </c>
      <c r="AK3" s="35" t="str">
        <f>'Base de données'!AE1</f>
        <v>High Jumps</v>
      </c>
      <c r="AL3" s="35" t="str">
        <f>'Base de données'!AF1</f>
        <v>HH squats</v>
      </c>
      <c r="AM3" s="35" t="str">
        <f>'Base de données'!AG1</f>
        <v>Squats</v>
      </c>
      <c r="AN3" s="35" t="str">
        <f>'Base de données'!AH1</f>
        <v>Pistols</v>
      </c>
      <c r="AO3" s="35" t="str">
        <f>'Base de données'!AI1</f>
        <v>HH lunges</v>
      </c>
      <c r="AP3" s="35" t="str">
        <f>'Base de données'!AJ1</f>
        <v>Lunges</v>
      </c>
      <c r="AQ3" s="35" t="str">
        <f>'Base de données'!AK1</f>
        <v>Split lunges</v>
      </c>
      <c r="AR3" s="35" t="str">
        <f>'Base de données'!AL1</f>
        <v>HH lunge walk</v>
      </c>
      <c r="AS3" s="35" t="str">
        <f>'Base de données'!AM1</f>
        <v>Lunge walk</v>
      </c>
      <c r="AT3" s="35" t="str">
        <f>'Base de données'!AN1</f>
        <v>Mountain Climbers</v>
      </c>
      <c r="AU3" s="35" t="str">
        <f>'Base de données'!AO1</f>
        <v>Climbers</v>
      </c>
      <c r="AV3" s="35" t="str">
        <f>'Base de données'!AP1</f>
        <v>Sprawl frogs</v>
      </c>
      <c r="AW3" s="35" t="str">
        <f>'Base de données'!AQ1</f>
        <v>Froggers</v>
      </c>
      <c r="AX3" s="35" t="str">
        <f>'Base de données'!AR1</f>
        <v>empty2</v>
      </c>
      <c r="AY3" s="35" t="str">
        <f>'Base de données'!AS1</f>
        <v>empty3</v>
      </c>
      <c r="AZ3" s="6" t="s">
        <v>159</v>
      </c>
    </row>
    <row r="4" spans="1:53" s="1" customFormat="1" ht="11.25" x14ac:dyDescent="0.2">
      <c r="A4" s="55">
        <v>1</v>
      </c>
      <c r="B4" s="55" t="s">
        <v>165</v>
      </c>
      <c r="C4" s="56">
        <v>41940</v>
      </c>
      <c r="D4" s="57">
        <v>2.2407407407407407E-2</v>
      </c>
      <c r="E4" s="58">
        <v>1</v>
      </c>
      <c r="F4" s="59" t="s">
        <v>61</v>
      </c>
      <c r="G4" s="60" t="s">
        <v>60</v>
      </c>
      <c r="H4" s="61" t="s">
        <v>6</v>
      </c>
      <c r="I4" s="7">
        <f>IF(F4&lt;&gt;"",INDEX(Sprawls,$BA4)*E4,"--")</f>
        <v>0</v>
      </c>
      <c r="J4" s="7">
        <f>IF(F4&lt;&gt;"",INDEX(Burpees,$BA4)*E4,"--")</f>
        <v>150</v>
      </c>
      <c r="K4" s="7">
        <f>IF(F4&lt;&gt;"",INDEX(Burpeesquatjumps,$BA4)*E4,"--")</f>
        <v>0</v>
      </c>
      <c r="L4" s="7">
        <f t="array" ref="L4">IF(F4&lt;&gt;"",INDEX(Burpeefrogs,$BA4)*E4,"--")</f>
        <v>0</v>
      </c>
      <c r="M4" s="7">
        <f t="array" ref="M4">IF(F4&lt;&gt;"",INDEX(Burpeedeepfrogs,$BA4)*E4,"--")</f>
        <v>0</v>
      </c>
      <c r="N4" s="7">
        <f t="array" ref="N4">IF(F4&lt;&gt;"",INDEX(Crunches,$BA4)*E4,"--")</f>
        <v>0</v>
      </c>
      <c r="O4" s="7">
        <f t="array" ref="O4">IF(F4&lt;&gt;"",INDEX(Situps,$BA4)*E4,"--")</f>
        <v>150</v>
      </c>
      <c r="P4" s="7">
        <f t="array" ref="P4">IF(F4&lt;&gt;"",INDEX(HHleglever,$BA4)*E4,"--")</f>
        <v>0</v>
      </c>
      <c r="Q4" s="7">
        <f t="array" ref="Q4">IF(F4&lt;&gt;"",INDEX(Straightleglever,$BA4)*E4,"--")</f>
        <v>0</v>
      </c>
      <c r="R4" s="7">
        <f t="array" ref="R4">IF(F4&lt;&gt;"",INDEX(Jackknives,$BA4)*E4,"--")</f>
        <v>0</v>
      </c>
      <c r="S4" s="7">
        <f t="array" ref="S4">IF(F4&lt;&gt;"",INDEX(HHstandups,$BA4)*E4,"--")</f>
        <v>0</v>
      </c>
      <c r="T4" s="7">
        <f t="array" ref="T4">IF(F4&lt;&gt;"",INDEX(Standups,$BA4)*E4,"--")</f>
        <v>0</v>
      </c>
      <c r="U4" s="7">
        <f t="array" ref="U4">IF(F4&lt;&gt;"",INDEX(Standupjumps,$BA4)*E4,"--")</f>
        <v>0</v>
      </c>
      <c r="V4" s="7">
        <f t="array" ref="V4">IF(F4&lt;&gt;"",INDEX(Kneepushups,$BA4)*E4,"--")</f>
        <v>0</v>
      </c>
      <c r="W4" s="7">
        <f t="array" ref="W4">IF(F4&lt;&gt;"",INDEX(Pushups,$BA4)*E4,"--")</f>
        <v>0</v>
      </c>
      <c r="X4" s="7">
        <f t="array" ref="X4">IF(F4&lt;&gt;"",INDEX(OHPushups,$BA4)*E4,"--")</f>
        <v>0</v>
      </c>
      <c r="Y4" s="7">
        <f t="array" ref="Y4">IF(F4&lt;&gt;"",INDEX(Pikes,$BA4)*E4,"--")</f>
        <v>0</v>
      </c>
      <c r="Z4" s="7">
        <f t="array" ref="Z4">IF(F4&lt;&gt;"",INDEX(KippingHSPushups,$BA4)*E4,"--")</f>
        <v>0</v>
      </c>
      <c r="AA4" s="7">
        <f t="array" ref="AA4">IF(F4&lt;&gt;"",INDEX(StrictHSPushups,$BA4)*E4,"--")</f>
        <v>0</v>
      </c>
      <c r="AB4" s="7">
        <f t="array" ref="AB4">IF(F4&lt;&gt;"",INDEX(Jumpingpullups,$BA4)*E4,"--")</f>
        <v>0</v>
      </c>
      <c r="AC4" s="7">
        <f t="array" ref="AC4">IF(F4&lt;&gt;"",INDEX(Pullups,$BA4)*E4,"--")</f>
        <v>0</v>
      </c>
      <c r="AD4" s="7">
        <f t="array" ref="AD4">IF(F4&lt;&gt;"",INDEX(Muscleups,$BA4)*E4,"--")</f>
        <v>0</v>
      </c>
      <c r="AE4" s="7">
        <f t="array" ref="AE4">IF(F4&lt;&gt;"",INDEX(Toestobar,$BA4)*E4,"--")</f>
        <v>0</v>
      </c>
      <c r="AF4" s="7">
        <f t="array" ref="AF4">IF(F4&lt;&gt;"",INDEX(Sprint,$BA4)*E4,"--")</f>
        <v>0</v>
      </c>
      <c r="AG4" s="7">
        <f t="array" ref="AG4">IF(F4&lt;&gt;"",INDEX(Run,$BA4)*E4,"--")</f>
        <v>0</v>
      </c>
      <c r="AH4" s="7">
        <f t="array" ref="AH4">IF(F4&lt;&gt;"",INDEX(Jumpingjacks,$BA4)*E4,"--")</f>
        <v>0</v>
      </c>
      <c r="AI4" s="7">
        <f t="array" ref="AI4">IF(F4&lt;&gt;"",INDEX(Highknees,$BA4)*E4,"--")</f>
        <v>0</v>
      </c>
      <c r="AJ4" s="7">
        <f t="array" ref="AJ4">IF(F4&lt;&gt;"",INDEX(Jumps,$BA4)*E4,"--")</f>
        <v>0</v>
      </c>
      <c r="AK4" s="7">
        <f t="array" ref="AK4">IF(F4&lt;&gt;"",INDEX(Highjumps,$BA4)*E4,"--")</f>
        <v>0</v>
      </c>
      <c r="AL4" s="7">
        <f t="array" ref="AL4">IF(F4&lt;&gt;"",INDEX(HHsquats,$BA4)*E4,"--")</f>
        <v>0</v>
      </c>
      <c r="AM4" s="7">
        <f t="array" ref="AM4">IF(F4&lt;&gt;"",INDEX(Squats,$BA4)*E4,"--")</f>
        <v>150</v>
      </c>
      <c r="AN4" s="7">
        <f t="array" ref="AN4">IF(F4&lt;&gt;"",INDEX(Pistols,$BA4)*E4,"--")</f>
        <v>0</v>
      </c>
      <c r="AO4" s="7">
        <f t="array" ref="AO4">IF(F4&lt;&gt;"",INDEX(HHlunges,$BA4)*E4,"--")</f>
        <v>0</v>
      </c>
      <c r="AP4" s="7">
        <f t="array" ref="AP4">IF(F4&lt;&gt;"",INDEX(Lunges,$BA4)*E4,"--")</f>
        <v>0</v>
      </c>
      <c r="AQ4" s="7">
        <f t="array" ref="AQ4">IF(F4&lt;&gt;"",INDEX(Splitlunges,$BA4)*E4,"--")</f>
        <v>0</v>
      </c>
      <c r="AR4" s="7">
        <f t="array" ref="AR4">IF(F4&lt;&gt;"",INDEX(HHlungewalk,$BA4)*E4,"--")</f>
        <v>0</v>
      </c>
      <c r="AS4" s="7">
        <f t="array" ref="AS4">IF(F4&lt;&gt;"",INDEX(Lungewalk,$BA4)*E4,"--")</f>
        <v>0</v>
      </c>
      <c r="AT4" s="7">
        <f t="array" ref="AT4">IF(F4&lt;&gt;"",INDEX(Mountainclimbers,$BA4)*E4,"--")</f>
        <v>0</v>
      </c>
      <c r="AU4" s="7">
        <f t="array" ref="AU4">IF(F4&lt;&gt;"",INDEX(Climbers,$BA4)*E4,"--")</f>
        <v>0</v>
      </c>
      <c r="AV4" s="7">
        <f t="array" ref="AV4">IF(F4&lt;&gt;"",INDEX(Sprawlfrogs,$BA4)*E4,"--")</f>
        <v>0</v>
      </c>
      <c r="AW4" s="7">
        <f t="array" ref="AW4">IF(F4&lt;&gt;"",INDEX(Froggers,$BA4)*E4,"--")</f>
        <v>0</v>
      </c>
      <c r="AX4" s="7"/>
      <c r="AY4" s="7"/>
      <c r="AZ4" s="8"/>
      <c r="BA4" s="1">
        <f t="array" ref="BA4">MATCH(1,(workout=F4)*(Tour=G4),0)</f>
        <v>10</v>
      </c>
    </row>
    <row r="5" spans="1:53" s="1" customFormat="1" ht="11.25" x14ac:dyDescent="0.2">
      <c r="A5" s="55">
        <v>1</v>
      </c>
      <c r="B5" s="55" t="s">
        <v>157</v>
      </c>
      <c r="C5" s="56">
        <v>41941</v>
      </c>
      <c r="D5" s="57">
        <v>3.6111111111111114E-3</v>
      </c>
      <c r="E5" s="58">
        <v>1</v>
      </c>
      <c r="F5" s="59" t="s">
        <v>15</v>
      </c>
      <c r="G5" s="60" t="s">
        <v>133</v>
      </c>
      <c r="H5" s="61" t="s">
        <v>6</v>
      </c>
      <c r="I5" s="7">
        <f>IF(F5&lt;&gt;"",INDEX(Sprawls,$BA5)*E5,"--")</f>
        <v>0</v>
      </c>
      <c r="J5" s="7">
        <f>IF(F5&lt;&gt;"",INDEX(Burpees,$BA5)*E5,"--")</f>
        <v>0</v>
      </c>
      <c r="K5" s="7">
        <f>IF(F5&lt;&gt;"",INDEX(Burpeesquatjumps,$BA5)*E5,"--")</f>
        <v>0</v>
      </c>
      <c r="L5" s="7">
        <f t="array" ref="L5">IF(F5&lt;&gt;"",INDEX(Burpeefrogs,$BA5)*E5,"--")</f>
        <v>0</v>
      </c>
      <c r="M5" s="7">
        <f t="array" ref="M5">IF(F5&lt;&gt;"",INDEX(Burpeedeepfrogs,$BA5)*E5,"--")</f>
        <v>0</v>
      </c>
      <c r="N5" s="7">
        <f t="array" ref="N5">IF(F5&lt;&gt;"",INDEX(Crunches,$BA5)*E5,"--")</f>
        <v>0</v>
      </c>
      <c r="O5" s="7">
        <f t="array" ref="O5">IF(F5&lt;&gt;"",INDEX(Situps,$BA5)*E5,"--")</f>
        <v>0</v>
      </c>
      <c r="P5" s="7">
        <f t="array" ref="P5">IF(F5&lt;&gt;"",INDEX(HHleglever,$BA5)*E5,"--")</f>
        <v>0</v>
      </c>
      <c r="Q5" s="7">
        <f t="array" ref="Q5">IF(F5&lt;&gt;"",INDEX(Straightleglever,$BA5)*E5,"--")</f>
        <v>50</v>
      </c>
      <c r="R5" s="7">
        <f t="array" ref="R5">IF(F5&lt;&gt;"",INDEX(Jackknives,$BA5)*E5,"--")</f>
        <v>0</v>
      </c>
      <c r="S5" s="7">
        <f t="array" ref="S5">IF(F5&lt;&gt;"",INDEX(HHstandups,$BA5)*E5,"--")</f>
        <v>0</v>
      </c>
      <c r="T5" s="7">
        <f t="array" ref="T5">IF(F5&lt;&gt;"",INDEX(Standups,$BA5)*E5,"--")</f>
        <v>0</v>
      </c>
      <c r="U5" s="7">
        <f t="array" ref="U5">IF(F5&lt;&gt;"",INDEX(Standupjumps,$BA5)*E5,"--")</f>
        <v>0</v>
      </c>
      <c r="V5" s="7">
        <f t="array" ref="V5">IF(F5&lt;&gt;"",INDEX(Kneepushups,$BA5)*E5,"--")</f>
        <v>0</v>
      </c>
      <c r="W5" s="7">
        <f t="array" ref="W5">IF(F5&lt;&gt;"",INDEX(Pushups,$BA5)*E5,"--")</f>
        <v>0</v>
      </c>
      <c r="X5" s="7">
        <f t="array" ref="X5">IF(F5&lt;&gt;"",INDEX(OHPushups,$BA5)*E5,"--")</f>
        <v>0</v>
      </c>
      <c r="Y5" s="7">
        <f t="array" ref="Y5">IF(F5&lt;&gt;"",INDEX(Pikes,$BA5)*E5,"--")</f>
        <v>0</v>
      </c>
      <c r="Z5" s="7">
        <f t="array" ref="Z5">IF(F5&lt;&gt;"",INDEX(KippingHSPushups,$BA5)*E5,"--")</f>
        <v>0</v>
      </c>
      <c r="AA5" s="7">
        <f t="array" ref="AA5">IF(F5&lt;&gt;"",INDEX(StrictHSPushups,$BA5)*E5,"--")</f>
        <v>0</v>
      </c>
      <c r="AB5" s="7">
        <f t="array" ref="AB5">IF(F5&lt;&gt;"",INDEX(Jumpingpullups,$BA5)*E5,"--")</f>
        <v>0</v>
      </c>
      <c r="AC5" s="7">
        <f t="array" ref="AC5">IF(F5&lt;&gt;"",INDEX(Pullups,$BA5)*E5,"--")</f>
        <v>0</v>
      </c>
      <c r="AD5" s="7">
        <f t="array" ref="AD5">IF(F5&lt;&gt;"",INDEX(Muscleups,$BA5)*E5,"--")</f>
        <v>0</v>
      </c>
      <c r="AE5" s="7">
        <f t="array" ref="AE5">IF(F5&lt;&gt;"",INDEX(Toestobar,$BA5)*E5,"--")</f>
        <v>0</v>
      </c>
      <c r="AF5" s="7">
        <f t="array" ref="AF5">IF(F5&lt;&gt;"",INDEX(Sprint,$BA5)*E5,"--")</f>
        <v>0</v>
      </c>
      <c r="AG5" s="7">
        <f t="array" ref="AG5">IF(F5&lt;&gt;"",INDEX(Run,$BA5)*E5,"--")</f>
        <v>0</v>
      </c>
      <c r="AH5" s="7">
        <f t="array" ref="AH5">IF(F5&lt;&gt;"",INDEX(Jumpingjacks,$BA5)*E5,"--")</f>
        <v>0</v>
      </c>
      <c r="AI5" s="7">
        <f t="array" ref="AI5">IF(F5&lt;&gt;"",INDEX(Highknees,$BA5)*E5,"--")</f>
        <v>0</v>
      </c>
      <c r="AJ5" s="7">
        <f t="array" ref="AJ5">IF(F5&lt;&gt;"",INDEX(Jumps,$BA5)*E5,"--")</f>
        <v>0</v>
      </c>
      <c r="AK5" s="7">
        <f t="array" ref="AK5">IF(F5&lt;&gt;"",INDEX(Highjumps,$BA5)*E5,"--")</f>
        <v>0</v>
      </c>
      <c r="AL5" s="7">
        <f t="array" ref="AL5">IF(F5&lt;&gt;"",INDEX(HHsquats,$BA5)*E5,"--")</f>
        <v>0</v>
      </c>
      <c r="AM5" s="7">
        <f t="array" ref="AM5">IF(F5&lt;&gt;"",INDEX(Squats,$BA5)*E5,"--")</f>
        <v>0</v>
      </c>
      <c r="AN5" s="7">
        <f t="array" ref="AN5">IF(F5&lt;&gt;"",INDEX(Pistols,$BA5)*E5,"--")</f>
        <v>0</v>
      </c>
      <c r="AO5" s="7">
        <f t="array" ref="AO5">IF(F5&lt;&gt;"",INDEX(HHlunges,$BA5)*E5,"--")</f>
        <v>0</v>
      </c>
      <c r="AP5" s="7">
        <f t="array" ref="AP5">IF(F5&lt;&gt;"",INDEX(Lunges,$BA5)*E5,"--")</f>
        <v>0</v>
      </c>
      <c r="AQ5" s="7">
        <f t="array" ref="AQ5">IF(F5&lt;&gt;"",INDEX(Splitlunges,$BA5)*E5,"--")</f>
        <v>0</v>
      </c>
      <c r="AR5" s="7">
        <f t="array" ref="AR5">IF(F5&lt;&gt;"",INDEX(HHlungewalk,$BA5)*E5,"--")</f>
        <v>0</v>
      </c>
      <c r="AS5" s="7">
        <f t="array" ref="AS5">IF(F5&lt;&gt;"",INDEX(Lungewalk,$BA5)*E5,"--")</f>
        <v>0</v>
      </c>
      <c r="AT5" s="7">
        <f t="array" ref="AT5">IF(F5&lt;&gt;"",INDEX(Mountainclimbers,$BA5)*E5,"--")</f>
        <v>0</v>
      </c>
      <c r="AU5" s="7">
        <f t="array" ref="AU5">IF(F5&lt;&gt;"",INDEX(Climbers,$BA5)*E5,"--")</f>
        <v>0</v>
      </c>
      <c r="AV5" s="7">
        <f t="array" ref="AV5">IF(F5&lt;&gt;"",INDEX(Sprawlfrogs,$BA5)*E5,"--")</f>
        <v>0</v>
      </c>
      <c r="AW5" s="7">
        <f t="array" ref="AW5">IF(F5&lt;&gt;"",INDEX(Froggers,$BA5)*E5,"--")</f>
        <v>0</v>
      </c>
      <c r="AX5" s="7"/>
      <c r="AY5" s="7"/>
      <c r="AZ5" s="8"/>
      <c r="BA5" s="1">
        <f t="array" ref="BA5">MATCH(1,(workout=F5)*(Tour=G5),0)</f>
        <v>278</v>
      </c>
    </row>
    <row r="6" spans="1:53" s="1" customFormat="1" ht="11.25" x14ac:dyDescent="0.2">
      <c r="A6" s="55">
        <v>1</v>
      </c>
      <c r="B6" s="55" t="s">
        <v>165</v>
      </c>
      <c r="C6" s="56">
        <v>41942</v>
      </c>
      <c r="D6" s="57">
        <v>8.5763888888888886E-3</v>
      </c>
      <c r="E6" s="58">
        <v>2</v>
      </c>
      <c r="F6" s="59" t="s">
        <v>114</v>
      </c>
      <c r="G6" s="60" t="s">
        <v>60</v>
      </c>
      <c r="H6" s="61" t="s">
        <v>6</v>
      </c>
      <c r="I6" s="7">
        <f>IF(F6&lt;&gt;"",INDEX(Sprawls,$BA6)*E6,"--")</f>
        <v>0</v>
      </c>
      <c r="J6" s="7">
        <f>IF(F6&lt;&gt;"",INDEX(Burpees,$BA6)*E6,"--")</f>
        <v>90</v>
      </c>
      <c r="K6" s="7">
        <f>IF(F6&lt;&gt;"",INDEX(Burpeesquatjumps,$BA6)*E6,"--")</f>
        <v>0</v>
      </c>
      <c r="L6" s="7">
        <f t="array" ref="L6">IF(F6&lt;&gt;"",INDEX(Burpeefrogs,$BA6)*E6,"--")</f>
        <v>0</v>
      </c>
      <c r="M6" s="7">
        <f t="array" ref="M6">IF(F6&lt;&gt;"",INDEX(Burpeedeepfrogs,$BA6)*E6,"--")</f>
        <v>0</v>
      </c>
      <c r="N6" s="7">
        <f t="array" ref="N6">IF(F6&lt;&gt;"",INDEX(Crunches,$BA6)*E6,"--")</f>
        <v>0</v>
      </c>
      <c r="O6" s="7">
        <f t="array" ref="O6">IF(F6&lt;&gt;"",INDEX(Situps,$BA6)*E6,"--")</f>
        <v>0</v>
      </c>
      <c r="P6" s="7">
        <f t="array" ref="P6">IF(F6&lt;&gt;"",INDEX(HHleglever,$BA6)*E6,"--")</f>
        <v>0</v>
      </c>
      <c r="Q6" s="7">
        <f t="array" ref="Q6">IF(F6&lt;&gt;"",INDEX(Straightleglever,$BA6)*E6,"--")</f>
        <v>0</v>
      </c>
      <c r="R6" s="7">
        <f t="array" ref="R6">IF(F6&lt;&gt;"",INDEX(Jackknives,$BA6)*E6,"--")</f>
        <v>0</v>
      </c>
      <c r="S6" s="7">
        <f t="array" ref="S6">IF(F6&lt;&gt;"",INDEX(HHstandups,$BA6)*E6,"--")</f>
        <v>0</v>
      </c>
      <c r="T6" s="7">
        <f t="array" ref="T6">IF(F6&lt;&gt;"",INDEX(Standups,$BA6)*E6,"--")</f>
        <v>0</v>
      </c>
      <c r="U6" s="7">
        <f t="array" ref="U6">IF(F6&lt;&gt;"",INDEX(Standupjumps,$BA6)*E6,"--")</f>
        <v>0</v>
      </c>
      <c r="V6" s="7">
        <f t="array" ref="V6">IF(F6&lt;&gt;"",INDEX(Kneepushups,$BA6)*E6,"--")</f>
        <v>0</v>
      </c>
      <c r="W6" s="7">
        <f t="array" ref="W6">IF(F6&lt;&gt;"",INDEX(Pushups,$BA6)*E6,"--")</f>
        <v>0</v>
      </c>
      <c r="X6" s="7">
        <f t="array" ref="X6">IF(F6&lt;&gt;"",INDEX(OHPushups,$BA6)*E6,"--")</f>
        <v>0</v>
      </c>
      <c r="Y6" s="7">
        <f t="array" ref="Y6">IF(F6&lt;&gt;"",INDEX(Pikes,$BA6)*E6,"--")</f>
        <v>0</v>
      </c>
      <c r="Z6" s="7">
        <f t="array" ref="Z6">IF(F6&lt;&gt;"",INDEX(KippingHSPushups,$BA6)*E6,"--")</f>
        <v>0</v>
      </c>
      <c r="AA6" s="7">
        <f t="array" ref="AA6">IF(F6&lt;&gt;"",INDEX(StrictHSPushups,$BA6)*E6,"--")</f>
        <v>0</v>
      </c>
      <c r="AB6" s="7">
        <f t="array" ref="AB6">IF(F6&lt;&gt;"",INDEX(Jumpingpullups,$BA6)*E6,"--")</f>
        <v>0</v>
      </c>
      <c r="AC6" s="7">
        <f t="array" ref="AC6">IF(F6&lt;&gt;"",INDEX(Pullups,$BA6)*E6,"--")</f>
        <v>0</v>
      </c>
      <c r="AD6" s="7">
        <f t="array" ref="AD6">IF(F6&lt;&gt;"",INDEX(Muscleups,$BA6)*E6,"--")</f>
        <v>0</v>
      </c>
      <c r="AE6" s="7">
        <f t="array" ref="AE6">IF(F6&lt;&gt;"",INDEX(Toestobar,$BA6)*E6,"--")</f>
        <v>0</v>
      </c>
      <c r="AF6" s="7">
        <f t="array" ref="AF6">IF(F6&lt;&gt;"",INDEX(Sprint,$BA6)*E6,"--")</f>
        <v>0</v>
      </c>
      <c r="AG6" s="7">
        <f t="array" ref="AG6">IF(F6&lt;&gt;"",INDEX(Run,$BA6)*E6,"--")</f>
        <v>0</v>
      </c>
      <c r="AH6" s="7">
        <f t="array" ref="AH6">IF(F6&lt;&gt;"",INDEX(Jumpingjacks,$BA6)*E6,"--")</f>
        <v>0</v>
      </c>
      <c r="AI6" s="7">
        <f t="array" ref="AI6">IF(F6&lt;&gt;"",INDEX(Highknees,$BA6)*E6,"--")</f>
        <v>0</v>
      </c>
      <c r="AJ6" s="7">
        <f t="array" ref="AJ6">IF(F6&lt;&gt;"",INDEX(Jumps,$BA6)*E6,"--")</f>
        <v>0</v>
      </c>
      <c r="AK6" s="7">
        <f t="array" ref="AK6">IF(F6&lt;&gt;"",INDEX(Highjumps,$BA6)*E6,"--")</f>
        <v>90</v>
      </c>
      <c r="AL6" s="7">
        <f t="array" ref="AL6">IF(F6&lt;&gt;"",INDEX(HHsquats,$BA6)*E6,"--")</f>
        <v>0</v>
      </c>
      <c r="AM6" s="7">
        <f t="array" ref="AM6">IF(F6&lt;&gt;"",INDEX(Squats,$BA6)*E6,"--")</f>
        <v>0</v>
      </c>
      <c r="AN6" s="7">
        <f t="array" ref="AN6">IF(F6&lt;&gt;"",INDEX(Pistols,$BA6)*E6,"--")</f>
        <v>0</v>
      </c>
      <c r="AO6" s="7">
        <f t="array" ref="AO6">IF(F6&lt;&gt;"",INDEX(HHlunges,$BA6)*E6,"--")</f>
        <v>0</v>
      </c>
      <c r="AP6" s="7">
        <f t="array" ref="AP6">IF(F6&lt;&gt;"",INDEX(Lunges,$BA6)*E6,"--")</f>
        <v>0</v>
      </c>
      <c r="AQ6" s="7">
        <f t="array" ref="AQ6">IF(F6&lt;&gt;"",INDEX(Splitlunges,$BA6)*E6,"--")</f>
        <v>0</v>
      </c>
      <c r="AR6" s="7">
        <f t="array" ref="AR6">IF(F6&lt;&gt;"",INDEX(HHlungewalk,$BA6)*E6,"--")</f>
        <v>0</v>
      </c>
      <c r="AS6" s="7">
        <f t="array" ref="AS6">IF(F6&lt;&gt;"",INDEX(Lungewalk,$BA6)*E6,"--")</f>
        <v>0</v>
      </c>
      <c r="AT6" s="7">
        <f t="array" ref="AT6">IF(F6&lt;&gt;"",INDEX(Mountainclimbers,$BA6)*E6,"--")</f>
        <v>0</v>
      </c>
      <c r="AU6" s="7">
        <f t="array" ref="AU6">IF(F6&lt;&gt;"",INDEX(Climbers,$BA6)*E6,"--")</f>
        <v>0</v>
      </c>
      <c r="AV6" s="7">
        <f t="array" ref="AV6">IF(F6&lt;&gt;"",INDEX(Sprawlfrogs,$BA6)*E6,"--")</f>
        <v>0</v>
      </c>
      <c r="AW6" s="7">
        <f t="array" ref="AW6">IF(F6&lt;&gt;"",INDEX(Froggers,$BA6)*E6,"--")</f>
        <v>0</v>
      </c>
      <c r="AX6" s="7"/>
      <c r="AY6" s="7"/>
      <c r="AZ6" s="8"/>
      <c r="BA6" s="1">
        <f t="array" ref="BA6">MATCH(1,(workout=F6)*(Tour=G6),0)</f>
        <v>153</v>
      </c>
    </row>
    <row r="7" spans="1:53" s="1" customFormat="1" ht="11.25" x14ac:dyDescent="0.2">
      <c r="A7" s="55">
        <v>2</v>
      </c>
      <c r="B7" s="55" t="s">
        <v>165</v>
      </c>
      <c r="C7" s="56">
        <v>41943</v>
      </c>
      <c r="D7" s="57">
        <v>1.298611111111111E-2</v>
      </c>
      <c r="E7" s="58">
        <v>1</v>
      </c>
      <c r="F7" s="59" t="s">
        <v>108</v>
      </c>
      <c r="G7" s="60" t="s">
        <v>60</v>
      </c>
      <c r="H7" s="61" t="s">
        <v>6</v>
      </c>
      <c r="I7" s="7">
        <f>IF(F7&lt;&gt;"",INDEX(Sprawls,$BA7)*E7,"--")</f>
        <v>0</v>
      </c>
      <c r="J7" s="7">
        <f>IF(F7&lt;&gt;"",INDEX(Burpees,$BA7)*E7,"--")</f>
        <v>0</v>
      </c>
      <c r="K7" s="7">
        <f>IF(F7&lt;&gt;"",INDEX(Burpeesquatjumps,$BA7)*E7,"--")</f>
        <v>0</v>
      </c>
      <c r="L7" s="7">
        <f t="array" ref="L7">IF(F7&lt;&gt;"",INDEX(Burpeefrogs,$BA7)*E7,"--")</f>
        <v>0.24</v>
      </c>
      <c r="M7" s="7">
        <f t="array" ref="M7">IF(F7&lt;&gt;"",INDEX(Burpeedeepfrogs,$BA7)*E7,"--")</f>
        <v>0</v>
      </c>
      <c r="N7" s="7">
        <f t="array" ref="N7">IF(F7&lt;&gt;"",INDEX(Crunches,$BA7)*E7,"--")</f>
        <v>0</v>
      </c>
      <c r="O7" s="7">
        <f t="array" ref="O7">IF(F7&lt;&gt;"",INDEX(Situps,$BA7)*E7,"--")</f>
        <v>0</v>
      </c>
      <c r="P7" s="7">
        <f t="array" ref="P7">IF(F7&lt;&gt;"",INDEX(HHleglever,$BA7)*E7,"--")</f>
        <v>0</v>
      </c>
      <c r="Q7" s="7">
        <f t="array" ref="Q7">IF(F7&lt;&gt;"",INDEX(Straightleglever,$BA7)*E7,"--")</f>
        <v>0</v>
      </c>
      <c r="R7" s="7">
        <f t="array" ref="R7">IF(F7&lt;&gt;"",INDEX(Jackknives,$BA7)*E7,"--")</f>
        <v>0</v>
      </c>
      <c r="S7" s="7">
        <f t="array" ref="S7">IF(F7&lt;&gt;"",INDEX(HHstandups,$BA7)*E7,"--")</f>
        <v>0</v>
      </c>
      <c r="T7" s="7">
        <f t="array" ref="T7">IF(F7&lt;&gt;"",INDEX(Standups,$BA7)*E7,"--")</f>
        <v>0</v>
      </c>
      <c r="U7" s="7">
        <f t="array" ref="U7">IF(F7&lt;&gt;"",INDEX(Standupjumps,$BA7)*E7,"--")</f>
        <v>0</v>
      </c>
      <c r="V7" s="7">
        <f t="array" ref="V7">IF(F7&lt;&gt;"",INDEX(Kneepushups,$BA7)*E7,"--")</f>
        <v>0</v>
      </c>
      <c r="W7" s="7">
        <f t="array" ref="W7">IF(F7&lt;&gt;"",INDEX(Pushups,$BA7)*E7,"--")</f>
        <v>0</v>
      </c>
      <c r="X7" s="7">
        <f t="array" ref="X7">IF(F7&lt;&gt;"",INDEX(OHPushups,$BA7)*E7,"--")</f>
        <v>0</v>
      </c>
      <c r="Y7" s="7">
        <f t="array" ref="Y7">IF(F7&lt;&gt;"",INDEX(Pikes,$BA7)*E7,"--")</f>
        <v>0</v>
      </c>
      <c r="Z7" s="7">
        <f t="array" ref="Z7">IF(F7&lt;&gt;"",INDEX(KippingHSPushups,$BA7)*E7,"--")</f>
        <v>0</v>
      </c>
      <c r="AA7" s="7">
        <f t="array" ref="AA7">IF(F7&lt;&gt;"",INDEX(StrictHSPushups,$BA7)*E7,"--")</f>
        <v>0</v>
      </c>
      <c r="AB7" s="7">
        <f t="array" ref="AB7">IF(F7&lt;&gt;"",INDEX(Jumpingpullups,$BA7)*E7,"--")</f>
        <v>0</v>
      </c>
      <c r="AC7" s="7">
        <f t="array" ref="AC7">IF(F7&lt;&gt;"",INDEX(Pullups,$BA7)*E7,"--")</f>
        <v>0</v>
      </c>
      <c r="AD7" s="7">
        <f t="array" ref="AD7">IF(F7&lt;&gt;"",INDEX(Muscleups,$BA7)*E7,"--")</f>
        <v>0</v>
      </c>
      <c r="AE7" s="7">
        <f t="array" ref="AE7">IF(F7&lt;&gt;"",INDEX(Toestobar,$BA7)*E7,"--")</f>
        <v>0</v>
      </c>
      <c r="AF7" s="7">
        <f t="array" ref="AF7">IF(F7&lt;&gt;"",INDEX(Sprint,$BA7)*E7,"--")</f>
        <v>0</v>
      </c>
      <c r="AG7" s="7">
        <f t="array" ref="AG7">IF(F7&lt;&gt;"",INDEX(Run,$BA7)*E7,"--")</f>
        <v>0</v>
      </c>
      <c r="AH7" s="7">
        <f t="array" ref="AH7">IF(F7&lt;&gt;"",INDEX(Jumpingjacks,$BA7)*E7,"--")</f>
        <v>0</v>
      </c>
      <c r="AI7" s="7">
        <f t="array" ref="AI7">IF(F7&lt;&gt;"",INDEX(Highknees,$BA7)*E7,"--")</f>
        <v>0</v>
      </c>
      <c r="AJ7" s="7">
        <f t="array" ref="AJ7">IF(F7&lt;&gt;"",INDEX(Jumps,$BA7)*E7,"--")</f>
        <v>0</v>
      </c>
      <c r="AK7" s="7">
        <f t="array" ref="AK7">IF(F7&lt;&gt;"",INDEX(Highjumps,$BA7)*E7,"--")</f>
        <v>120</v>
      </c>
      <c r="AL7" s="7">
        <f t="array" ref="AL7">IF(F7&lt;&gt;"",INDEX(HHsquats,$BA7)*E7,"--")</f>
        <v>0</v>
      </c>
      <c r="AM7" s="7">
        <f t="array" ref="AM7">IF(F7&lt;&gt;"",INDEX(Squats,$BA7)*E7,"--")</f>
        <v>0</v>
      </c>
      <c r="AN7" s="7">
        <f t="array" ref="AN7">IF(F7&lt;&gt;"",INDEX(Pistols,$BA7)*E7,"--")</f>
        <v>0</v>
      </c>
      <c r="AO7" s="7">
        <f t="array" ref="AO7">IF(F7&lt;&gt;"",INDEX(HHlunges,$BA7)*E7,"--")</f>
        <v>0</v>
      </c>
      <c r="AP7" s="7">
        <f t="array" ref="AP7">IF(F7&lt;&gt;"",INDEX(Lunges,$BA7)*E7,"--")</f>
        <v>0</v>
      </c>
      <c r="AQ7" s="7">
        <f t="array" ref="AQ7">IF(F7&lt;&gt;"",INDEX(Splitlunges,$BA7)*E7,"--")</f>
        <v>0</v>
      </c>
      <c r="AR7" s="7">
        <f t="array" ref="AR7">IF(F7&lt;&gt;"",INDEX(HHlungewalk,$BA7)*E7,"--")</f>
        <v>0</v>
      </c>
      <c r="AS7" s="7">
        <f t="array" ref="AS7">IF(F7&lt;&gt;"",INDEX(Lungewalk,$BA7)*E7,"--")</f>
        <v>0.24</v>
      </c>
      <c r="AT7" s="7">
        <f t="array" ref="AT7">IF(F7&lt;&gt;"",INDEX(Mountainclimbers,$BA7)*E7,"--")</f>
        <v>0</v>
      </c>
      <c r="AU7" s="7">
        <f t="array" ref="AU7">IF(F7&lt;&gt;"",INDEX(Climbers,$BA7)*E7,"--")</f>
        <v>0</v>
      </c>
      <c r="AV7" s="7">
        <f t="array" ref="AV7">IF(F7&lt;&gt;"",INDEX(Sprawlfrogs,$BA7)*E7,"--")</f>
        <v>0</v>
      </c>
      <c r="AW7" s="7">
        <f t="array" ref="AW7">IF(F7&lt;&gt;"",INDEX(Froggers,$BA7)*E7,"--")</f>
        <v>0</v>
      </c>
      <c r="AX7" s="7"/>
      <c r="AY7" s="7"/>
      <c r="AZ7" s="8"/>
      <c r="BA7" s="1">
        <f t="array" ref="BA7">MATCH(1,(workout=F7)*(Tour=G7),0)</f>
        <v>138</v>
      </c>
    </row>
    <row r="8" spans="1:53" s="1" customFormat="1" ht="11.25" x14ac:dyDescent="0.2">
      <c r="A8" s="55">
        <v>2</v>
      </c>
      <c r="B8" s="55" t="s">
        <v>157</v>
      </c>
      <c r="C8" s="56">
        <v>41944</v>
      </c>
      <c r="D8" s="57">
        <v>3.472222222222222E-3</v>
      </c>
      <c r="E8" s="58">
        <v>1</v>
      </c>
      <c r="F8" s="59" t="s">
        <v>8</v>
      </c>
      <c r="G8" s="60" t="s">
        <v>133</v>
      </c>
      <c r="H8" s="61" t="s">
        <v>6</v>
      </c>
      <c r="I8" s="7">
        <f>IF(F8&lt;&gt;"",INDEX(Sprawls,$BA8)*E8,"--")</f>
        <v>0</v>
      </c>
      <c r="J8" s="7">
        <f>IF(F8&lt;&gt;"",INDEX(Burpees,$BA8)*E8,"--")</f>
        <v>50</v>
      </c>
      <c r="K8" s="7">
        <f>IF(F8&lt;&gt;"",INDEX(Burpeesquatjumps,$BA8)*E8,"--")</f>
        <v>0</v>
      </c>
      <c r="L8" s="7">
        <f t="array" ref="L8">IF(F8&lt;&gt;"",INDEX(Burpeefrogs,$BA8)*E8,"--")</f>
        <v>0</v>
      </c>
      <c r="M8" s="7">
        <f t="array" ref="M8">IF(F8&lt;&gt;"",INDEX(Burpeedeepfrogs,$BA8)*E8,"--")</f>
        <v>0</v>
      </c>
      <c r="N8" s="7">
        <f t="array" ref="N8">IF(F8&lt;&gt;"",INDEX(Crunches,$BA8)*E8,"--")</f>
        <v>0</v>
      </c>
      <c r="O8" s="7">
        <f t="array" ref="O8">IF(F8&lt;&gt;"",INDEX(Situps,$BA8)*E8,"--")</f>
        <v>0</v>
      </c>
      <c r="P8" s="7">
        <f t="array" ref="P8">IF(F8&lt;&gt;"",INDEX(HHleglever,$BA8)*E8,"--")</f>
        <v>0</v>
      </c>
      <c r="Q8" s="7">
        <f t="array" ref="Q8">IF(F8&lt;&gt;"",INDEX(Straightleglever,$BA8)*E8,"--")</f>
        <v>0</v>
      </c>
      <c r="R8" s="7">
        <f t="array" ref="R8">IF(F8&lt;&gt;"",INDEX(Jackknives,$BA8)*E8,"--")</f>
        <v>0</v>
      </c>
      <c r="S8" s="7">
        <f t="array" ref="S8">IF(F8&lt;&gt;"",INDEX(HHstandups,$BA8)*E8,"--")</f>
        <v>0</v>
      </c>
      <c r="T8" s="7">
        <f t="array" ref="T8">IF(F8&lt;&gt;"",INDEX(Standups,$BA8)*E8,"--")</f>
        <v>0</v>
      </c>
      <c r="U8" s="7">
        <f t="array" ref="U8">IF(F8&lt;&gt;"",INDEX(Standupjumps,$BA8)*E8,"--")</f>
        <v>0</v>
      </c>
      <c r="V8" s="7">
        <f t="array" ref="V8">IF(F8&lt;&gt;"",INDEX(Kneepushups,$BA8)*E8,"--")</f>
        <v>0</v>
      </c>
      <c r="W8" s="7">
        <f t="array" ref="W8">IF(F8&lt;&gt;"",INDEX(Pushups,$BA8)*E8,"--")</f>
        <v>0</v>
      </c>
      <c r="X8" s="7">
        <f t="array" ref="X8">IF(F8&lt;&gt;"",INDEX(OHPushups,$BA8)*E8,"--")</f>
        <v>0</v>
      </c>
      <c r="Y8" s="7">
        <f t="array" ref="Y8">IF(F8&lt;&gt;"",INDEX(Pikes,$BA8)*E8,"--")</f>
        <v>0</v>
      </c>
      <c r="Z8" s="7">
        <f t="array" ref="Z8">IF(F8&lt;&gt;"",INDEX(KippingHSPushups,$BA8)*E8,"--")</f>
        <v>0</v>
      </c>
      <c r="AA8" s="7">
        <f t="array" ref="AA8">IF(F8&lt;&gt;"",INDEX(StrictHSPushups,$BA8)*E8,"--")</f>
        <v>0</v>
      </c>
      <c r="AB8" s="7">
        <f t="array" ref="AB8">IF(F8&lt;&gt;"",INDEX(Jumpingpullups,$BA8)*E8,"--")</f>
        <v>0</v>
      </c>
      <c r="AC8" s="7">
        <f t="array" ref="AC8">IF(F8&lt;&gt;"",INDEX(Pullups,$BA8)*E8,"--")</f>
        <v>0</v>
      </c>
      <c r="AD8" s="7">
        <f t="array" ref="AD8">IF(F8&lt;&gt;"",INDEX(Muscleups,$BA8)*E8,"--")</f>
        <v>0</v>
      </c>
      <c r="AE8" s="7">
        <f t="array" ref="AE8">IF(F8&lt;&gt;"",INDEX(Toestobar,$BA8)*E8,"--")</f>
        <v>0</v>
      </c>
      <c r="AF8" s="7">
        <f t="array" ref="AF8">IF(F8&lt;&gt;"",INDEX(Sprint,$BA8)*E8,"--")</f>
        <v>0</v>
      </c>
      <c r="AG8" s="7">
        <f t="array" ref="AG8">IF(F8&lt;&gt;"",INDEX(Run,$BA8)*E8,"--")</f>
        <v>0</v>
      </c>
      <c r="AH8" s="7">
        <f t="array" ref="AH8">IF(F8&lt;&gt;"",INDEX(Jumpingjacks,$BA8)*E8,"--")</f>
        <v>0</v>
      </c>
      <c r="AI8" s="7">
        <f t="array" ref="AI8">IF(F8&lt;&gt;"",INDEX(Highknees,$BA8)*E8,"--")</f>
        <v>0</v>
      </c>
      <c r="AJ8" s="7">
        <f t="array" ref="AJ8">IF(F8&lt;&gt;"",INDEX(Jumps,$BA8)*E8,"--")</f>
        <v>0</v>
      </c>
      <c r="AK8" s="7">
        <f t="array" ref="AK8">IF(F8&lt;&gt;"",INDEX(Highjumps,$BA8)*E8,"--")</f>
        <v>0</v>
      </c>
      <c r="AL8" s="7">
        <f t="array" ref="AL8">IF(F8&lt;&gt;"",INDEX(HHsquats,$BA8)*E8,"--")</f>
        <v>0</v>
      </c>
      <c r="AM8" s="7">
        <f t="array" ref="AM8">IF(F8&lt;&gt;"",INDEX(Squats,$BA8)*E8,"--")</f>
        <v>0</v>
      </c>
      <c r="AN8" s="7">
        <f t="array" ref="AN8">IF(F8&lt;&gt;"",INDEX(Pistols,$BA8)*E8,"--")</f>
        <v>0</v>
      </c>
      <c r="AO8" s="7">
        <f t="array" ref="AO8">IF(F8&lt;&gt;"",INDEX(HHlunges,$BA8)*E8,"--")</f>
        <v>0</v>
      </c>
      <c r="AP8" s="7">
        <f t="array" ref="AP8">IF(F8&lt;&gt;"",INDEX(Lunges,$BA8)*E8,"--")</f>
        <v>0</v>
      </c>
      <c r="AQ8" s="7">
        <f t="array" ref="AQ8">IF(F8&lt;&gt;"",INDEX(Splitlunges,$BA8)*E8,"--")</f>
        <v>0</v>
      </c>
      <c r="AR8" s="7">
        <f t="array" ref="AR8">IF(F8&lt;&gt;"",INDEX(HHlungewalk,$BA8)*E8,"--")</f>
        <v>0</v>
      </c>
      <c r="AS8" s="7">
        <f t="array" ref="AS8">IF(F8&lt;&gt;"",INDEX(Lungewalk,$BA8)*E8,"--")</f>
        <v>0</v>
      </c>
      <c r="AT8" s="7">
        <f t="array" ref="AT8">IF(F8&lt;&gt;"",INDEX(Mountainclimbers,$BA8)*E8,"--")</f>
        <v>0</v>
      </c>
      <c r="AU8" s="7">
        <f t="array" ref="AU8">IF(F8&lt;&gt;"",INDEX(Climbers,$BA8)*E8,"--")</f>
        <v>0</v>
      </c>
      <c r="AV8" s="7">
        <f t="array" ref="AV8">IF(F8&lt;&gt;"",INDEX(Sprawlfrogs,$BA8)*E8,"--")</f>
        <v>0</v>
      </c>
      <c r="AW8" s="7">
        <f t="array" ref="AW8">IF(F8&lt;&gt;"",INDEX(Froggers,$BA8)*E8,"--")</f>
        <v>0</v>
      </c>
      <c r="AX8" s="7"/>
      <c r="AY8" s="7"/>
      <c r="AZ8" s="8"/>
      <c r="BA8" s="1">
        <f t="array" ref="BA8">MATCH(1,(workout=F8)*(Tour=G8),0)</f>
        <v>208</v>
      </c>
    </row>
    <row r="9" spans="1:53" s="1" customFormat="1" ht="11.25" x14ac:dyDescent="0.2">
      <c r="A9" s="55">
        <v>2</v>
      </c>
      <c r="B9" s="55" t="s">
        <v>157</v>
      </c>
      <c r="C9" s="56">
        <v>41944</v>
      </c>
      <c r="D9" s="57">
        <v>2.2569444444444447E-3</v>
      </c>
      <c r="E9" s="58">
        <v>1</v>
      </c>
      <c r="F9" s="59" t="s">
        <v>13</v>
      </c>
      <c r="G9" s="60" t="s">
        <v>134</v>
      </c>
      <c r="H9" s="61" t="s">
        <v>6</v>
      </c>
      <c r="I9" s="7">
        <f>IF(F9&lt;&gt;"",INDEX(Sprawls,$BA9)*E9,"--")</f>
        <v>0</v>
      </c>
      <c r="J9" s="7">
        <f>IF(F9&lt;&gt;"",INDEX(Burpees,$BA9)*E9,"--")</f>
        <v>0</v>
      </c>
      <c r="K9" s="7">
        <f>IF(F9&lt;&gt;"",INDEX(Burpeesquatjumps,$BA9)*E9,"--")</f>
        <v>0</v>
      </c>
      <c r="L9" s="7">
        <f t="array" ref="L9">IF(F9&lt;&gt;"",INDEX(Burpeefrogs,$BA9)*E9,"--")</f>
        <v>0</v>
      </c>
      <c r="M9" s="7">
        <f t="array" ref="M9">IF(F9&lt;&gt;"",INDEX(Burpeedeepfrogs,$BA9)*E9,"--")</f>
        <v>0</v>
      </c>
      <c r="N9" s="7">
        <f t="array" ref="N9">IF(F9&lt;&gt;"",INDEX(Crunches,$BA9)*E9,"--")</f>
        <v>0</v>
      </c>
      <c r="O9" s="7">
        <f t="array" ref="O9">IF(F9&lt;&gt;"",INDEX(Situps,$BA9)*E9,"--")</f>
        <v>100</v>
      </c>
      <c r="P9" s="7">
        <f t="array" ref="P9">IF(F9&lt;&gt;"",INDEX(HHleglever,$BA9)*E9,"--")</f>
        <v>0</v>
      </c>
      <c r="Q9" s="7">
        <f t="array" ref="Q9">IF(F9&lt;&gt;"",INDEX(Straightleglever,$BA9)*E9,"--")</f>
        <v>0</v>
      </c>
      <c r="R9" s="7">
        <f t="array" ref="R9">IF(F9&lt;&gt;"",INDEX(Jackknives,$BA9)*E9,"--")</f>
        <v>0</v>
      </c>
      <c r="S9" s="7">
        <f t="array" ref="S9">IF(F9&lt;&gt;"",INDEX(HHstandups,$BA9)*E9,"--")</f>
        <v>0</v>
      </c>
      <c r="T9" s="7">
        <f t="array" ref="T9">IF(F9&lt;&gt;"",INDEX(Standups,$BA9)*E9,"--")</f>
        <v>0</v>
      </c>
      <c r="U9" s="7">
        <f t="array" ref="U9">IF(F9&lt;&gt;"",INDEX(Standupjumps,$BA9)*E9,"--")</f>
        <v>0</v>
      </c>
      <c r="V9" s="7">
        <f t="array" ref="V9">IF(F9&lt;&gt;"",INDEX(Kneepushups,$BA9)*E9,"--")</f>
        <v>0</v>
      </c>
      <c r="W9" s="7">
        <f t="array" ref="W9">IF(F9&lt;&gt;"",INDEX(Pushups,$BA9)*E9,"--")</f>
        <v>0</v>
      </c>
      <c r="X9" s="7">
        <f t="array" ref="X9">IF(F9&lt;&gt;"",INDEX(OHPushups,$BA9)*E9,"--")</f>
        <v>0</v>
      </c>
      <c r="Y9" s="7">
        <f t="array" ref="Y9">IF(F9&lt;&gt;"",INDEX(Pikes,$BA9)*E9,"--")</f>
        <v>0</v>
      </c>
      <c r="Z9" s="7">
        <f t="array" ref="Z9">IF(F9&lt;&gt;"",INDEX(KippingHSPushups,$BA9)*E9,"--")</f>
        <v>0</v>
      </c>
      <c r="AA9" s="7">
        <f t="array" ref="AA9">IF(F9&lt;&gt;"",INDEX(StrictHSPushups,$BA9)*E9,"--")</f>
        <v>0</v>
      </c>
      <c r="AB9" s="7">
        <f t="array" ref="AB9">IF(F9&lt;&gt;"",INDEX(Jumpingpullups,$BA9)*E9,"--")</f>
        <v>0</v>
      </c>
      <c r="AC9" s="7">
        <f t="array" ref="AC9">IF(F9&lt;&gt;"",INDEX(Pullups,$BA9)*E9,"--")</f>
        <v>0</v>
      </c>
      <c r="AD9" s="7">
        <f t="array" ref="AD9">IF(F9&lt;&gt;"",INDEX(Muscleups,$BA9)*E9,"--")</f>
        <v>0</v>
      </c>
      <c r="AE9" s="7">
        <f t="array" ref="AE9">IF(F9&lt;&gt;"",INDEX(Toestobar,$BA9)*E9,"--")</f>
        <v>0</v>
      </c>
      <c r="AF9" s="7">
        <f t="array" ref="AF9">IF(F9&lt;&gt;"",INDEX(Sprint,$BA9)*E9,"--")</f>
        <v>0</v>
      </c>
      <c r="AG9" s="7">
        <f t="array" ref="AG9">IF(F9&lt;&gt;"",INDEX(Run,$BA9)*E9,"--")</f>
        <v>0</v>
      </c>
      <c r="AH9" s="7">
        <f t="array" ref="AH9">IF(F9&lt;&gt;"",INDEX(Jumpingjacks,$BA9)*E9,"--")</f>
        <v>0</v>
      </c>
      <c r="AI9" s="7">
        <f t="array" ref="AI9">IF(F9&lt;&gt;"",INDEX(Highknees,$BA9)*E9,"--")</f>
        <v>0</v>
      </c>
      <c r="AJ9" s="7">
        <f t="array" ref="AJ9">IF(F9&lt;&gt;"",INDEX(Jumps,$BA9)*E9,"--")</f>
        <v>0</v>
      </c>
      <c r="AK9" s="7">
        <f t="array" ref="AK9">IF(F9&lt;&gt;"",INDEX(Highjumps,$BA9)*E9,"--")</f>
        <v>0</v>
      </c>
      <c r="AL9" s="7">
        <f t="array" ref="AL9">IF(F9&lt;&gt;"",INDEX(HHsquats,$BA9)*E9,"--")</f>
        <v>0</v>
      </c>
      <c r="AM9" s="7">
        <f t="array" ref="AM9">IF(F9&lt;&gt;"",INDEX(Squats,$BA9)*E9,"--")</f>
        <v>0</v>
      </c>
      <c r="AN9" s="7">
        <f t="array" ref="AN9">IF(F9&lt;&gt;"",INDEX(Pistols,$BA9)*E9,"--")</f>
        <v>0</v>
      </c>
      <c r="AO9" s="7">
        <f t="array" ref="AO9">IF(F9&lt;&gt;"",INDEX(HHlunges,$BA9)*E9,"--")</f>
        <v>0</v>
      </c>
      <c r="AP9" s="7">
        <f t="array" ref="AP9">IF(F9&lt;&gt;"",INDEX(Lunges,$BA9)*E9,"--")</f>
        <v>0</v>
      </c>
      <c r="AQ9" s="7">
        <f t="array" ref="AQ9">IF(F9&lt;&gt;"",INDEX(Splitlunges,$BA9)*E9,"--")</f>
        <v>0</v>
      </c>
      <c r="AR9" s="7">
        <f t="array" ref="AR9">IF(F9&lt;&gt;"",INDEX(HHlungewalk,$BA9)*E9,"--")</f>
        <v>0</v>
      </c>
      <c r="AS9" s="7">
        <f t="array" ref="AS9">IF(F9&lt;&gt;"",INDEX(Lungewalk,$BA9)*E9,"--")</f>
        <v>0</v>
      </c>
      <c r="AT9" s="7">
        <f t="array" ref="AT9">IF(F9&lt;&gt;"",INDEX(Mountainclimbers,$BA9)*E9,"--")</f>
        <v>0</v>
      </c>
      <c r="AU9" s="7">
        <f t="array" ref="AU9">IF(F9&lt;&gt;"",INDEX(Climbers,$BA9)*E9,"--")</f>
        <v>0</v>
      </c>
      <c r="AV9" s="7">
        <f t="array" ref="AV9">IF(F9&lt;&gt;"",INDEX(Sprawlfrogs,$BA9)*E9,"--")</f>
        <v>0</v>
      </c>
      <c r="AW9" s="7">
        <f t="array" ref="AW9">IF(F9&lt;&gt;"",INDEX(Froggers,$BA9)*E9,"--")</f>
        <v>0</v>
      </c>
      <c r="AX9" s="7"/>
      <c r="AY9" s="7"/>
      <c r="AZ9" s="8"/>
      <c r="BA9" s="1">
        <f t="array" ref="BA9">MATCH(1,(workout=F9)*(Tour=G9),0)</f>
        <v>259</v>
      </c>
    </row>
    <row r="10" spans="1:53" s="1" customFormat="1" ht="11.25" x14ac:dyDescent="0.2">
      <c r="A10" s="55">
        <v>2</v>
      </c>
      <c r="B10" s="55" t="s">
        <v>165</v>
      </c>
      <c r="C10" s="56">
        <v>41945</v>
      </c>
      <c r="D10" s="57">
        <v>6.2499999999999995E-3</v>
      </c>
      <c r="E10" s="58">
        <v>1</v>
      </c>
      <c r="F10" s="59" t="s">
        <v>120</v>
      </c>
      <c r="G10" s="60" t="s">
        <v>60</v>
      </c>
      <c r="H10" s="61" t="s">
        <v>6</v>
      </c>
      <c r="I10" s="7">
        <f>IF(F10&lt;&gt;"",INDEX(Sprawls,$BA10)*E10,"--")</f>
        <v>0</v>
      </c>
      <c r="J10" s="7">
        <f>IF(F10&lt;&gt;"",INDEX(Burpees,$BA10)*E10,"--")</f>
        <v>0</v>
      </c>
      <c r="K10" s="7">
        <f>IF(F10&lt;&gt;"",INDEX(Burpeesquatjumps,$BA10)*E10,"--")</f>
        <v>0</v>
      </c>
      <c r="L10" s="7">
        <f t="array" ref="L10">IF(F10&lt;&gt;"",INDEX(Burpeefrogs,$BA10)*E10,"--")</f>
        <v>0</v>
      </c>
      <c r="M10" s="7">
        <f t="array" ref="M10">IF(F10&lt;&gt;"",INDEX(Burpeedeepfrogs,$BA10)*E10,"--")</f>
        <v>0</v>
      </c>
      <c r="N10" s="7">
        <f t="array" ref="N10">IF(F10&lt;&gt;"",INDEX(Crunches,$BA10)*E10,"--")</f>
        <v>0</v>
      </c>
      <c r="O10" s="7">
        <f t="array" ref="O10">IF(F10&lt;&gt;"",INDEX(Situps,$BA10)*E10,"--")</f>
        <v>0</v>
      </c>
      <c r="P10" s="7">
        <f t="array" ref="P10">IF(F10&lt;&gt;"",INDEX(HHleglever,$BA10)*E10,"--")</f>
        <v>0</v>
      </c>
      <c r="Q10" s="7">
        <f t="array" ref="Q10">IF(F10&lt;&gt;"",INDEX(Straightleglever,$BA10)*E10,"--")</f>
        <v>0</v>
      </c>
      <c r="R10" s="7">
        <f t="array" ref="R10">IF(F10&lt;&gt;"",INDEX(Jackknives,$BA10)*E10,"--")</f>
        <v>0</v>
      </c>
      <c r="S10" s="7">
        <f t="array" ref="S10">IF(F10&lt;&gt;"",INDEX(HHstandups,$BA10)*E10,"--")</f>
        <v>0</v>
      </c>
      <c r="T10" s="7">
        <f t="array" ref="T10">IF(F10&lt;&gt;"",INDEX(Standups,$BA10)*E10,"--")</f>
        <v>0</v>
      </c>
      <c r="U10" s="7">
        <f t="array" ref="U10">IF(F10&lt;&gt;"",INDEX(Standupjumps,$BA10)*E10,"--")</f>
        <v>0</v>
      </c>
      <c r="V10" s="7">
        <f t="array" ref="V10">IF(F10&lt;&gt;"",INDEX(Kneepushups,$BA10)*E10,"--")</f>
        <v>0</v>
      </c>
      <c r="W10" s="7">
        <f t="array" ref="W10">IF(F10&lt;&gt;"",INDEX(Pushups,$BA10)*E10,"--")</f>
        <v>50</v>
      </c>
      <c r="X10" s="7">
        <f t="array" ref="X10">IF(F10&lt;&gt;"",INDEX(OHPushups,$BA10)*E10,"--")</f>
        <v>0</v>
      </c>
      <c r="Y10" s="7">
        <f t="array" ref="Y10">IF(F10&lt;&gt;"",INDEX(Pikes,$BA10)*E10,"--")</f>
        <v>0</v>
      </c>
      <c r="Z10" s="7">
        <f t="array" ref="Z10">IF(F10&lt;&gt;"",INDEX(KippingHSPushups,$BA10)*E10,"--")</f>
        <v>0</v>
      </c>
      <c r="AA10" s="7">
        <f t="array" ref="AA10">IF(F10&lt;&gt;"",INDEX(StrictHSPushups,$BA10)*E10,"--")</f>
        <v>0</v>
      </c>
      <c r="AB10" s="7">
        <f t="array" ref="AB10">IF(F10&lt;&gt;"",INDEX(Jumpingpullups,$BA10)*E10,"--")</f>
        <v>0</v>
      </c>
      <c r="AC10" s="7">
        <f t="array" ref="AC10">IF(F10&lt;&gt;"",INDEX(Pullups,$BA10)*E10,"--")</f>
        <v>50</v>
      </c>
      <c r="AD10" s="7">
        <f t="array" ref="AD10">IF(F10&lt;&gt;"",INDEX(Muscleups,$BA10)*E10,"--")</f>
        <v>0</v>
      </c>
      <c r="AE10" s="7">
        <f t="array" ref="AE10">IF(F10&lt;&gt;"",INDEX(Toestobar,$BA10)*E10,"--")</f>
        <v>0</v>
      </c>
      <c r="AF10" s="7">
        <f t="array" ref="AF10">IF(F10&lt;&gt;"",INDEX(Sprint,$BA10)*E10,"--")</f>
        <v>0</v>
      </c>
      <c r="AG10" s="7">
        <f t="array" ref="AG10">IF(F10&lt;&gt;"",INDEX(Run,$BA10)*E10,"--")</f>
        <v>0</v>
      </c>
      <c r="AH10" s="7">
        <f t="array" ref="AH10">IF(F10&lt;&gt;"",INDEX(Jumpingjacks,$BA10)*E10,"--")</f>
        <v>0</v>
      </c>
      <c r="AI10" s="7">
        <f t="array" ref="AI10">IF(F10&lt;&gt;"",INDEX(Highknees,$BA10)*E10,"--")</f>
        <v>0</v>
      </c>
      <c r="AJ10" s="7">
        <f t="array" ref="AJ10">IF(F10&lt;&gt;"",INDEX(Jumps,$BA10)*E10,"--")</f>
        <v>0</v>
      </c>
      <c r="AK10" s="7">
        <f t="array" ref="AK10">IF(F10&lt;&gt;"",INDEX(Highjumps,$BA10)*E10,"--")</f>
        <v>0</v>
      </c>
      <c r="AL10" s="7">
        <f t="array" ref="AL10">IF(F10&lt;&gt;"",INDEX(HHsquats,$BA10)*E10,"--")</f>
        <v>0</v>
      </c>
      <c r="AM10" s="7">
        <f t="array" ref="AM10">IF(F10&lt;&gt;"",INDEX(Squats,$BA10)*E10,"--")</f>
        <v>0</v>
      </c>
      <c r="AN10" s="7">
        <f t="array" ref="AN10">IF(F10&lt;&gt;"",INDEX(Pistols,$BA10)*E10,"--")</f>
        <v>0</v>
      </c>
      <c r="AO10" s="7">
        <f t="array" ref="AO10">IF(F10&lt;&gt;"",INDEX(HHlunges,$BA10)*E10,"--")</f>
        <v>0</v>
      </c>
      <c r="AP10" s="7">
        <f t="array" ref="AP10">IF(F10&lt;&gt;"",INDEX(Lunges,$BA10)*E10,"--")</f>
        <v>0</v>
      </c>
      <c r="AQ10" s="7">
        <f t="array" ref="AQ10">IF(F10&lt;&gt;"",INDEX(Splitlunges,$BA10)*E10,"--")</f>
        <v>0</v>
      </c>
      <c r="AR10" s="7">
        <f t="array" ref="AR10">IF(F10&lt;&gt;"",INDEX(HHlungewalk,$BA10)*E10,"--")</f>
        <v>0</v>
      </c>
      <c r="AS10" s="7">
        <f t="array" ref="AS10">IF(F10&lt;&gt;"",INDEX(Lungewalk,$BA10)*E10,"--")</f>
        <v>0</v>
      </c>
      <c r="AT10" s="7">
        <f t="array" ref="AT10">IF(F10&lt;&gt;"",INDEX(Mountainclimbers,$BA10)*E10,"--")</f>
        <v>0</v>
      </c>
      <c r="AU10" s="7">
        <f t="array" ref="AU10">IF(F10&lt;&gt;"",INDEX(Climbers,$BA10)*E10,"--")</f>
        <v>0</v>
      </c>
      <c r="AV10" s="7">
        <f t="array" ref="AV10">IF(F10&lt;&gt;"",INDEX(Sprawlfrogs,$BA10)*E10,"--")</f>
        <v>0</v>
      </c>
      <c r="AW10" s="7">
        <f t="array" ref="AW10">IF(F10&lt;&gt;"",INDEX(Froggers,$BA10)*E10,"--")</f>
        <v>0</v>
      </c>
      <c r="AX10" s="7"/>
      <c r="AY10" s="7"/>
      <c r="AZ10" s="8"/>
      <c r="BA10" s="1">
        <f t="array" ref="BA10">MATCH(1,(workout=F10)*(Tour=G10),0)</f>
        <v>164</v>
      </c>
    </row>
    <row r="11" spans="1:53" s="1" customFormat="1" ht="11.25" x14ac:dyDescent="0.2">
      <c r="A11" s="55">
        <v>3</v>
      </c>
      <c r="B11" s="55" t="s">
        <v>165</v>
      </c>
      <c r="C11" s="56">
        <v>41946</v>
      </c>
      <c r="D11" s="57">
        <v>7.106481481481481E-3</v>
      </c>
      <c r="E11" s="58">
        <v>1</v>
      </c>
      <c r="F11" s="59" t="s">
        <v>61</v>
      </c>
      <c r="G11" s="60" t="s">
        <v>56</v>
      </c>
      <c r="H11" s="61" t="s">
        <v>6</v>
      </c>
      <c r="I11" s="7">
        <f>IF(F11&lt;&gt;"",INDEX(Sprawls,$BA11)*E11,"--")</f>
        <v>0</v>
      </c>
      <c r="J11" s="7">
        <f>IF(F11&lt;&gt;"",INDEX(Burpees,$BA11)*E11,"--")</f>
        <v>50</v>
      </c>
      <c r="K11" s="7">
        <f>IF(F11&lt;&gt;"",INDEX(Burpeesquatjumps,$BA11)*E11,"--")</f>
        <v>0</v>
      </c>
      <c r="L11" s="7">
        <f t="array" ref="L11">IF(F11&lt;&gt;"",INDEX(Burpeefrogs,$BA11)*E11,"--")</f>
        <v>0</v>
      </c>
      <c r="M11" s="7">
        <f t="array" ref="M11">IF(F11&lt;&gt;"",INDEX(Burpeedeepfrogs,$BA11)*E11,"--")</f>
        <v>0</v>
      </c>
      <c r="N11" s="7">
        <f t="array" ref="N11">IF(F11&lt;&gt;"",INDEX(Crunches,$BA11)*E11,"--")</f>
        <v>0</v>
      </c>
      <c r="O11" s="7">
        <f t="array" ref="O11">IF(F11&lt;&gt;"",INDEX(Situps,$BA11)*E11,"--")</f>
        <v>50</v>
      </c>
      <c r="P11" s="7">
        <f t="array" ref="P11">IF(F11&lt;&gt;"",INDEX(HHleglever,$BA11)*E11,"--")</f>
        <v>0</v>
      </c>
      <c r="Q11" s="7">
        <f t="array" ref="Q11">IF(F11&lt;&gt;"",INDEX(Straightleglever,$BA11)*E11,"--")</f>
        <v>0</v>
      </c>
      <c r="R11" s="7">
        <f t="array" ref="R11">IF(F11&lt;&gt;"",INDEX(Jackknives,$BA11)*E11,"--")</f>
        <v>0</v>
      </c>
      <c r="S11" s="7">
        <f t="array" ref="S11">IF(F11&lt;&gt;"",INDEX(HHstandups,$BA11)*E11,"--")</f>
        <v>0</v>
      </c>
      <c r="T11" s="7">
        <f t="array" ref="T11">IF(F11&lt;&gt;"",INDEX(Standups,$BA11)*E11,"--")</f>
        <v>0</v>
      </c>
      <c r="U11" s="7">
        <f t="array" ref="U11">IF(F11&lt;&gt;"",INDEX(Standupjumps,$BA11)*E11,"--")</f>
        <v>0</v>
      </c>
      <c r="V11" s="7">
        <f t="array" ref="V11">IF(F11&lt;&gt;"",INDEX(Kneepushups,$BA11)*E11,"--")</f>
        <v>0</v>
      </c>
      <c r="W11" s="7">
        <f t="array" ref="W11">IF(F11&lt;&gt;"",INDEX(Pushups,$BA11)*E11,"--")</f>
        <v>0</v>
      </c>
      <c r="X11" s="7">
        <f t="array" ref="X11">IF(F11&lt;&gt;"",INDEX(OHPushups,$BA11)*E11,"--")</f>
        <v>0</v>
      </c>
      <c r="Y11" s="7">
        <f t="array" ref="Y11">IF(F11&lt;&gt;"",INDEX(Pikes,$BA11)*E11,"--")</f>
        <v>0</v>
      </c>
      <c r="Z11" s="7">
        <f t="array" ref="Z11">IF(F11&lt;&gt;"",INDEX(KippingHSPushups,$BA11)*E11,"--")</f>
        <v>0</v>
      </c>
      <c r="AA11" s="7">
        <f t="array" ref="AA11">IF(F11&lt;&gt;"",INDEX(StrictHSPushups,$BA11)*E11,"--")</f>
        <v>0</v>
      </c>
      <c r="AB11" s="7">
        <f t="array" ref="AB11">IF(F11&lt;&gt;"",INDEX(Jumpingpullups,$BA11)*E11,"--")</f>
        <v>0</v>
      </c>
      <c r="AC11" s="7">
        <f t="array" ref="AC11">IF(F11&lt;&gt;"",INDEX(Pullups,$BA11)*E11,"--")</f>
        <v>0</v>
      </c>
      <c r="AD11" s="7">
        <f t="array" ref="AD11">IF(F11&lt;&gt;"",INDEX(Muscleups,$BA11)*E11,"--")</f>
        <v>0</v>
      </c>
      <c r="AE11" s="7">
        <f t="array" ref="AE11">IF(F11&lt;&gt;"",INDEX(Toestobar,$BA11)*E11,"--")</f>
        <v>0</v>
      </c>
      <c r="AF11" s="7">
        <f t="array" ref="AF11">IF(F11&lt;&gt;"",INDEX(Sprint,$BA11)*E11,"--")</f>
        <v>0</v>
      </c>
      <c r="AG11" s="7">
        <f t="array" ref="AG11">IF(F11&lt;&gt;"",INDEX(Run,$BA11)*E11,"--")</f>
        <v>0</v>
      </c>
      <c r="AH11" s="7">
        <f t="array" ref="AH11">IF(F11&lt;&gt;"",INDEX(Jumpingjacks,$BA11)*E11,"--")</f>
        <v>0</v>
      </c>
      <c r="AI11" s="7">
        <f t="array" ref="AI11">IF(F11&lt;&gt;"",INDEX(Highknees,$BA11)*E11,"--")</f>
        <v>0</v>
      </c>
      <c r="AJ11" s="7">
        <f t="array" ref="AJ11">IF(F11&lt;&gt;"",INDEX(Jumps,$BA11)*E11,"--")</f>
        <v>0</v>
      </c>
      <c r="AK11" s="7">
        <f t="array" ref="AK11">IF(F11&lt;&gt;"",INDEX(Highjumps,$BA11)*E11,"--")</f>
        <v>0</v>
      </c>
      <c r="AL11" s="7">
        <f t="array" ref="AL11">IF(F11&lt;&gt;"",INDEX(HHsquats,$BA11)*E11,"--")</f>
        <v>0</v>
      </c>
      <c r="AM11" s="7">
        <f t="array" ref="AM11">IF(F11&lt;&gt;"",INDEX(Squats,$BA11)*E11,"--")</f>
        <v>50</v>
      </c>
      <c r="AN11" s="7">
        <f t="array" ref="AN11">IF(F11&lt;&gt;"",INDEX(Pistols,$BA11)*E11,"--")</f>
        <v>0</v>
      </c>
      <c r="AO11" s="7">
        <f t="array" ref="AO11">IF(F11&lt;&gt;"",INDEX(HHlunges,$BA11)*E11,"--")</f>
        <v>0</v>
      </c>
      <c r="AP11" s="7">
        <f t="array" ref="AP11">IF(F11&lt;&gt;"",INDEX(Lunges,$BA11)*E11,"--")</f>
        <v>0</v>
      </c>
      <c r="AQ11" s="7">
        <f t="array" ref="AQ11">IF(F11&lt;&gt;"",INDEX(Splitlunges,$BA11)*E11,"--")</f>
        <v>0</v>
      </c>
      <c r="AR11" s="7">
        <f t="array" ref="AR11">IF(F11&lt;&gt;"",INDEX(HHlungewalk,$BA11)*E11,"--")</f>
        <v>0</v>
      </c>
      <c r="AS11" s="7">
        <f t="array" ref="AS11">IF(F11&lt;&gt;"",INDEX(Lungewalk,$BA11)*E11,"--")</f>
        <v>0</v>
      </c>
      <c r="AT11" s="7">
        <f t="array" ref="AT11">IF(F11&lt;&gt;"",INDEX(Mountainclimbers,$BA11)*E11,"--")</f>
        <v>0</v>
      </c>
      <c r="AU11" s="7">
        <f t="array" ref="AU11">IF(F11&lt;&gt;"",INDEX(Climbers,$BA11)*E11,"--")</f>
        <v>0</v>
      </c>
      <c r="AV11" s="7">
        <f t="array" ref="AV11">IF(F11&lt;&gt;"",INDEX(Sprawlfrogs,$BA11)*E11,"--")</f>
        <v>0</v>
      </c>
      <c r="AW11" s="7">
        <f t="array" ref="AW11">IF(F11&lt;&gt;"",INDEX(Froggers,$BA11)*E11,"--")</f>
        <v>0</v>
      </c>
      <c r="AX11" s="7"/>
      <c r="AY11" s="7"/>
      <c r="AZ11" s="8"/>
      <c r="BA11" s="1">
        <f t="array" ref="BA11">MATCH(1,(workout=F11)*(Tour=G11),0)</f>
        <v>6</v>
      </c>
    </row>
    <row r="12" spans="1:53" s="1" customFormat="1" ht="11.25" x14ac:dyDescent="0.2">
      <c r="A12" s="55">
        <v>3</v>
      </c>
      <c r="B12" s="55" t="s">
        <v>165</v>
      </c>
      <c r="C12" s="56">
        <v>41947</v>
      </c>
      <c r="D12" s="57">
        <v>2.7928240740740743E-2</v>
      </c>
      <c r="E12" s="58">
        <v>1</v>
      </c>
      <c r="F12" s="59" t="s">
        <v>78</v>
      </c>
      <c r="G12" s="60" t="s">
        <v>60</v>
      </c>
      <c r="H12" s="61" t="s">
        <v>6</v>
      </c>
      <c r="I12" s="7">
        <f>IF(F12&lt;&gt;"",INDEX(Sprawls,$BA12)*E12,"--")</f>
        <v>0</v>
      </c>
      <c r="J12" s="7">
        <f>IF(F12&lt;&gt;"",INDEX(Burpees,$BA12)*E12,"--")</f>
        <v>150</v>
      </c>
      <c r="K12" s="7">
        <f>IF(F12&lt;&gt;"",INDEX(Burpeesquatjumps,$BA12)*E12,"--")</f>
        <v>0</v>
      </c>
      <c r="L12" s="7">
        <f t="array" ref="L12">IF(F12&lt;&gt;"",INDEX(Burpeefrogs,$BA12)*E12,"--")</f>
        <v>0</v>
      </c>
      <c r="M12" s="7">
        <f t="array" ref="M12">IF(F12&lt;&gt;"",INDEX(Burpeedeepfrogs,$BA12)*E12,"--")</f>
        <v>0</v>
      </c>
      <c r="N12" s="7">
        <f t="array" ref="N12">IF(F12&lt;&gt;"",INDEX(Crunches,$BA12)*E12,"--")</f>
        <v>0</v>
      </c>
      <c r="O12" s="7">
        <f t="array" ref="O12">IF(F12&lt;&gt;"",INDEX(Situps,$BA12)*E12,"--")</f>
        <v>150</v>
      </c>
      <c r="P12" s="7">
        <f t="array" ref="P12">IF(F12&lt;&gt;"",INDEX(HHleglever,$BA12)*E12,"--")</f>
        <v>0</v>
      </c>
      <c r="Q12" s="7">
        <f t="array" ref="Q12">IF(F12&lt;&gt;"",INDEX(Straightleglever,$BA12)*E12,"--")</f>
        <v>150</v>
      </c>
      <c r="R12" s="7">
        <f t="array" ref="R12">IF(F12&lt;&gt;"",INDEX(Jackknives,$BA12)*E12,"--")</f>
        <v>0</v>
      </c>
      <c r="S12" s="7">
        <f t="array" ref="S12">IF(F12&lt;&gt;"",INDEX(HHstandups,$BA12)*E12,"--")</f>
        <v>0</v>
      </c>
      <c r="T12" s="7">
        <f t="array" ref="T12">IF(F12&lt;&gt;"",INDEX(Standups,$BA12)*E12,"--")</f>
        <v>0</v>
      </c>
      <c r="U12" s="7">
        <f t="array" ref="U12">IF(F12&lt;&gt;"",INDEX(Standupjumps,$BA12)*E12,"--")</f>
        <v>0</v>
      </c>
      <c r="V12" s="7">
        <f t="array" ref="V12">IF(F12&lt;&gt;"",INDEX(Kneepushups,$BA12)*E12,"--")</f>
        <v>0</v>
      </c>
      <c r="W12" s="7">
        <f t="array" ref="W12">IF(F12&lt;&gt;"",INDEX(Pushups,$BA12)*E12,"--")</f>
        <v>0</v>
      </c>
      <c r="X12" s="7">
        <f t="array" ref="X12">IF(F12&lt;&gt;"",INDEX(OHPushups,$BA12)*E12,"--")</f>
        <v>0</v>
      </c>
      <c r="Y12" s="7">
        <f t="array" ref="Y12">IF(F12&lt;&gt;"",INDEX(Pikes,$BA12)*E12,"--")</f>
        <v>0</v>
      </c>
      <c r="Z12" s="7">
        <f t="array" ref="Z12">IF(F12&lt;&gt;"",INDEX(KippingHSPushups,$BA12)*E12,"--")</f>
        <v>0</v>
      </c>
      <c r="AA12" s="7">
        <f t="array" ref="AA12">IF(F12&lt;&gt;"",INDEX(StrictHSPushups,$BA12)*E12,"--")</f>
        <v>0</v>
      </c>
      <c r="AB12" s="7">
        <f t="array" ref="AB12">IF(F12&lt;&gt;"",INDEX(Jumpingpullups,$BA12)*E12,"--")</f>
        <v>0</v>
      </c>
      <c r="AC12" s="7">
        <f t="array" ref="AC12">IF(F12&lt;&gt;"",INDEX(Pullups,$BA12)*E12,"--")</f>
        <v>0</v>
      </c>
      <c r="AD12" s="7">
        <f t="array" ref="AD12">IF(F12&lt;&gt;"",INDEX(Muscleups,$BA12)*E12,"--")</f>
        <v>0</v>
      </c>
      <c r="AE12" s="7">
        <f t="array" ref="AE12">IF(F12&lt;&gt;"",INDEX(Toestobar,$BA12)*E12,"--")</f>
        <v>0</v>
      </c>
      <c r="AF12" s="7">
        <f t="array" ref="AF12">IF(F12&lt;&gt;"",INDEX(Sprint,$BA12)*E12,"--")</f>
        <v>0</v>
      </c>
      <c r="AG12" s="7">
        <f t="array" ref="AG12">IF(F12&lt;&gt;"",INDEX(Run,$BA12)*E12,"--")</f>
        <v>0</v>
      </c>
      <c r="AH12" s="7">
        <f t="array" ref="AH12">IF(F12&lt;&gt;"",INDEX(Jumpingjacks,$BA12)*E12,"--")</f>
        <v>450</v>
      </c>
      <c r="AI12" s="7">
        <f t="array" ref="AI12">IF(F12&lt;&gt;"",INDEX(Highknees,$BA12)*E12,"--")</f>
        <v>0</v>
      </c>
      <c r="AJ12" s="7">
        <f t="array" ref="AJ12">IF(F12&lt;&gt;"",INDEX(Jumps,$BA12)*E12,"--")</f>
        <v>0</v>
      </c>
      <c r="AK12" s="7">
        <f t="array" ref="AK12">IF(F12&lt;&gt;"",INDEX(Highjumps,$BA12)*E12,"--")</f>
        <v>0</v>
      </c>
      <c r="AL12" s="7">
        <f t="array" ref="AL12">IF(F12&lt;&gt;"",INDEX(HHsquats,$BA12)*E12,"--")</f>
        <v>0</v>
      </c>
      <c r="AM12" s="7">
        <f t="array" ref="AM12">IF(F12&lt;&gt;"",INDEX(Squats,$BA12)*E12,"--")</f>
        <v>0</v>
      </c>
      <c r="AN12" s="7">
        <f t="array" ref="AN12">IF(F12&lt;&gt;"",INDEX(Pistols,$BA12)*E12,"--")</f>
        <v>0</v>
      </c>
      <c r="AO12" s="7">
        <f t="array" ref="AO12">IF(F12&lt;&gt;"",INDEX(HHlunges,$BA12)*E12,"--")</f>
        <v>0</v>
      </c>
      <c r="AP12" s="7">
        <f t="array" ref="AP12">IF(F12&lt;&gt;"",INDEX(Lunges,$BA12)*E12,"--")</f>
        <v>0</v>
      </c>
      <c r="AQ12" s="7">
        <f t="array" ref="AQ12">IF(F12&lt;&gt;"",INDEX(Splitlunges,$BA12)*E12,"--")</f>
        <v>0</v>
      </c>
      <c r="AR12" s="7">
        <f t="array" ref="AR12">IF(F12&lt;&gt;"",INDEX(HHlungewalk,$BA12)*E12,"--")</f>
        <v>0</v>
      </c>
      <c r="AS12" s="7">
        <f t="array" ref="AS12">IF(F12&lt;&gt;"",INDEX(Lungewalk,$BA12)*E12,"--")</f>
        <v>0</v>
      </c>
      <c r="AT12" s="7">
        <f t="array" ref="AT12">IF(F12&lt;&gt;"",INDEX(Mountainclimbers,$BA12)*E12,"--")</f>
        <v>0</v>
      </c>
      <c r="AU12" s="7">
        <f t="array" ref="AU12">IF(F12&lt;&gt;"",INDEX(Climbers,$BA12)*E12,"--")</f>
        <v>0</v>
      </c>
      <c r="AV12" s="7">
        <f t="array" ref="AV12">IF(F12&lt;&gt;"",INDEX(Sprawlfrogs,$BA12)*E12,"--")</f>
        <v>0</v>
      </c>
      <c r="AW12" s="7">
        <f t="array" ref="AW12">IF(F12&lt;&gt;"",INDEX(Froggers,$BA12)*E12,"--")</f>
        <v>0</v>
      </c>
      <c r="AX12" s="7"/>
      <c r="AY12" s="7"/>
      <c r="AZ12" s="8"/>
      <c r="BA12" s="1">
        <f t="array" ref="BA12">MATCH(1,(workout=F12)*(Tour=G12),0)</f>
        <v>51</v>
      </c>
    </row>
    <row r="13" spans="1:53" s="1" customFormat="1" ht="11.25" x14ac:dyDescent="0.2">
      <c r="A13" s="55">
        <v>4</v>
      </c>
      <c r="B13" s="55" t="s">
        <v>157</v>
      </c>
      <c r="C13" s="56">
        <v>41949</v>
      </c>
      <c r="D13" s="57">
        <v>1.6493055555555556E-2</v>
      </c>
      <c r="E13" s="58">
        <v>1</v>
      </c>
      <c r="F13" s="59" t="s">
        <v>147</v>
      </c>
      <c r="G13" s="60"/>
      <c r="H13" s="61" t="s">
        <v>6</v>
      </c>
      <c r="I13" s="7">
        <f>IF(F13&lt;&gt;"",INDEX(Sprawls,$BA13)*E13,"--")</f>
        <v>0</v>
      </c>
      <c r="J13" s="7">
        <f>IF(F13&lt;&gt;"",INDEX(Burpees,$BA13)*E13,"--")</f>
        <v>0</v>
      </c>
      <c r="K13" s="7">
        <f>IF(F13&lt;&gt;"",INDEX(Burpeesquatjumps,$BA13)*E13,"--")</f>
        <v>0</v>
      </c>
      <c r="L13" s="7">
        <f t="array" ref="L13">IF(F13&lt;&gt;"",INDEX(Burpeefrogs,$BA13)*E13,"--")</f>
        <v>0</v>
      </c>
      <c r="M13" s="7">
        <f t="array" ref="M13">IF(F13&lt;&gt;"",INDEX(Burpeedeepfrogs,$BA13)*E13,"--")</f>
        <v>0</v>
      </c>
      <c r="N13" s="7">
        <f t="array" ref="N13">IF(F13&lt;&gt;"",INDEX(Crunches,$BA13)*E13,"--")</f>
        <v>0</v>
      </c>
      <c r="O13" s="7">
        <f t="array" ref="O13">IF(F13&lt;&gt;"",INDEX(Situps,$BA13)*E13,"--")</f>
        <v>0</v>
      </c>
      <c r="P13" s="7">
        <f t="array" ref="P13">IF(F13&lt;&gt;"",INDEX(HHleglever,$BA13)*E13,"--")</f>
        <v>0</v>
      </c>
      <c r="Q13" s="7">
        <f t="array" ref="Q13">IF(F13&lt;&gt;"",INDEX(Straightleglever,$BA13)*E13,"--")</f>
        <v>0</v>
      </c>
      <c r="R13" s="7">
        <f t="array" ref="R13">IF(F13&lt;&gt;"",INDEX(Jackknives,$BA13)*E13,"--")</f>
        <v>0</v>
      </c>
      <c r="S13" s="7">
        <f t="array" ref="S13">IF(F13&lt;&gt;"",INDEX(HHstandups,$BA13)*E13,"--")</f>
        <v>0</v>
      </c>
      <c r="T13" s="7">
        <f t="array" ref="T13">IF(F13&lt;&gt;"",INDEX(Standups,$BA13)*E13,"--")</f>
        <v>0</v>
      </c>
      <c r="U13" s="7">
        <f t="array" ref="U13">IF(F13&lt;&gt;"",INDEX(Standupjumps,$BA13)*E13,"--")</f>
        <v>0</v>
      </c>
      <c r="V13" s="7">
        <f t="array" ref="V13">IF(F13&lt;&gt;"",INDEX(Kneepushups,$BA13)*E13,"--")</f>
        <v>0</v>
      </c>
      <c r="W13" s="7">
        <f t="array" ref="W13">IF(F13&lt;&gt;"",INDEX(Pushups,$BA13)*E13,"--")</f>
        <v>0</v>
      </c>
      <c r="X13" s="7">
        <f t="array" ref="X13">IF(F13&lt;&gt;"",INDEX(OHPushups,$BA13)*E13,"--")</f>
        <v>0</v>
      </c>
      <c r="Y13" s="7">
        <f t="array" ref="Y13">IF(F13&lt;&gt;"",INDEX(Pikes,$BA13)*E13,"--")</f>
        <v>0</v>
      </c>
      <c r="Z13" s="7">
        <f t="array" ref="Z13">IF(F13&lt;&gt;"",INDEX(KippingHSPushups,$BA13)*E13,"--")</f>
        <v>0</v>
      </c>
      <c r="AA13" s="7">
        <f t="array" ref="AA13">IF(F13&lt;&gt;"",INDEX(StrictHSPushups,$BA13)*E13,"--")</f>
        <v>0</v>
      </c>
      <c r="AB13" s="7">
        <f t="array" ref="AB13">IF(F13&lt;&gt;"",INDEX(Jumpingpullups,$BA13)*E13,"--")</f>
        <v>0</v>
      </c>
      <c r="AC13" s="7">
        <f t="array" ref="AC13">IF(F13&lt;&gt;"",INDEX(Pullups,$BA13)*E13,"--")</f>
        <v>0</v>
      </c>
      <c r="AD13" s="7">
        <f t="array" ref="AD13">IF(F13&lt;&gt;"",INDEX(Muscleups,$BA13)*E13,"--")</f>
        <v>0</v>
      </c>
      <c r="AE13" s="7">
        <f t="array" ref="AE13">IF(F13&lt;&gt;"",INDEX(Toestobar,$BA13)*E13,"--")</f>
        <v>0</v>
      </c>
      <c r="AF13" s="7">
        <f t="array" ref="AF13">IF(F13&lt;&gt;"",INDEX(Sprint,$BA13)*E13,"--")</f>
        <v>0</v>
      </c>
      <c r="AG13" s="7">
        <f t="array" ref="AG13">IF(F13&lt;&gt;"",INDEX(Run,$BA13)*E13,"--")</f>
        <v>5</v>
      </c>
      <c r="AH13" s="7">
        <f t="array" ref="AH13">IF(F13&lt;&gt;"",INDEX(Jumpingjacks,$BA13)*E13,"--")</f>
        <v>0</v>
      </c>
      <c r="AI13" s="7">
        <f t="array" ref="AI13">IF(F13&lt;&gt;"",INDEX(Highknees,$BA13)*E13,"--")</f>
        <v>0</v>
      </c>
      <c r="AJ13" s="7">
        <f t="array" ref="AJ13">IF(F13&lt;&gt;"",INDEX(Jumps,$BA13)*E13,"--")</f>
        <v>0</v>
      </c>
      <c r="AK13" s="7">
        <f t="array" ref="AK13">IF(F13&lt;&gt;"",INDEX(Highjumps,$BA13)*E13,"--")</f>
        <v>0</v>
      </c>
      <c r="AL13" s="7">
        <f t="array" ref="AL13">IF(F13&lt;&gt;"",INDEX(HHsquats,$BA13)*E13,"--")</f>
        <v>0</v>
      </c>
      <c r="AM13" s="7">
        <f t="array" ref="AM13">IF(F13&lt;&gt;"",INDEX(Squats,$BA13)*E13,"--")</f>
        <v>0</v>
      </c>
      <c r="AN13" s="7">
        <f t="array" ref="AN13">IF(F13&lt;&gt;"",INDEX(Pistols,$BA13)*E13,"--")</f>
        <v>0</v>
      </c>
      <c r="AO13" s="7">
        <f t="array" ref="AO13">IF(F13&lt;&gt;"",INDEX(HHlunges,$BA13)*E13,"--")</f>
        <v>0</v>
      </c>
      <c r="AP13" s="7">
        <f t="array" ref="AP13">IF(F13&lt;&gt;"",INDEX(Lunges,$BA13)*E13,"--")</f>
        <v>0</v>
      </c>
      <c r="AQ13" s="7">
        <f t="array" ref="AQ13">IF(F13&lt;&gt;"",INDEX(Splitlunges,$BA13)*E13,"--")</f>
        <v>0</v>
      </c>
      <c r="AR13" s="7">
        <f t="array" ref="AR13">IF(F13&lt;&gt;"",INDEX(HHlungewalk,$BA13)*E13,"--")</f>
        <v>0</v>
      </c>
      <c r="AS13" s="7">
        <f t="array" ref="AS13">IF(F13&lt;&gt;"",INDEX(Lungewalk,$BA13)*E13,"--")</f>
        <v>0</v>
      </c>
      <c r="AT13" s="7">
        <f t="array" ref="AT13">IF(F13&lt;&gt;"",INDEX(Mountainclimbers,$BA13)*E13,"--")</f>
        <v>0</v>
      </c>
      <c r="AU13" s="7">
        <f t="array" ref="AU13">IF(F13&lt;&gt;"",INDEX(Climbers,$BA13)*E13,"--")</f>
        <v>0</v>
      </c>
      <c r="AV13" s="7">
        <f t="array" ref="AV13">IF(F13&lt;&gt;"",INDEX(Sprawlfrogs,$BA13)*E13,"--")</f>
        <v>0</v>
      </c>
      <c r="AW13" s="7">
        <f t="array" ref="AW13">IF(F13&lt;&gt;"",INDEX(Froggers,$BA13)*E13,"--")</f>
        <v>0</v>
      </c>
      <c r="AX13" s="7"/>
      <c r="AY13" s="7"/>
      <c r="AZ13" s="8"/>
      <c r="BA13" s="1">
        <f t="array" ref="BA13">MATCH(1,(workout=F13)*(Tour=G13),0)</f>
        <v>602</v>
      </c>
    </row>
  </sheetData>
  <conditionalFormatting sqref="I4:AY13">
    <cfRule type="cellIs" priority="865" stopIfTrue="1" operator="equal">
      <formula>"--"</formula>
    </cfRule>
    <cfRule type="cellIs" dxfId="5" priority="866" stopIfTrue="1" operator="equal">
      <formula>0</formula>
    </cfRule>
    <cfRule type="cellIs" dxfId="4" priority="867" stopIfTrue="1" operator="notEqual">
      <formula>1</formula>
    </cfRule>
    <cfRule type="cellIs" dxfId="3" priority="868" stopIfTrue="1" operator="equal">
      <formula>1</formula>
    </cfRule>
  </conditionalFormatting>
  <dataValidations disablePrompts="1" count="2">
    <dataValidation type="list" allowBlank="1" showInputMessage="1" showErrorMessage="1" sqref="F4:F13">
      <formula1>WO</formula1>
    </dataValidation>
    <dataValidation type="list" allowBlank="1" showInputMessage="1" showErrorMessage="1" sqref="G4:G13">
      <formula1>TR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622"/>
  <sheetViews>
    <sheetView topLeftCell="A2" workbookViewId="0">
      <selection activeCell="A2" sqref="A2:A609"/>
    </sheetView>
  </sheetViews>
  <sheetFormatPr baseColWidth="10" defaultColWidth="19.140625" defaultRowHeight="15" x14ac:dyDescent="0.25"/>
  <cols>
    <col min="1" max="1" width="14.140625" style="4" bestFit="1" customWidth="1"/>
    <col min="2" max="2" width="14.140625" style="4" customWidth="1"/>
    <col min="3" max="3" width="7.42578125" style="4" customWidth="1"/>
    <col min="4" max="4" width="7.42578125" style="4" bestFit="1" customWidth="1"/>
    <col min="5" max="5" width="9.42578125" style="4" customWidth="1"/>
    <col min="6" max="7" width="9.7109375" style="4" customWidth="1"/>
    <col min="8" max="8" width="7.42578125" style="4" customWidth="1"/>
    <col min="9" max="9" width="6.7109375" style="4" customWidth="1"/>
    <col min="10" max="10" width="9.28515625" style="4" customWidth="1"/>
    <col min="11" max="11" width="7.28515625" style="4" customWidth="1"/>
    <col min="12" max="12" width="10.140625" style="4" bestFit="1" customWidth="1"/>
    <col min="13" max="13" width="12.5703125" style="4" customWidth="1"/>
    <col min="14" max="15" width="9.28515625" style="4" customWidth="1"/>
    <col min="16" max="16" width="6.7109375" style="4" customWidth="1"/>
    <col min="17" max="17" width="8.7109375" style="4" customWidth="1"/>
    <col min="18" max="18" width="10.7109375" style="4" bestFit="1" customWidth="1"/>
    <col min="19" max="19" width="9.42578125" style="4" customWidth="1"/>
    <col min="20" max="20" width="9.7109375" style="4" customWidth="1"/>
    <col min="21" max="21" width="10.42578125" style="4" bestFit="1" customWidth="1"/>
    <col min="22" max="22" width="8.7109375" style="4" customWidth="1"/>
    <col min="23" max="23" width="8.28515625" style="4" customWidth="1"/>
    <col min="24" max="24" width="6.28515625" style="4" bestFit="1" customWidth="1"/>
    <col min="25" max="25" width="6.7109375" style="4" bestFit="1" customWidth="1"/>
    <col min="26" max="26" width="6.140625" style="4" bestFit="1" customWidth="1"/>
    <col min="27" max="27" width="5.42578125" style="4" bestFit="1" customWidth="1"/>
    <col min="28" max="28" width="12.5703125" style="4" bestFit="1" customWidth="1"/>
    <col min="29" max="29" width="6.28515625" style="4" bestFit="1" customWidth="1"/>
    <col min="30" max="30" width="7.85546875" style="4" customWidth="1"/>
    <col min="31" max="32" width="9" style="4" customWidth="1"/>
    <col min="33" max="33" width="7.140625" style="4" customWidth="1"/>
    <col min="34" max="34" width="7.7109375" style="4" customWidth="1"/>
    <col min="35" max="35" width="10.140625" style="4" customWidth="1"/>
    <col min="36" max="36" width="10.5703125" style="4" bestFit="1" customWidth="1"/>
    <col min="37" max="37" width="10.5703125" style="4" customWidth="1"/>
    <col min="38" max="39" width="10.140625" style="4" customWidth="1"/>
    <col min="40" max="40" width="8.5703125" style="4" customWidth="1"/>
    <col min="41" max="41" width="7.140625" style="4" customWidth="1"/>
    <col min="42" max="42" width="7.42578125" style="4" customWidth="1"/>
    <col min="43" max="43" width="9.28515625" style="4" customWidth="1"/>
    <col min="44" max="50" width="6.7109375" style="4" bestFit="1" customWidth="1"/>
    <col min="51" max="16384" width="19.140625" style="4"/>
  </cols>
  <sheetData>
    <row r="1" spans="1:52" ht="60" x14ac:dyDescent="0.25">
      <c r="A1" s="10"/>
      <c r="B1" s="10" t="s">
        <v>5</v>
      </c>
      <c r="C1" s="11" t="s">
        <v>7</v>
      </c>
      <c r="D1" s="12" t="s">
        <v>8</v>
      </c>
      <c r="E1" s="11" t="s">
        <v>9</v>
      </c>
      <c r="F1" s="12" t="s">
        <v>10</v>
      </c>
      <c r="G1" s="12" t="s">
        <v>11</v>
      </c>
      <c r="H1" s="12" t="s">
        <v>12</v>
      </c>
      <c r="I1" s="12" t="s">
        <v>13</v>
      </c>
      <c r="J1" s="12" t="s">
        <v>14</v>
      </c>
      <c r="K1" s="12" t="s">
        <v>15</v>
      </c>
      <c r="L1" s="12" t="s">
        <v>16</v>
      </c>
      <c r="M1" s="12" t="s">
        <v>17</v>
      </c>
      <c r="N1" s="12" t="s">
        <v>18</v>
      </c>
      <c r="O1" s="12" t="s">
        <v>19</v>
      </c>
      <c r="P1" s="12" t="s">
        <v>20</v>
      </c>
      <c r="Q1" s="12" t="s">
        <v>21</v>
      </c>
      <c r="R1" s="12" t="s">
        <v>22</v>
      </c>
      <c r="S1" s="11" t="s">
        <v>23</v>
      </c>
      <c r="T1" s="11" t="s">
        <v>24</v>
      </c>
      <c r="U1" s="12" t="s">
        <v>25</v>
      </c>
      <c r="V1" s="12" t="s">
        <v>26</v>
      </c>
      <c r="W1" s="12" t="s">
        <v>27</v>
      </c>
      <c r="X1" s="11" t="s">
        <v>28</v>
      </c>
      <c r="Y1" s="13" t="s">
        <v>29</v>
      </c>
      <c r="Z1" s="12" t="s">
        <v>30</v>
      </c>
      <c r="AA1" s="12" t="s">
        <v>31</v>
      </c>
      <c r="AB1" s="12" t="s">
        <v>32</v>
      </c>
      <c r="AC1" s="11" t="s">
        <v>33</v>
      </c>
      <c r="AD1" s="12" t="s">
        <v>34</v>
      </c>
      <c r="AE1" s="12" t="s">
        <v>35</v>
      </c>
      <c r="AF1" s="12" t="s">
        <v>36</v>
      </c>
      <c r="AG1" s="12" t="s">
        <v>37</v>
      </c>
      <c r="AH1" s="11" t="s">
        <v>38</v>
      </c>
      <c r="AI1" s="12" t="s">
        <v>39</v>
      </c>
      <c r="AJ1" s="12" t="s">
        <v>40</v>
      </c>
      <c r="AK1" s="12" t="s">
        <v>41</v>
      </c>
      <c r="AL1" s="12" t="s">
        <v>42</v>
      </c>
      <c r="AM1" s="12" t="s">
        <v>43</v>
      </c>
      <c r="AN1" s="11" t="s">
        <v>44</v>
      </c>
      <c r="AO1" s="12" t="s">
        <v>45</v>
      </c>
      <c r="AP1" s="11" t="s">
        <v>46</v>
      </c>
      <c r="AQ1" s="12" t="s">
        <v>47</v>
      </c>
      <c r="AR1" s="14" t="s">
        <v>48</v>
      </c>
      <c r="AS1" s="14" t="s">
        <v>49</v>
      </c>
      <c r="AT1" s="14" t="s">
        <v>50</v>
      </c>
      <c r="AU1" s="14" t="s">
        <v>51</v>
      </c>
      <c r="AV1" s="14" t="s">
        <v>52</v>
      </c>
      <c r="AW1" s="14" t="s">
        <v>53</v>
      </c>
      <c r="AX1" s="14" t="s">
        <v>54</v>
      </c>
    </row>
    <row r="2" spans="1:52" x14ac:dyDescent="0.25">
      <c r="A2" s="26" t="s">
        <v>55</v>
      </c>
      <c r="B2" s="27" t="s">
        <v>56</v>
      </c>
      <c r="C2" s="15"/>
      <c r="D2" s="16"/>
      <c r="E2" s="15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5"/>
      <c r="T2" s="15"/>
      <c r="U2" s="16"/>
      <c r="V2" s="16"/>
      <c r="W2" s="16"/>
      <c r="X2" s="15"/>
      <c r="Y2" s="17"/>
      <c r="Z2" s="16"/>
      <c r="AA2" s="16"/>
      <c r="AB2" s="16"/>
      <c r="AC2" s="15"/>
      <c r="AD2" s="16"/>
      <c r="AE2" s="16"/>
      <c r="AF2" s="16"/>
      <c r="AG2" s="16"/>
      <c r="AH2" s="15"/>
      <c r="AI2" s="16"/>
      <c r="AJ2" s="16"/>
      <c r="AK2" s="16"/>
      <c r="AL2" s="16"/>
      <c r="AM2" s="16"/>
      <c r="AN2" s="15"/>
      <c r="AO2" s="16"/>
      <c r="AP2" s="15"/>
      <c r="AQ2" s="16"/>
      <c r="AR2" s="17"/>
      <c r="AS2" s="17"/>
      <c r="AT2" s="17"/>
      <c r="AU2" s="17"/>
      <c r="AV2" s="17"/>
      <c r="AW2" s="17"/>
      <c r="AX2" s="17"/>
      <c r="AY2" s="26" t="s">
        <v>55</v>
      </c>
      <c r="AZ2" s="27" t="s">
        <v>56</v>
      </c>
    </row>
    <row r="3" spans="1:52" x14ac:dyDescent="0.25">
      <c r="A3" s="26" t="s">
        <v>55</v>
      </c>
      <c r="B3" s="27" t="s">
        <v>57</v>
      </c>
      <c r="C3" s="15"/>
      <c r="D3" s="16"/>
      <c r="E3" s="15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5"/>
      <c r="T3" s="15"/>
      <c r="U3" s="16"/>
      <c r="V3" s="16"/>
      <c r="W3" s="16"/>
      <c r="X3" s="15"/>
      <c r="Y3" s="17"/>
      <c r="Z3" s="16"/>
      <c r="AA3" s="16"/>
      <c r="AB3" s="16"/>
      <c r="AC3" s="15"/>
      <c r="AD3" s="16"/>
      <c r="AE3" s="16"/>
      <c r="AF3" s="16"/>
      <c r="AG3" s="16"/>
      <c r="AH3" s="15"/>
      <c r="AI3" s="16"/>
      <c r="AJ3" s="16"/>
      <c r="AK3" s="16"/>
      <c r="AL3" s="16"/>
      <c r="AM3" s="16"/>
      <c r="AN3" s="15"/>
      <c r="AO3" s="16"/>
      <c r="AP3" s="15"/>
      <c r="AQ3" s="16"/>
      <c r="AR3" s="17"/>
      <c r="AS3" s="17"/>
      <c r="AT3" s="17"/>
      <c r="AU3" s="17"/>
      <c r="AV3" s="17"/>
      <c r="AW3" s="17"/>
      <c r="AX3" s="17"/>
      <c r="AY3" s="26" t="s">
        <v>61</v>
      </c>
      <c r="AZ3" s="27" t="s">
        <v>57</v>
      </c>
    </row>
    <row r="4" spans="1:52" x14ac:dyDescent="0.25">
      <c r="A4" s="26" t="s">
        <v>55</v>
      </c>
      <c r="B4" s="27" t="s">
        <v>58</v>
      </c>
      <c r="C4" s="15"/>
      <c r="D4" s="16"/>
      <c r="E4" s="15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5"/>
      <c r="T4" s="15"/>
      <c r="U4" s="16"/>
      <c r="V4" s="16"/>
      <c r="W4" s="16"/>
      <c r="X4" s="15"/>
      <c r="Y4" s="17"/>
      <c r="Z4" s="16"/>
      <c r="AA4" s="16"/>
      <c r="AB4" s="16"/>
      <c r="AC4" s="15"/>
      <c r="AD4" s="16"/>
      <c r="AE4" s="16"/>
      <c r="AF4" s="16"/>
      <c r="AG4" s="16"/>
      <c r="AH4" s="15"/>
      <c r="AI4" s="16"/>
      <c r="AJ4" s="16"/>
      <c r="AK4" s="16"/>
      <c r="AL4" s="16"/>
      <c r="AM4" s="16"/>
      <c r="AN4" s="15"/>
      <c r="AO4" s="16"/>
      <c r="AP4" s="15"/>
      <c r="AQ4" s="16"/>
      <c r="AR4" s="17"/>
      <c r="AS4" s="17"/>
      <c r="AT4" s="17"/>
      <c r="AU4" s="17"/>
      <c r="AV4" s="17"/>
      <c r="AW4" s="17"/>
      <c r="AX4" s="17"/>
      <c r="AY4" s="26" t="s">
        <v>62</v>
      </c>
      <c r="AZ4" s="27" t="s">
        <v>58</v>
      </c>
    </row>
    <row r="5" spans="1:52" x14ac:dyDescent="0.25">
      <c r="A5" s="26" t="s">
        <v>55</v>
      </c>
      <c r="B5" s="27" t="s">
        <v>59</v>
      </c>
      <c r="C5" s="15"/>
      <c r="D5" s="16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5"/>
      <c r="T5" s="15"/>
      <c r="U5" s="16"/>
      <c r="V5" s="16"/>
      <c r="W5" s="16"/>
      <c r="X5" s="15"/>
      <c r="Y5" s="17"/>
      <c r="Z5" s="16"/>
      <c r="AA5" s="16"/>
      <c r="AB5" s="16"/>
      <c r="AC5" s="15"/>
      <c r="AD5" s="16"/>
      <c r="AE5" s="16"/>
      <c r="AF5" s="16"/>
      <c r="AG5" s="16"/>
      <c r="AH5" s="15"/>
      <c r="AI5" s="16"/>
      <c r="AJ5" s="16"/>
      <c r="AK5" s="16"/>
      <c r="AL5" s="16"/>
      <c r="AM5" s="16"/>
      <c r="AN5" s="15"/>
      <c r="AO5" s="16"/>
      <c r="AP5" s="15"/>
      <c r="AQ5" s="16"/>
      <c r="AR5" s="17"/>
      <c r="AS5" s="17"/>
      <c r="AT5" s="17"/>
      <c r="AU5" s="17"/>
      <c r="AV5" s="17"/>
      <c r="AW5" s="17"/>
      <c r="AX5" s="17"/>
      <c r="AY5" s="26" t="s">
        <v>63</v>
      </c>
      <c r="AZ5" s="27" t="s">
        <v>59</v>
      </c>
    </row>
    <row r="6" spans="1:52" x14ac:dyDescent="0.25">
      <c r="A6" s="26" t="s">
        <v>55</v>
      </c>
      <c r="B6" s="27" t="s">
        <v>60</v>
      </c>
      <c r="C6" s="15"/>
      <c r="D6" s="16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5"/>
      <c r="T6" s="15"/>
      <c r="U6" s="16"/>
      <c r="V6" s="16"/>
      <c r="W6" s="16"/>
      <c r="X6" s="15"/>
      <c r="Y6" s="17"/>
      <c r="Z6" s="16"/>
      <c r="AA6" s="16"/>
      <c r="AB6" s="16"/>
      <c r="AC6" s="15"/>
      <c r="AD6" s="16"/>
      <c r="AE6" s="16"/>
      <c r="AF6" s="16"/>
      <c r="AG6" s="16"/>
      <c r="AH6" s="15"/>
      <c r="AI6" s="16"/>
      <c r="AJ6" s="16"/>
      <c r="AK6" s="16"/>
      <c r="AL6" s="16"/>
      <c r="AM6" s="16"/>
      <c r="AN6" s="15"/>
      <c r="AO6" s="16"/>
      <c r="AP6" s="15"/>
      <c r="AQ6" s="16"/>
      <c r="AR6" s="17"/>
      <c r="AS6" s="17"/>
      <c r="AT6" s="17"/>
      <c r="AU6" s="17"/>
      <c r="AV6" s="17"/>
      <c r="AW6" s="17"/>
      <c r="AX6" s="17"/>
      <c r="AY6" s="26" t="s">
        <v>66</v>
      </c>
      <c r="AZ6" s="27" t="s">
        <v>60</v>
      </c>
    </row>
    <row r="7" spans="1:52" x14ac:dyDescent="0.25">
      <c r="A7" s="26" t="s">
        <v>61</v>
      </c>
      <c r="B7" s="27" t="s">
        <v>56</v>
      </c>
      <c r="C7" s="15"/>
      <c r="D7" s="16">
        <v>50</v>
      </c>
      <c r="E7" s="15"/>
      <c r="F7" s="16"/>
      <c r="G7" s="16"/>
      <c r="H7" s="16"/>
      <c r="I7" s="16">
        <v>50</v>
      </c>
      <c r="J7" s="16"/>
      <c r="K7" s="16"/>
      <c r="L7" s="16"/>
      <c r="M7" s="16"/>
      <c r="N7" s="16"/>
      <c r="O7" s="16"/>
      <c r="P7" s="16"/>
      <c r="Q7" s="16"/>
      <c r="R7" s="16"/>
      <c r="S7" s="15"/>
      <c r="T7" s="15"/>
      <c r="U7" s="16"/>
      <c r="V7" s="16"/>
      <c r="W7" s="16"/>
      <c r="X7" s="15"/>
      <c r="Y7" s="17"/>
      <c r="Z7" s="16"/>
      <c r="AA7" s="16"/>
      <c r="AB7" s="16"/>
      <c r="AC7" s="15"/>
      <c r="AD7" s="16"/>
      <c r="AE7" s="16"/>
      <c r="AF7" s="16"/>
      <c r="AG7" s="16">
        <v>50</v>
      </c>
      <c r="AH7" s="15"/>
      <c r="AI7" s="16"/>
      <c r="AJ7" s="16"/>
      <c r="AK7" s="16"/>
      <c r="AL7" s="16"/>
      <c r="AM7" s="16"/>
      <c r="AN7" s="15"/>
      <c r="AO7" s="16"/>
      <c r="AP7" s="15"/>
      <c r="AQ7" s="16"/>
      <c r="AR7" s="17"/>
      <c r="AS7" s="17"/>
      <c r="AT7" s="17"/>
      <c r="AU7" s="17"/>
      <c r="AV7" s="17"/>
      <c r="AW7" s="17"/>
      <c r="AX7" s="17"/>
      <c r="AY7" s="26" t="s">
        <v>67</v>
      </c>
      <c r="AZ7" s="27" t="s">
        <v>64</v>
      </c>
    </row>
    <row r="8" spans="1:52" x14ac:dyDescent="0.25">
      <c r="A8" s="26" t="s">
        <v>61</v>
      </c>
      <c r="B8" s="27" t="s">
        <v>57</v>
      </c>
      <c r="C8" s="15"/>
      <c r="D8" s="16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5"/>
      <c r="T8" s="15"/>
      <c r="U8" s="16"/>
      <c r="V8" s="16"/>
      <c r="W8" s="16"/>
      <c r="X8" s="15"/>
      <c r="Y8" s="17"/>
      <c r="Z8" s="16"/>
      <c r="AA8" s="16"/>
      <c r="AB8" s="16"/>
      <c r="AC8" s="15"/>
      <c r="AD8" s="16"/>
      <c r="AE8" s="16"/>
      <c r="AF8" s="16"/>
      <c r="AG8" s="16"/>
      <c r="AH8" s="15"/>
      <c r="AI8" s="16"/>
      <c r="AJ8" s="16"/>
      <c r="AK8" s="16"/>
      <c r="AL8" s="16"/>
      <c r="AM8" s="16"/>
      <c r="AN8" s="15"/>
      <c r="AO8" s="16"/>
      <c r="AP8" s="15"/>
      <c r="AQ8" s="16"/>
      <c r="AR8" s="17"/>
      <c r="AS8" s="17"/>
      <c r="AT8" s="17"/>
      <c r="AU8" s="17"/>
      <c r="AV8" s="17"/>
      <c r="AW8" s="17"/>
      <c r="AX8" s="17"/>
      <c r="AY8" s="26" t="s">
        <v>68</v>
      </c>
      <c r="AZ8" s="27" t="s">
        <v>65</v>
      </c>
    </row>
    <row r="9" spans="1:52" x14ac:dyDescent="0.25">
      <c r="A9" s="26" t="s">
        <v>61</v>
      </c>
      <c r="B9" s="27" t="s">
        <v>58</v>
      </c>
      <c r="C9" s="15"/>
      <c r="D9" s="16"/>
      <c r="E9" s="15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5"/>
      <c r="T9" s="15"/>
      <c r="U9" s="16"/>
      <c r="V9" s="16"/>
      <c r="W9" s="16"/>
      <c r="X9" s="15"/>
      <c r="Y9" s="17"/>
      <c r="Z9" s="16"/>
      <c r="AA9" s="16"/>
      <c r="AB9" s="16"/>
      <c r="AC9" s="15"/>
      <c r="AD9" s="16"/>
      <c r="AE9" s="16"/>
      <c r="AF9" s="16"/>
      <c r="AG9" s="16"/>
      <c r="AH9" s="15"/>
      <c r="AI9" s="16"/>
      <c r="AJ9" s="16"/>
      <c r="AK9" s="16"/>
      <c r="AL9" s="16"/>
      <c r="AM9" s="16"/>
      <c r="AN9" s="15"/>
      <c r="AO9" s="16"/>
      <c r="AP9" s="15"/>
      <c r="AQ9" s="16"/>
      <c r="AR9" s="17"/>
      <c r="AS9" s="17"/>
      <c r="AT9" s="17"/>
      <c r="AU9" s="17"/>
      <c r="AV9" s="17"/>
      <c r="AW9" s="17"/>
      <c r="AX9" s="17"/>
      <c r="AY9" s="26" t="s">
        <v>69</v>
      </c>
      <c r="AZ9" s="22" t="s">
        <v>81</v>
      </c>
    </row>
    <row r="10" spans="1:52" x14ac:dyDescent="0.25">
      <c r="A10" s="26" t="s">
        <v>61</v>
      </c>
      <c r="B10" s="27" t="s">
        <v>59</v>
      </c>
      <c r="C10" s="15"/>
      <c r="D10" s="16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5"/>
      <c r="T10" s="15"/>
      <c r="U10" s="16"/>
      <c r="V10" s="16"/>
      <c r="W10" s="16"/>
      <c r="X10" s="15"/>
      <c r="Y10" s="17"/>
      <c r="Z10" s="16"/>
      <c r="AA10" s="16"/>
      <c r="AB10" s="16"/>
      <c r="AC10" s="15"/>
      <c r="AD10" s="16"/>
      <c r="AE10" s="16"/>
      <c r="AF10" s="16"/>
      <c r="AG10" s="16"/>
      <c r="AH10" s="15"/>
      <c r="AI10" s="16"/>
      <c r="AJ10" s="16"/>
      <c r="AK10" s="16"/>
      <c r="AL10" s="16"/>
      <c r="AM10" s="16"/>
      <c r="AN10" s="15"/>
      <c r="AO10" s="16"/>
      <c r="AP10" s="15"/>
      <c r="AQ10" s="16"/>
      <c r="AR10" s="17"/>
      <c r="AS10" s="17"/>
      <c r="AT10" s="17"/>
      <c r="AU10" s="17"/>
      <c r="AV10" s="17"/>
      <c r="AW10" s="17"/>
      <c r="AX10" s="17"/>
      <c r="AY10" s="26" t="s">
        <v>70</v>
      </c>
      <c r="AZ10" s="22" t="s">
        <v>82</v>
      </c>
    </row>
    <row r="11" spans="1:52" x14ac:dyDescent="0.25">
      <c r="A11" s="26" t="s">
        <v>61</v>
      </c>
      <c r="B11" s="27" t="s">
        <v>60</v>
      </c>
      <c r="C11" s="18"/>
      <c r="D11" s="18">
        <v>150</v>
      </c>
      <c r="E11" s="18"/>
      <c r="F11" s="18"/>
      <c r="G11" s="18"/>
      <c r="H11" s="18"/>
      <c r="I11" s="18">
        <v>150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9"/>
      <c r="AB11" s="18"/>
      <c r="AC11" s="18"/>
      <c r="AD11" s="18"/>
      <c r="AE11" s="18"/>
      <c r="AF11" s="18"/>
      <c r="AG11" s="18">
        <v>150</v>
      </c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26" t="s">
        <v>71</v>
      </c>
      <c r="AZ11" s="22" t="s">
        <v>83</v>
      </c>
    </row>
    <row r="12" spans="1:52" x14ac:dyDescent="0.25">
      <c r="A12" s="26" t="s">
        <v>62</v>
      </c>
      <c r="B12" s="27" t="s">
        <v>56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9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20" t="s">
        <v>72</v>
      </c>
      <c r="AZ12" s="22" t="s">
        <v>84</v>
      </c>
    </row>
    <row r="13" spans="1:52" x14ac:dyDescent="0.25">
      <c r="A13" s="26" t="s">
        <v>62</v>
      </c>
      <c r="B13" s="27" t="s">
        <v>57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9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20" t="s">
        <v>73</v>
      </c>
      <c r="AZ13" s="22" t="s">
        <v>103</v>
      </c>
    </row>
    <row r="14" spans="1:52" x14ac:dyDescent="0.25">
      <c r="A14" s="26" t="s">
        <v>62</v>
      </c>
      <c r="B14" s="27" t="s">
        <v>58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9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20" t="s">
        <v>74</v>
      </c>
      <c r="AZ14" s="22" t="s">
        <v>104</v>
      </c>
    </row>
    <row r="15" spans="1:52" x14ac:dyDescent="0.25">
      <c r="A15" s="26" t="s">
        <v>62</v>
      </c>
      <c r="B15" s="27" t="s">
        <v>59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9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20" t="s">
        <v>75</v>
      </c>
      <c r="AZ15" s="22" t="s">
        <v>105</v>
      </c>
    </row>
    <row r="16" spans="1:52" x14ac:dyDescent="0.25">
      <c r="A16" s="26" t="s">
        <v>62</v>
      </c>
      <c r="B16" s="27" t="s">
        <v>60</v>
      </c>
      <c r="C16" s="18"/>
      <c r="D16" s="18"/>
      <c r="E16" s="18">
        <v>150</v>
      </c>
      <c r="F16" s="18"/>
      <c r="G16" s="18"/>
      <c r="H16" s="18"/>
      <c r="I16" s="18"/>
      <c r="J16" s="18"/>
      <c r="K16" s="18"/>
      <c r="L16" s="18">
        <v>150</v>
      </c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9"/>
      <c r="AB16" s="18"/>
      <c r="AC16" s="18"/>
      <c r="AD16" s="18"/>
      <c r="AE16" s="18"/>
      <c r="AF16" s="18"/>
      <c r="AG16" s="18"/>
      <c r="AH16" s="18">
        <v>150</v>
      </c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20" t="s">
        <v>76</v>
      </c>
      <c r="AZ16" s="22" t="s">
        <v>106</v>
      </c>
    </row>
    <row r="17" spans="1:52" x14ac:dyDescent="0.25">
      <c r="A17" s="26" t="s">
        <v>63</v>
      </c>
      <c r="B17" s="27" t="s">
        <v>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9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20" t="s">
        <v>77</v>
      </c>
      <c r="AZ17" s="22" t="s">
        <v>107</v>
      </c>
    </row>
    <row r="18" spans="1:52" x14ac:dyDescent="0.25">
      <c r="A18" s="26" t="s">
        <v>63</v>
      </c>
      <c r="B18" s="27" t="s">
        <v>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9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20" t="s">
        <v>78</v>
      </c>
      <c r="AZ18" s="22" t="s">
        <v>117</v>
      </c>
    </row>
    <row r="19" spans="1:52" x14ac:dyDescent="0.25">
      <c r="A19" s="26" t="s">
        <v>63</v>
      </c>
      <c r="B19" s="27" t="s">
        <v>60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9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20" t="s">
        <v>79</v>
      </c>
      <c r="AZ19" s="22" t="s">
        <v>118</v>
      </c>
    </row>
    <row r="20" spans="1:52" x14ac:dyDescent="0.25">
      <c r="A20" s="26" t="s">
        <v>66</v>
      </c>
      <c r="B20" s="27" t="s">
        <v>64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20" t="s">
        <v>80</v>
      </c>
      <c r="AZ20" s="22" t="s">
        <v>119</v>
      </c>
    </row>
    <row r="21" spans="1:52" x14ac:dyDescent="0.25">
      <c r="A21" s="26" t="s">
        <v>66</v>
      </c>
      <c r="B21" s="27" t="s">
        <v>65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9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20" t="s">
        <v>85</v>
      </c>
      <c r="AZ21" s="22" t="s">
        <v>163</v>
      </c>
    </row>
    <row r="22" spans="1:52" x14ac:dyDescent="0.25">
      <c r="A22" s="26" t="s">
        <v>66</v>
      </c>
      <c r="B22" s="27" t="s">
        <v>60</v>
      </c>
      <c r="C22" s="18"/>
      <c r="D22" s="18">
        <v>75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>
        <v>2.4</v>
      </c>
      <c r="AB22" s="18"/>
      <c r="AC22" s="18"/>
      <c r="AD22" s="18"/>
      <c r="AE22" s="18"/>
      <c r="AF22" s="18"/>
      <c r="AG22" s="18">
        <v>150</v>
      </c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20" t="s">
        <v>86</v>
      </c>
      <c r="AZ22" s="21" t="s">
        <v>131</v>
      </c>
    </row>
    <row r="23" spans="1:52" x14ac:dyDescent="0.25">
      <c r="A23" s="26" t="s">
        <v>67</v>
      </c>
      <c r="B23" s="27" t="s">
        <v>64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20" t="s">
        <v>87</v>
      </c>
      <c r="AZ23" s="21" t="s">
        <v>132</v>
      </c>
    </row>
    <row r="24" spans="1:52" x14ac:dyDescent="0.25">
      <c r="A24" s="26" t="s">
        <v>67</v>
      </c>
      <c r="B24" s="27" t="s">
        <v>65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20" t="s">
        <v>88</v>
      </c>
      <c r="AZ24" s="21" t="s">
        <v>133</v>
      </c>
    </row>
    <row r="25" spans="1:52" x14ac:dyDescent="0.25">
      <c r="A25" s="26" t="s">
        <v>67</v>
      </c>
      <c r="B25" s="27" t="s">
        <v>60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9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20" t="s">
        <v>89</v>
      </c>
      <c r="AZ25" s="21" t="s">
        <v>134</v>
      </c>
    </row>
    <row r="26" spans="1:52" x14ac:dyDescent="0.25">
      <c r="A26" s="26" t="s">
        <v>68</v>
      </c>
      <c r="B26" s="27" t="s">
        <v>56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9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20" t="s">
        <v>90</v>
      </c>
      <c r="AZ26" s="21" t="s">
        <v>135</v>
      </c>
    </row>
    <row r="27" spans="1:52" x14ac:dyDescent="0.25">
      <c r="A27" s="26" t="s">
        <v>68</v>
      </c>
      <c r="B27" s="27" t="s">
        <v>57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20" t="s">
        <v>91</v>
      </c>
      <c r="AZ27" s="21" t="s">
        <v>136</v>
      </c>
    </row>
    <row r="28" spans="1:52" x14ac:dyDescent="0.25">
      <c r="A28" s="26" t="s">
        <v>68</v>
      </c>
      <c r="B28" s="27" t="s">
        <v>58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20" t="s">
        <v>92</v>
      </c>
      <c r="AZ28" s="21" t="s">
        <v>137</v>
      </c>
    </row>
    <row r="29" spans="1:52" x14ac:dyDescent="0.25">
      <c r="A29" s="26" t="s">
        <v>68</v>
      </c>
      <c r="B29" s="27" t="s">
        <v>59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9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20" t="s">
        <v>93</v>
      </c>
      <c r="AZ29" s="21" t="s">
        <v>138</v>
      </c>
    </row>
    <row r="30" spans="1:52" x14ac:dyDescent="0.25">
      <c r="A30" s="26" t="s">
        <v>68</v>
      </c>
      <c r="B30" s="27" t="s">
        <v>60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20" t="s">
        <v>94</v>
      </c>
      <c r="AZ30" s="21" t="s">
        <v>139</v>
      </c>
    </row>
    <row r="31" spans="1:52" x14ac:dyDescent="0.25">
      <c r="A31" s="26" t="s">
        <v>69</v>
      </c>
      <c r="B31" s="27" t="s">
        <v>56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29" t="s">
        <v>95</v>
      </c>
      <c r="AZ31" s="30" t="s">
        <v>140</v>
      </c>
    </row>
    <row r="32" spans="1:52" x14ac:dyDescent="0.25">
      <c r="A32" s="26" t="s">
        <v>69</v>
      </c>
      <c r="B32" s="27" t="s">
        <v>57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9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29" t="s">
        <v>96</v>
      </c>
      <c r="AZ32" s="31"/>
    </row>
    <row r="33" spans="1:52" x14ac:dyDescent="0.25">
      <c r="A33" s="26" t="s">
        <v>69</v>
      </c>
      <c r="B33" s="27" t="s">
        <v>58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9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29" t="s">
        <v>97</v>
      </c>
      <c r="AZ33" s="31"/>
    </row>
    <row r="34" spans="1:52" x14ac:dyDescent="0.25">
      <c r="A34" s="26" t="s">
        <v>69</v>
      </c>
      <c r="B34" s="27" t="s">
        <v>59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9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29" t="s">
        <v>98</v>
      </c>
      <c r="AZ34" s="31"/>
    </row>
    <row r="35" spans="1:52" x14ac:dyDescent="0.25">
      <c r="A35" s="26" t="s">
        <v>69</v>
      </c>
      <c r="B35" s="27" t="s">
        <v>60</v>
      </c>
      <c r="C35" s="18"/>
      <c r="D35" s="18"/>
      <c r="E35" s="18"/>
      <c r="F35" s="18"/>
      <c r="G35" s="18"/>
      <c r="H35" s="18"/>
      <c r="I35" s="18"/>
      <c r="J35" s="18"/>
      <c r="K35" s="18"/>
      <c r="L35" s="18">
        <v>35</v>
      </c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>
        <v>35</v>
      </c>
      <c r="X35" s="18"/>
      <c r="Y35" s="18"/>
      <c r="Z35" s="18">
        <v>0.4</v>
      </c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29" t="s">
        <v>99</v>
      </c>
      <c r="AZ35" s="31"/>
    </row>
    <row r="36" spans="1:52" x14ac:dyDescent="0.25">
      <c r="A36" s="26" t="s">
        <v>70</v>
      </c>
      <c r="B36" s="27" t="s">
        <v>56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29" t="s">
        <v>100</v>
      </c>
      <c r="AZ36" s="31"/>
    </row>
    <row r="37" spans="1:52" x14ac:dyDescent="0.25">
      <c r="A37" s="26" t="s">
        <v>70</v>
      </c>
      <c r="B37" s="27" t="s">
        <v>57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9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29" t="s">
        <v>101</v>
      </c>
      <c r="AZ37" s="31"/>
    </row>
    <row r="38" spans="1:52" x14ac:dyDescent="0.25">
      <c r="A38" s="26" t="s">
        <v>70</v>
      </c>
      <c r="B38" s="27" t="s">
        <v>58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9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29" t="s">
        <v>102</v>
      </c>
      <c r="AZ38" s="31"/>
    </row>
    <row r="39" spans="1:52" x14ac:dyDescent="0.25">
      <c r="A39" s="26" t="s">
        <v>70</v>
      </c>
      <c r="B39" s="27" t="s">
        <v>59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29" t="s">
        <v>108</v>
      </c>
      <c r="AZ39" s="31"/>
    </row>
    <row r="40" spans="1:52" x14ac:dyDescent="0.25">
      <c r="A40" s="26" t="s">
        <v>70</v>
      </c>
      <c r="B40" s="27" t="s">
        <v>60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29" t="s">
        <v>109</v>
      </c>
      <c r="AZ40" s="31"/>
    </row>
    <row r="41" spans="1:52" x14ac:dyDescent="0.25">
      <c r="A41" s="26" t="s">
        <v>71</v>
      </c>
      <c r="B41" s="27" t="s">
        <v>60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9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29" t="s">
        <v>110</v>
      </c>
      <c r="AZ41" s="31"/>
    </row>
    <row r="42" spans="1:52" x14ac:dyDescent="0.25">
      <c r="A42" s="20" t="s">
        <v>72</v>
      </c>
      <c r="B42" s="21" t="s">
        <v>60</v>
      </c>
      <c r="C42" s="18"/>
      <c r="D42" s="18">
        <v>100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>
        <v>100</v>
      </c>
      <c r="R42" s="18"/>
      <c r="S42" s="18"/>
      <c r="T42" s="18"/>
      <c r="U42" s="18"/>
      <c r="V42" s="18"/>
      <c r="W42" s="18">
        <v>50</v>
      </c>
      <c r="X42" s="18"/>
      <c r="Y42" s="18"/>
      <c r="Z42" s="18"/>
      <c r="AA42" s="19"/>
      <c r="AB42" s="18"/>
      <c r="AC42" s="18"/>
      <c r="AD42" s="18"/>
      <c r="AE42" s="18"/>
      <c r="AF42" s="18"/>
      <c r="AG42" s="18">
        <v>150</v>
      </c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29" t="s">
        <v>111</v>
      </c>
      <c r="AZ42" s="31"/>
    </row>
    <row r="43" spans="1:52" x14ac:dyDescent="0.25">
      <c r="A43" s="20" t="s">
        <v>73</v>
      </c>
      <c r="B43" s="21" t="s">
        <v>60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9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29" t="s">
        <v>112</v>
      </c>
      <c r="AZ43" s="31"/>
    </row>
    <row r="44" spans="1:52" x14ac:dyDescent="0.25">
      <c r="A44" s="20" t="s">
        <v>74</v>
      </c>
      <c r="B44" s="21" t="s">
        <v>60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29" t="s">
        <v>113</v>
      </c>
      <c r="AZ44" s="31"/>
    </row>
    <row r="45" spans="1:52" x14ac:dyDescent="0.25">
      <c r="A45" s="20" t="s">
        <v>75</v>
      </c>
      <c r="B45" s="21" t="s">
        <v>60</v>
      </c>
      <c r="C45" s="18"/>
      <c r="D45" s="18">
        <v>50</v>
      </c>
      <c r="E45" s="18"/>
      <c r="F45" s="18"/>
      <c r="G45" s="18"/>
      <c r="H45" s="18"/>
      <c r="I45" s="18"/>
      <c r="J45" s="18"/>
      <c r="K45" s="18">
        <v>50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9">
        <v>2</v>
      </c>
      <c r="AB45" s="18"/>
      <c r="AC45" s="18"/>
      <c r="AD45" s="18">
        <v>100</v>
      </c>
      <c r="AE45" s="18"/>
      <c r="AF45" s="18"/>
      <c r="AG45" s="18">
        <v>50</v>
      </c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29" t="s">
        <v>114</v>
      </c>
      <c r="AZ45" s="31"/>
    </row>
    <row r="46" spans="1:52" x14ac:dyDescent="0.25">
      <c r="A46" s="20" t="s">
        <v>76</v>
      </c>
      <c r="B46" s="21" t="s">
        <v>60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29" t="s">
        <v>115</v>
      </c>
      <c r="AZ46" s="31"/>
    </row>
    <row r="47" spans="1:52" x14ac:dyDescent="0.25">
      <c r="A47" s="20" t="s">
        <v>77</v>
      </c>
      <c r="B47" s="22" t="s">
        <v>64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9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29" t="s">
        <v>116</v>
      </c>
      <c r="AZ47" s="31"/>
    </row>
    <row r="48" spans="1:52" x14ac:dyDescent="0.25">
      <c r="A48" s="20" t="s">
        <v>77</v>
      </c>
      <c r="B48" s="22" t="s">
        <v>65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9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29" t="s">
        <v>120</v>
      </c>
      <c r="AZ48" s="31"/>
    </row>
    <row r="49" spans="1:52" x14ac:dyDescent="0.25">
      <c r="A49" s="20" t="s">
        <v>77</v>
      </c>
      <c r="B49" s="22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9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29" t="s">
        <v>121</v>
      </c>
      <c r="AZ49" s="31"/>
    </row>
    <row r="50" spans="1:52" x14ac:dyDescent="0.25">
      <c r="A50" s="20" t="s">
        <v>78</v>
      </c>
      <c r="B50" s="22" t="s">
        <v>64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29" t="s">
        <v>122</v>
      </c>
      <c r="AZ50" s="31"/>
    </row>
    <row r="51" spans="1:52" x14ac:dyDescent="0.25">
      <c r="A51" s="20" t="s">
        <v>78</v>
      </c>
      <c r="B51" s="22" t="s">
        <v>65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29" t="s">
        <v>123</v>
      </c>
      <c r="AZ51" s="31"/>
    </row>
    <row r="52" spans="1:52" x14ac:dyDescent="0.25">
      <c r="A52" s="20" t="s">
        <v>78</v>
      </c>
      <c r="B52" s="22" t="s">
        <v>60</v>
      </c>
      <c r="C52" s="18"/>
      <c r="D52" s="18">
        <v>150</v>
      </c>
      <c r="E52" s="18"/>
      <c r="F52" s="18"/>
      <c r="G52" s="18"/>
      <c r="H52" s="18"/>
      <c r="I52" s="18">
        <v>150</v>
      </c>
      <c r="J52" s="18"/>
      <c r="K52" s="18">
        <v>150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9"/>
      <c r="AB52" s="18">
        <v>450</v>
      </c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29" t="s">
        <v>124</v>
      </c>
      <c r="AZ52" s="31"/>
    </row>
    <row r="53" spans="1:52" x14ac:dyDescent="0.25">
      <c r="A53" s="20" t="s">
        <v>79</v>
      </c>
      <c r="B53" s="22" t="s">
        <v>64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9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29" t="s">
        <v>125</v>
      </c>
      <c r="AZ53" s="31"/>
    </row>
    <row r="54" spans="1:52" x14ac:dyDescent="0.25">
      <c r="A54" s="20" t="s">
        <v>79</v>
      </c>
      <c r="B54" s="22" t="s">
        <v>65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9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29" t="s">
        <v>126</v>
      </c>
      <c r="AZ54" s="31"/>
    </row>
    <row r="55" spans="1:52" x14ac:dyDescent="0.25">
      <c r="A55" s="20" t="s">
        <v>79</v>
      </c>
      <c r="B55" s="22" t="s">
        <v>60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9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29" t="s">
        <v>127</v>
      </c>
      <c r="AZ55" s="31"/>
    </row>
    <row r="56" spans="1:52" x14ac:dyDescent="0.25">
      <c r="A56" s="20" t="s">
        <v>80</v>
      </c>
      <c r="B56" s="22" t="s">
        <v>81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9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29" t="s">
        <v>128</v>
      </c>
      <c r="AZ56" s="31"/>
    </row>
    <row r="57" spans="1:52" x14ac:dyDescent="0.25">
      <c r="A57" s="20" t="s">
        <v>80</v>
      </c>
      <c r="B57" s="22" t="s">
        <v>82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9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29" t="s">
        <v>129</v>
      </c>
      <c r="AZ57" s="31"/>
    </row>
    <row r="58" spans="1:52" x14ac:dyDescent="0.25">
      <c r="A58" s="20" t="s">
        <v>80</v>
      </c>
      <c r="B58" s="22" t="s">
        <v>83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9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29" t="s">
        <v>130</v>
      </c>
      <c r="AZ58" s="31"/>
    </row>
    <row r="59" spans="1:52" x14ac:dyDescent="0.25">
      <c r="A59" s="20" t="s">
        <v>80</v>
      </c>
      <c r="B59" s="22" t="s">
        <v>84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9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29" t="s">
        <v>11</v>
      </c>
      <c r="AZ59" s="31"/>
    </row>
    <row r="60" spans="1:52" x14ac:dyDescent="0.25">
      <c r="A60" s="20" t="s">
        <v>80</v>
      </c>
      <c r="B60" s="22" t="s">
        <v>60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9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29" t="s">
        <v>10</v>
      </c>
      <c r="AZ60" s="31"/>
    </row>
    <row r="61" spans="1:52" x14ac:dyDescent="0.25">
      <c r="A61" s="20" t="s">
        <v>85</v>
      </c>
      <c r="B61" s="22" t="s">
        <v>81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9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29" t="s">
        <v>9</v>
      </c>
      <c r="AZ61" s="31"/>
    </row>
    <row r="62" spans="1:52" x14ac:dyDescent="0.25">
      <c r="A62" s="20" t="s">
        <v>85</v>
      </c>
      <c r="B62" s="22" t="s">
        <v>82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9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29" t="s">
        <v>8</v>
      </c>
      <c r="AZ62" s="31"/>
    </row>
    <row r="63" spans="1:52" x14ac:dyDescent="0.25">
      <c r="A63" s="20" t="s">
        <v>85</v>
      </c>
      <c r="B63" s="22" t="s">
        <v>83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9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29" t="s">
        <v>45</v>
      </c>
      <c r="AZ63" s="31"/>
    </row>
    <row r="64" spans="1:52" x14ac:dyDescent="0.25">
      <c r="A64" s="20" t="s">
        <v>85</v>
      </c>
      <c r="B64" s="22" t="s">
        <v>84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9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29" t="s">
        <v>12</v>
      </c>
      <c r="AZ64" s="31"/>
    </row>
    <row r="65" spans="1:52" x14ac:dyDescent="0.25">
      <c r="A65" s="20" t="s">
        <v>85</v>
      </c>
      <c r="B65" s="22" t="s">
        <v>60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>
        <v>100</v>
      </c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9"/>
      <c r="AB65" s="18">
        <v>400</v>
      </c>
      <c r="AC65" s="18"/>
      <c r="AD65" s="18">
        <v>300</v>
      </c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>
        <v>200</v>
      </c>
      <c r="AR65" s="18"/>
      <c r="AS65" s="18"/>
      <c r="AT65" s="18"/>
      <c r="AU65" s="18"/>
      <c r="AV65" s="18"/>
      <c r="AW65" s="18"/>
      <c r="AX65" s="18"/>
      <c r="AY65" s="29" t="s">
        <v>47</v>
      </c>
      <c r="AZ65" s="31"/>
    </row>
    <row r="66" spans="1:52" x14ac:dyDescent="0.25">
      <c r="A66" s="20" t="s">
        <v>86</v>
      </c>
      <c r="B66" s="22" t="s">
        <v>81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9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29" t="s">
        <v>14</v>
      </c>
      <c r="AZ66" s="31"/>
    </row>
    <row r="67" spans="1:52" x14ac:dyDescent="0.25">
      <c r="A67" s="20" t="s">
        <v>86</v>
      </c>
      <c r="B67" s="22" t="s">
        <v>82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9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29" t="s">
        <v>42</v>
      </c>
      <c r="AZ67" s="31"/>
    </row>
    <row r="68" spans="1:52" x14ac:dyDescent="0.25">
      <c r="A68" s="20" t="s">
        <v>86</v>
      </c>
      <c r="B68" s="22" t="s">
        <v>83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9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29" t="s">
        <v>39</v>
      </c>
      <c r="AZ68" s="31"/>
    </row>
    <row r="69" spans="1:52" x14ac:dyDescent="0.25">
      <c r="A69" s="20" t="s">
        <v>86</v>
      </c>
      <c r="B69" s="22" t="s">
        <v>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9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29" t="s">
        <v>36</v>
      </c>
      <c r="AZ69" s="31"/>
    </row>
    <row r="70" spans="1:52" x14ac:dyDescent="0.25">
      <c r="A70" s="20" t="s">
        <v>86</v>
      </c>
      <c r="B70" s="22" t="s">
        <v>60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9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29" t="s">
        <v>17</v>
      </c>
      <c r="AZ70" s="31"/>
    </row>
    <row r="71" spans="1:52" x14ac:dyDescent="0.25">
      <c r="A71" s="20" t="s">
        <v>87</v>
      </c>
      <c r="B71" s="22" t="s">
        <v>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9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29" t="s">
        <v>35</v>
      </c>
      <c r="AZ71" s="31"/>
    </row>
    <row r="72" spans="1:52" x14ac:dyDescent="0.25">
      <c r="A72" s="20" t="s">
        <v>87</v>
      </c>
      <c r="B72" s="22" t="s">
        <v>65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9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29" t="s">
        <v>33</v>
      </c>
      <c r="AZ72" s="31"/>
    </row>
    <row r="73" spans="1:52" x14ac:dyDescent="0.25">
      <c r="A73" s="20" t="s">
        <v>87</v>
      </c>
      <c r="B73" s="21" t="s">
        <v>60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9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29" t="s">
        <v>33</v>
      </c>
      <c r="AZ73" s="31"/>
    </row>
    <row r="74" spans="1:52" x14ac:dyDescent="0.25">
      <c r="A74" s="20" t="s">
        <v>88</v>
      </c>
      <c r="B74" s="22" t="s">
        <v>64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9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29" t="s">
        <v>16</v>
      </c>
      <c r="AZ74" s="31"/>
    </row>
    <row r="75" spans="1:52" x14ac:dyDescent="0.25">
      <c r="A75" s="20" t="s">
        <v>88</v>
      </c>
      <c r="B75" s="22" t="s">
        <v>65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9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29" t="s">
        <v>32</v>
      </c>
      <c r="AZ75" s="31"/>
    </row>
    <row r="76" spans="1:52" x14ac:dyDescent="0.25">
      <c r="A76" s="20" t="s">
        <v>88</v>
      </c>
      <c r="B76" s="21" t="s">
        <v>60</v>
      </c>
      <c r="C76" s="18"/>
      <c r="D76" s="18">
        <v>150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>
        <v>45</v>
      </c>
      <c r="R76" s="18"/>
      <c r="S76" s="18"/>
      <c r="T76" s="18"/>
      <c r="U76" s="18"/>
      <c r="V76" s="18"/>
      <c r="W76" s="18">
        <v>45</v>
      </c>
      <c r="X76" s="18"/>
      <c r="Y76" s="18"/>
      <c r="Z76" s="18"/>
      <c r="AA76" s="19">
        <v>0.24</v>
      </c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29" t="s">
        <v>26</v>
      </c>
      <c r="AZ76" s="31"/>
    </row>
    <row r="77" spans="1:52" x14ac:dyDescent="0.25">
      <c r="A77" s="20" t="s">
        <v>89</v>
      </c>
      <c r="B77" s="22" t="s">
        <v>64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9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29" t="s">
        <v>34</v>
      </c>
      <c r="AZ77" s="31"/>
    </row>
    <row r="78" spans="1:52" x14ac:dyDescent="0.25">
      <c r="A78" s="20" t="s">
        <v>89</v>
      </c>
      <c r="B78" s="22" t="s">
        <v>65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9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29" t="s">
        <v>24</v>
      </c>
      <c r="AZ78" s="31"/>
    </row>
    <row r="79" spans="1:52" x14ac:dyDescent="0.25">
      <c r="A79" s="20" t="s">
        <v>89</v>
      </c>
      <c r="B79" s="21" t="s">
        <v>60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9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29" t="s">
        <v>20</v>
      </c>
      <c r="AZ79" s="31"/>
    </row>
    <row r="80" spans="1:52" x14ac:dyDescent="0.25">
      <c r="A80" s="20" t="s">
        <v>90</v>
      </c>
      <c r="B80" s="21" t="s">
        <v>60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9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29" t="s">
        <v>43</v>
      </c>
      <c r="AZ80" s="31"/>
    </row>
    <row r="81" spans="1:52" x14ac:dyDescent="0.25">
      <c r="A81" s="20" t="s">
        <v>91</v>
      </c>
      <c r="B81" s="21" t="s">
        <v>60</v>
      </c>
      <c r="C81" s="18"/>
      <c r="D81" s="18">
        <v>200</v>
      </c>
      <c r="E81" s="18"/>
      <c r="F81" s="18"/>
      <c r="G81" s="18"/>
      <c r="H81" s="18"/>
      <c r="I81" s="18">
        <v>125</v>
      </c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9"/>
      <c r="AB81" s="18"/>
      <c r="AC81" s="18"/>
      <c r="AD81" s="18"/>
      <c r="AE81" s="18"/>
      <c r="AF81" s="18"/>
      <c r="AG81" s="18"/>
      <c r="AH81" s="18"/>
      <c r="AI81" s="18"/>
      <c r="AJ81" s="18">
        <v>250</v>
      </c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29" t="s">
        <v>40</v>
      </c>
      <c r="AZ81" s="31"/>
    </row>
    <row r="82" spans="1:52" x14ac:dyDescent="0.25">
      <c r="A82" s="20" t="s">
        <v>92</v>
      </c>
      <c r="B82" s="21" t="s">
        <v>60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9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29" t="s">
        <v>44</v>
      </c>
      <c r="AZ82" s="31"/>
    </row>
    <row r="83" spans="1:52" x14ac:dyDescent="0.25">
      <c r="A83" s="20" t="s">
        <v>93</v>
      </c>
      <c r="B83" s="22" t="s">
        <v>56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9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29" t="s">
        <v>28</v>
      </c>
      <c r="AZ83" s="31"/>
    </row>
    <row r="84" spans="1:52" x14ac:dyDescent="0.25">
      <c r="A84" s="20" t="s">
        <v>93</v>
      </c>
      <c r="B84" s="22" t="s">
        <v>57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9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29" t="s">
        <v>22</v>
      </c>
      <c r="AZ84" s="31"/>
    </row>
    <row r="85" spans="1:52" x14ac:dyDescent="0.25">
      <c r="A85" s="20" t="s">
        <v>93</v>
      </c>
      <c r="B85" s="22" t="s">
        <v>58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9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29" t="s">
        <v>23</v>
      </c>
      <c r="AZ85" s="31"/>
    </row>
    <row r="86" spans="1:52" x14ac:dyDescent="0.25">
      <c r="A86" s="20" t="s">
        <v>93</v>
      </c>
      <c r="B86" s="22" t="s">
        <v>59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9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29" t="s">
        <v>38</v>
      </c>
      <c r="AZ86" s="31"/>
    </row>
    <row r="87" spans="1:52" x14ac:dyDescent="0.25">
      <c r="A87" s="20" t="s">
        <v>93</v>
      </c>
      <c r="B87" s="22" t="s">
        <v>60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9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29" t="s">
        <v>27</v>
      </c>
      <c r="AZ87" s="31"/>
    </row>
    <row r="88" spans="1:52" x14ac:dyDescent="0.25">
      <c r="A88" s="20" t="s">
        <v>94</v>
      </c>
      <c r="B88" s="22" t="s">
        <v>56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9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29" t="s">
        <v>21</v>
      </c>
      <c r="AZ88" s="31"/>
    </row>
    <row r="89" spans="1:52" x14ac:dyDescent="0.25">
      <c r="A89" s="20" t="s">
        <v>94</v>
      </c>
      <c r="B89" s="22" t="s">
        <v>57</v>
      </c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9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29" t="s">
        <v>13</v>
      </c>
      <c r="AZ89" s="31"/>
    </row>
    <row r="90" spans="1:52" x14ac:dyDescent="0.25">
      <c r="A90" s="20" t="s">
        <v>94</v>
      </c>
      <c r="B90" s="22" t="s">
        <v>58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9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29" t="s">
        <v>41</v>
      </c>
      <c r="AZ90" s="31"/>
    </row>
    <row r="91" spans="1:52" x14ac:dyDescent="0.25">
      <c r="A91" s="20" t="s">
        <v>94</v>
      </c>
      <c r="B91" s="22" t="s">
        <v>59</v>
      </c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9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29" t="s">
        <v>46</v>
      </c>
      <c r="AZ91" s="31"/>
    </row>
    <row r="92" spans="1:52" x14ac:dyDescent="0.25">
      <c r="A92" s="20" t="s">
        <v>94</v>
      </c>
      <c r="B92" s="22" t="s">
        <v>60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9">
        <v>2</v>
      </c>
      <c r="AB92" s="18"/>
      <c r="AC92" s="18"/>
      <c r="AD92" s="18">
        <v>200</v>
      </c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29" t="s">
        <v>7</v>
      </c>
      <c r="AZ92" s="31"/>
    </row>
    <row r="93" spans="1:52" x14ac:dyDescent="0.25">
      <c r="A93" s="20" t="s">
        <v>95</v>
      </c>
      <c r="B93" s="22" t="s">
        <v>56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9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29" t="s">
        <v>37</v>
      </c>
      <c r="AZ93" s="31"/>
    </row>
    <row r="94" spans="1:52" x14ac:dyDescent="0.25">
      <c r="A94" s="20" t="s">
        <v>95</v>
      </c>
      <c r="B94" s="22" t="s">
        <v>57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9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29" t="s">
        <v>19</v>
      </c>
      <c r="AZ94" s="31"/>
    </row>
    <row r="95" spans="1:52" x14ac:dyDescent="0.25">
      <c r="A95" s="20" t="s">
        <v>95</v>
      </c>
      <c r="B95" s="22" t="s">
        <v>58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9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29" t="s">
        <v>18</v>
      </c>
      <c r="AZ95" s="31"/>
    </row>
    <row r="96" spans="1:52" x14ac:dyDescent="0.25">
      <c r="A96" s="20" t="s">
        <v>95</v>
      </c>
      <c r="B96" s="22" t="s">
        <v>59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9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29" t="s">
        <v>15</v>
      </c>
      <c r="AZ96" s="31"/>
    </row>
    <row r="97" spans="1:52" x14ac:dyDescent="0.25">
      <c r="A97" s="20" t="s">
        <v>95</v>
      </c>
      <c r="B97" s="22" t="s">
        <v>60</v>
      </c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9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29" t="s">
        <v>25</v>
      </c>
      <c r="AZ97" s="31"/>
    </row>
    <row r="98" spans="1:52" x14ac:dyDescent="0.25">
      <c r="A98" s="20" t="s">
        <v>96</v>
      </c>
      <c r="B98" s="22" t="s">
        <v>56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9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29" t="s">
        <v>29</v>
      </c>
      <c r="AZ98" s="31"/>
    </row>
    <row r="99" spans="1:52" x14ac:dyDescent="0.25">
      <c r="A99" s="20" t="s">
        <v>96</v>
      </c>
      <c r="B99" s="22" t="s">
        <v>57</v>
      </c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9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29" t="s">
        <v>141</v>
      </c>
      <c r="AZ99" s="31"/>
    </row>
    <row r="100" spans="1:52" x14ac:dyDescent="0.25">
      <c r="A100" s="20" t="s">
        <v>96</v>
      </c>
      <c r="B100" s="22" t="s">
        <v>58</v>
      </c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9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29" t="s">
        <v>142</v>
      </c>
      <c r="AZ100" s="31"/>
    </row>
    <row r="101" spans="1:52" x14ac:dyDescent="0.25">
      <c r="A101" s="20" t="s">
        <v>96</v>
      </c>
      <c r="B101" s="22" t="s">
        <v>59</v>
      </c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9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29" t="s">
        <v>143</v>
      </c>
      <c r="AZ101" s="31"/>
    </row>
    <row r="102" spans="1:52" x14ac:dyDescent="0.25">
      <c r="A102" s="20" t="s">
        <v>96</v>
      </c>
      <c r="B102" s="21" t="s">
        <v>60</v>
      </c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9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29" t="s">
        <v>144</v>
      </c>
      <c r="AZ102" s="31"/>
    </row>
    <row r="103" spans="1:52" x14ac:dyDescent="0.25">
      <c r="A103" s="20" t="s">
        <v>97</v>
      </c>
      <c r="B103" s="22" t="s">
        <v>56</v>
      </c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9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29" t="s">
        <v>145</v>
      </c>
      <c r="AZ103" s="31"/>
    </row>
    <row r="104" spans="1:52" x14ac:dyDescent="0.25">
      <c r="A104" s="20" t="s">
        <v>97</v>
      </c>
      <c r="B104" s="22" t="s">
        <v>57</v>
      </c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9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29" t="s">
        <v>146</v>
      </c>
      <c r="AZ104" s="31"/>
    </row>
    <row r="105" spans="1:52" x14ac:dyDescent="0.25">
      <c r="A105" s="20" t="s">
        <v>97</v>
      </c>
      <c r="B105" s="22" t="s">
        <v>58</v>
      </c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9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29" t="s">
        <v>147</v>
      </c>
      <c r="AZ105" s="31"/>
    </row>
    <row r="106" spans="1:52" x14ac:dyDescent="0.25">
      <c r="A106" s="20" t="s">
        <v>97</v>
      </c>
      <c r="B106" s="22" t="s">
        <v>59</v>
      </c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9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29" t="s">
        <v>148</v>
      </c>
      <c r="AZ106" s="31"/>
    </row>
    <row r="107" spans="1:52" x14ac:dyDescent="0.25">
      <c r="A107" s="20" t="s">
        <v>97</v>
      </c>
      <c r="B107" s="21" t="s">
        <v>60</v>
      </c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>
        <v>50</v>
      </c>
      <c r="U107" s="18"/>
      <c r="V107" s="18"/>
      <c r="W107" s="18"/>
      <c r="X107" s="18"/>
      <c r="Y107" s="18"/>
      <c r="Z107" s="18"/>
      <c r="AA107" s="19"/>
      <c r="AB107" s="18"/>
      <c r="AC107" s="18"/>
      <c r="AD107" s="18">
        <v>125</v>
      </c>
      <c r="AE107" s="18"/>
      <c r="AF107" s="18"/>
      <c r="AG107" s="18">
        <v>125</v>
      </c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29" t="s">
        <v>149</v>
      </c>
      <c r="AZ107" s="31"/>
    </row>
    <row r="108" spans="1:52" x14ac:dyDescent="0.25">
      <c r="A108" s="20" t="s">
        <v>98</v>
      </c>
      <c r="B108" s="22" t="s">
        <v>56</v>
      </c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9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29" t="s">
        <v>150</v>
      </c>
      <c r="AZ108" s="31"/>
    </row>
    <row r="109" spans="1:52" x14ac:dyDescent="0.25">
      <c r="A109" s="20" t="s">
        <v>98</v>
      </c>
      <c r="B109" s="22" t="s">
        <v>57</v>
      </c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9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29" t="s">
        <v>151</v>
      </c>
      <c r="AZ109" s="31"/>
    </row>
    <row r="110" spans="1:52" x14ac:dyDescent="0.25">
      <c r="A110" s="20" t="s">
        <v>98</v>
      </c>
      <c r="B110" s="22" t="s">
        <v>58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9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29" t="s">
        <v>152</v>
      </c>
      <c r="AZ110" s="31"/>
    </row>
    <row r="111" spans="1:52" x14ac:dyDescent="0.25">
      <c r="A111" s="20" t="s">
        <v>98</v>
      </c>
      <c r="B111" s="22" t="s">
        <v>59</v>
      </c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9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29" t="s">
        <v>153</v>
      </c>
      <c r="AZ111" s="31"/>
    </row>
    <row r="112" spans="1:52" x14ac:dyDescent="0.25">
      <c r="A112" s="20" t="s">
        <v>98</v>
      </c>
      <c r="B112" s="21" t="s">
        <v>60</v>
      </c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9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Z112" s="31"/>
    </row>
    <row r="113" spans="1:52" x14ac:dyDescent="0.25">
      <c r="A113" s="20" t="s">
        <v>99</v>
      </c>
      <c r="B113" s="21" t="s">
        <v>56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9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Z113" s="31"/>
    </row>
    <row r="114" spans="1:52" x14ac:dyDescent="0.25">
      <c r="A114" s="20" t="s">
        <v>99</v>
      </c>
      <c r="B114" s="21" t="s">
        <v>57</v>
      </c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9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Z114" s="31"/>
    </row>
    <row r="115" spans="1:52" x14ac:dyDescent="0.25">
      <c r="A115" s="20" t="s">
        <v>99</v>
      </c>
      <c r="B115" s="21" t="s">
        <v>58</v>
      </c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9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Z115" s="31"/>
    </row>
    <row r="116" spans="1:52" x14ac:dyDescent="0.25">
      <c r="A116" s="20" t="s">
        <v>99</v>
      </c>
      <c r="B116" s="21" t="s">
        <v>59</v>
      </c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9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Z116" s="31"/>
    </row>
    <row r="117" spans="1:52" x14ac:dyDescent="0.25">
      <c r="A117" s="20" t="s">
        <v>99</v>
      </c>
      <c r="B117" s="21" t="s">
        <v>60</v>
      </c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9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Z117" s="31"/>
    </row>
    <row r="118" spans="1:52" x14ac:dyDescent="0.25">
      <c r="A118" s="20" t="s">
        <v>100</v>
      </c>
      <c r="B118" s="21" t="s">
        <v>56</v>
      </c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9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Z118" s="31"/>
    </row>
    <row r="119" spans="1:52" x14ac:dyDescent="0.25">
      <c r="A119" s="20" t="s">
        <v>100</v>
      </c>
      <c r="B119" s="21" t="s">
        <v>57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9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Z119" s="31"/>
    </row>
    <row r="120" spans="1:52" x14ac:dyDescent="0.25">
      <c r="A120" s="20" t="s">
        <v>100</v>
      </c>
      <c r="B120" s="21" t="s">
        <v>58</v>
      </c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9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Z120" s="31"/>
    </row>
    <row r="121" spans="1:52" x14ac:dyDescent="0.25">
      <c r="A121" s="20" t="s">
        <v>100</v>
      </c>
      <c r="B121" s="21" t="s">
        <v>59</v>
      </c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9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Z121" s="31"/>
    </row>
    <row r="122" spans="1:52" x14ac:dyDescent="0.25">
      <c r="A122" s="20" t="s">
        <v>100</v>
      </c>
      <c r="B122" s="21" t="s">
        <v>60</v>
      </c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9">
        <v>2</v>
      </c>
      <c r="AB122" s="18">
        <v>500</v>
      </c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Z122" s="31"/>
    </row>
    <row r="123" spans="1:52" x14ac:dyDescent="0.25">
      <c r="A123" s="20" t="s">
        <v>101</v>
      </c>
      <c r="B123" s="21" t="s">
        <v>56</v>
      </c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9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Z123" s="31"/>
    </row>
    <row r="124" spans="1:52" x14ac:dyDescent="0.25">
      <c r="A124" s="20" t="s">
        <v>101</v>
      </c>
      <c r="B124" s="21" t="s">
        <v>57</v>
      </c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9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Z124" s="31"/>
    </row>
    <row r="125" spans="1:52" x14ac:dyDescent="0.25">
      <c r="A125" s="20" t="s">
        <v>101</v>
      </c>
      <c r="B125" s="21" t="s">
        <v>58</v>
      </c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9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Z125" s="31"/>
    </row>
    <row r="126" spans="1:52" x14ac:dyDescent="0.25">
      <c r="A126" s="20" t="s">
        <v>101</v>
      </c>
      <c r="B126" s="21" t="s">
        <v>59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9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Z126" s="31"/>
    </row>
    <row r="127" spans="1:52" x14ac:dyDescent="0.25">
      <c r="A127" s="20" t="s">
        <v>101</v>
      </c>
      <c r="B127" s="21" t="s">
        <v>60</v>
      </c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9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Z127" s="31"/>
    </row>
    <row r="128" spans="1:52" x14ac:dyDescent="0.25">
      <c r="A128" s="20" t="s">
        <v>102</v>
      </c>
      <c r="B128" s="22" t="s">
        <v>103</v>
      </c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9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Z128" s="31"/>
    </row>
    <row r="129" spans="1:52" x14ac:dyDescent="0.25">
      <c r="A129" s="20" t="s">
        <v>102</v>
      </c>
      <c r="B129" s="22" t="s">
        <v>104</v>
      </c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9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Z129" s="31"/>
    </row>
    <row r="130" spans="1:52" x14ac:dyDescent="0.25">
      <c r="A130" s="20" t="s">
        <v>102</v>
      </c>
      <c r="B130" s="22" t="s">
        <v>105</v>
      </c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9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Z130" s="31"/>
    </row>
    <row r="131" spans="1:52" x14ac:dyDescent="0.25">
      <c r="A131" s="20" t="s">
        <v>102</v>
      </c>
      <c r="B131" s="22" t="s">
        <v>106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9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Z131" s="31"/>
    </row>
    <row r="132" spans="1:52" x14ac:dyDescent="0.25">
      <c r="A132" s="20" t="s">
        <v>102</v>
      </c>
      <c r="B132" s="22" t="s">
        <v>107</v>
      </c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9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Z132" s="31"/>
    </row>
    <row r="133" spans="1:52" x14ac:dyDescent="0.25">
      <c r="A133" s="20" t="s">
        <v>102</v>
      </c>
      <c r="B133" s="22" t="s">
        <v>60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9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Z133" s="31"/>
    </row>
    <row r="134" spans="1:52" x14ac:dyDescent="0.25">
      <c r="A134" s="20" t="s">
        <v>108</v>
      </c>
      <c r="B134" s="22" t="s">
        <v>103</v>
      </c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9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Z134" s="31"/>
    </row>
    <row r="135" spans="1:52" x14ac:dyDescent="0.25">
      <c r="A135" s="20" t="s">
        <v>108</v>
      </c>
      <c r="B135" s="22" t="s">
        <v>104</v>
      </c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9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Z135" s="31"/>
    </row>
    <row r="136" spans="1:52" x14ac:dyDescent="0.25">
      <c r="A136" s="20" t="s">
        <v>108</v>
      </c>
      <c r="B136" s="22" t="s">
        <v>105</v>
      </c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9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Z136" s="31"/>
    </row>
    <row r="137" spans="1:52" x14ac:dyDescent="0.25">
      <c r="A137" s="20" t="s">
        <v>108</v>
      </c>
      <c r="B137" s="22" t="s">
        <v>106</v>
      </c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9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Z137" s="31"/>
    </row>
    <row r="138" spans="1:52" x14ac:dyDescent="0.25">
      <c r="A138" s="20" t="s">
        <v>108</v>
      </c>
      <c r="B138" s="22" t="s">
        <v>107</v>
      </c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9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Z138" s="31"/>
    </row>
    <row r="139" spans="1:52" x14ac:dyDescent="0.25">
      <c r="A139" s="20" t="s">
        <v>108</v>
      </c>
      <c r="B139" s="22" t="s">
        <v>60</v>
      </c>
      <c r="C139" s="18"/>
      <c r="D139" s="18"/>
      <c r="E139" s="18"/>
      <c r="F139" s="18">
        <v>0.24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9"/>
      <c r="AB139" s="18"/>
      <c r="AC139" s="18"/>
      <c r="AD139" s="18"/>
      <c r="AE139" s="18">
        <v>120</v>
      </c>
      <c r="AF139" s="18"/>
      <c r="AG139" s="18"/>
      <c r="AH139" s="18"/>
      <c r="AI139" s="18"/>
      <c r="AJ139" s="18"/>
      <c r="AK139" s="18"/>
      <c r="AL139" s="18"/>
      <c r="AM139" s="18">
        <v>0.24</v>
      </c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Z139" s="31"/>
    </row>
    <row r="140" spans="1:52" x14ac:dyDescent="0.25">
      <c r="A140" s="20" t="s">
        <v>109</v>
      </c>
      <c r="B140" s="22" t="s">
        <v>103</v>
      </c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9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Z140" s="31"/>
    </row>
    <row r="141" spans="1:52" x14ac:dyDescent="0.25">
      <c r="A141" s="20" t="s">
        <v>109</v>
      </c>
      <c r="B141" s="22" t="s">
        <v>104</v>
      </c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9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Z141" s="31"/>
    </row>
    <row r="142" spans="1:52" x14ac:dyDescent="0.25">
      <c r="A142" s="20" t="s">
        <v>109</v>
      </c>
      <c r="B142" s="22" t="s">
        <v>105</v>
      </c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9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Z142" s="31"/>
    </row>
    <row r="143" spans="1:52" x14ac:dyDescent="0.25">
      <c r="A143" s="20" t="s">
        <v>109</v>
      </c>
      <c r="B143" s="22" t="s">
        <v>106</v>
      </c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9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Z143" s="31"/>
    </row>
    <row r="144" spans="1:52" x14ac:dyDescent="0.25">
      <c r="A144" s="20" t="s">
        <v>109</v>
      </c>
      <c r="B144" s="22" t="s">
        <v>107</v>
      </c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9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Z144" s="31"/>
    </row>
    <row r="145" spans="1:52" x14ac:dyDescent="0.25">
      <c r="A145" s="20" t="s">
        <v>109</v>
      </c>
      <c r="B145" s="22" t="s">
        <v>60</v>
      </c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9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Z145" s="31"/>
    </row>
    <row r="146" spans="1:52" x14ac:dyDescent="0.25">
      <c r="A146" s="20" t="s">
        <v>110</v>
      </c>
      <c r="B146" s="21" t="s">
        <v>60</v>
      </c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9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Z146" s="31"/>
    </row>
    <row r="147" spans="1:52" x14ac:dyDescent="0.25">
      <c r="A147" s="20" t="s">
        <v>111</v>
      </c>
      <c r="B147" s="21" t="s">
        <v>60</v>
      </c>
      <c r="C147" s="18"/>
      <c r="D147" s="18"/>
      <c r="E147" s="18"/>
      <c r="F147" s="18"/>
      <c r="G147" s="18"/>
      <c r="H147" s="18"/>
      <c r="I147" s="18">
        <v>200</v>
      </c>
      <c r="J147" s="18"/>
      <c r="K147" s="18">
        <v>200</v>
      </c>
      <c r="L147" s="18"/>
      <c r="M147" s="18"/>
      <c r="N147" s="18"/>
      <c r="O147" s="18"/>
      <c r="P147" s="18"/>
      <c r="Q147" s="18">
        <v>100</v>
      </c>
      <c r="R147" s="18"/>
      <c r="S147" s="18"/>
      <c r="T147" s="18"/>
      <c r="U147" s="18"/>
      <c r="V147" s="18"/>
      <c r="W147" s="23">
        <v>100</v>
      </c>
      <c r="X147" s="18"/>
      <c r="Y147" s="18"/>
      <c r="Z147" s="18"/>
      <c r="AA147" s="19"/>
      <c r="AB147" s="18"/>
      <c r="AC147" s="18"/>
      <c r="AD147" s="18"/>
      <c r="AE147" s="18"/>
      <c r="AF147" s="18"/>
      <c r="AG147" s="18">
        <v>300</v>
      </c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Z147" s="31"/>
    </row>
    <row r="148" spans="1:52" x14ac:dyDescent="0.25">
      <c r="A148" s="20" t="s">
        <v>112</v>
      </c>
      <c r="B148" s="21" t="s">
        <v>60</v>
      </c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23"/>
      <c r="X148" s="18"/>
      <c r="Y148" s="18"/>
      <c r="Z148" s="18"/>
      <c r="AA148" s="19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Z148" s="31"/>
    </row>
    <row r="149" spans="1:52" x14ac:dyDescent="0.25">
      <c r="A149" s="20" t="s">
        <v>113</v>
      </c>
      <c r="B149" s="22" t="s">
        <v>64</v>
      </c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23"/>
      <c r="X149" s="18"/>
      <c r="Y149" s="18"/>
      <c r="Z149" s="18"/>
      <c r="AA149" s="19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Z149" s="31"/>
    </row>
    <row r="150" spans="1:52" x14ac:dyDescent="0.25">
      <c r="A150" s="20" t="s">
        <v>113</v>
      </c>
      <c r="B150" s="22" t="s">
        <v>65</v>
      </c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23"/>
      <c r="X150" s="18"/>
      <c r="Y150" s="18"/>
      <c r="Z150" s="18"/>
      <c r="AA150" s="19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Z150" s="31"/>
    </row>
    <row r="151" spans="1:52" x14ac:dyDescent="0.25">
      <c r="A151" s="20" t="s">
        <v>113</v>
      </c>
      <c r="B151" s="22" t="s">
        <v>60</v>
      </c>
      <c r="C151" s="18">
        <v>45</v>
      </c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23"/>
      <c r="X151" s="18"/>
      <c r="Y151" s="18"/>
      <c r="Z151" s="18"/>
      <c r="AA151" s="19"/>
      <c r="AB151" s="18"/>
      <c r="AC151" s="18">
        <v>45</v>
      </c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>
        <v>45</v>
      </c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Z151" s="31"/>
    </row>
    <row r="152" spans="1:52" x14ac:dyDescent="0.25">
      <c r="A152" s="20" t="s">
        <v>114</v>
      </c>
      <c r="B152" s="22" t="s">
        <v>64</v>
      </c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23"/>
      <c r="X152" s="18"/>
      <c r="Y152" s="18"/>
      <c r="Z152" s="18"/>
      <c r="AA152" s="19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Z152" s="31"/>
    </row>
    <row r="153" spans="1:52" x14ac:dyDescent="0.25">
      <c r="A153" s="20" t="s">
        <v>114</v>
      </c>
      <c r="B153" s="22" t="s">
        <v>65</v>
      </c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23"/>
      <c r="X153" s="18"/>
      <c r="Y153" s="18"/>
      <c r="Z153" s="18"/>
      <c r="AA153" s="19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Z153" s="31"/>
    </row>
    <row r="154" spans="1:52" x14ac:dyDescent="0.25">
      <c r="A154" s="20" t="s">
        <v>114</v>
      </c>
      <c r="B154" s="22" t="s">
        <v>60</v>
      </c>
      <c r="C154" s="18"/>
      <c r="D154" s="18">
        <v>45</v>
      </c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9"/>
      <c r="AB154" s="18"/>
      <c r="AC154" s="18"/>
      <c r="AD154" s="18"/>
      <c r="AE154" s="18">
        <v>45</v>
      </c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Z154" s="31"/>
    </row>
    <row r="155" spans="1:52" x14ac:dyDescent="0.25">
      <c r="A155" s="20" t="s">
        <v>115</v>
      </c>
      <c r="B155" s="22" t="s">
        <v>64</v>
      </c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9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Z155" s="31"/>
    </row>
    <row r="156" spans="1:52" x14ac:dyDescent="0.25">
      <c r="A156" s="20" t="s">
        <v>115</v>
      </c>
      <c r="B156" s="22" t="s">
        <v>65</v>
      </c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9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Z156" s="31"/>
    </row>
    <row r="157" spans="1:52" x14ac:dyDescent="0.25">
      <c r="A157" s="20" t="s">
        <v>115</v>
      </c>
      <c r="B157" s="22" t="s">
        <v>60</v>
      </c>
      <c r="C157" s="18"/>
      <c r="D157" s="18"/>
      <c r="E157" s="18">
        <v>45</v>
      </c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9"/>
      <c r="AB157" s="18"/>
      <c r="AC157" s="18"/>
      <c r="AD157" s="18"/>
      <c r="AE157" s="18">
        <v>45</v>
      </c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>
        <v>45</v>
      </c>
      <c r="AR157" s="18"/>
      <c r="AS157" s="18"/>
      <c r="AT157" s="18"/>
      <c r="AU157" s="18"/>
      <c r="AV157" s="18"/>
      <c r="AW157" s="18"/>
      <c r="AX157" s="18"/>
      <c r="AZ157" s="31"/>
    </row>
    <row r="158" spans="1:52" x14ac:dyDescent="0.25">
      <c r="A158" s="20" t="s">
        <v>116</v>
      </c>
      <c r="B158" s="22" t="s">
        <v>117</v>
      </c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9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Z158" s="31"/>
    </row>
    <row r="159" spans="1:52" x14ac:dyDescent="0.25">
      <c r="A159" s="20" t="s">
        <v>116</v>
      </c>
      <c r="B159" s="22" t="s">
        <v>118</v>
      </c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9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Z159" s="31"/>
    </row>
    <row r="160" spans="1:52" x14ac:dyDescent="0.25">
      <c r="A160" s="20" t="s">
        <v>116</v>
      </c>
      <c r="B160" s="22" t="s">
        <v>119</v>
      </c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9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Z160" s="31"/>
    </row>
    <row r="161" spans="1:52" x14ac:dyDescent="0.25">
      <c r="A161" s="20" t="s">
        <v>116</v>
      </c>
      <c r="B161" s="21" t="s">
        <v>60</v>
      </c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9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Z161" s="31"/>
    </row>
    <row r="162" spans="1:52" x14ac:dyDescent="0.25">
      <c r="A162" s="20" t="s">
        <v>120</v>
      </c>
      <c r="B162" s="22" t="s">
        <v>117</v>
      </c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9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Z162" s="31"/>
    </row>
    <row r="163" spans="1:52" x14ac:dyDescent="0.25">
      <c r="A163" s="20" t="s">
        <v>120</v>
      </c>
      <c r="B163" s="22" t="s">
        <v>118</v>
      </c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9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Z163" s="31"/>
    </row>
    <row r="164" spans="1:52" x14ac:dyDescent="0.25">
      <c r="A164" s="20" t="s">
        <v>120</v>
      </c>
      <c r="B164" s="22" t="s">
        <v>119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9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Z164" s="31"/>
    </row>
    <row r="165" spans="1:52" x14ac:dyDescent="0.25">
      <c r="A165" s="20" t="s">
        <v>120</v>
      </c>
      <c r="B165" s="21" t="s">
        <v>60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>
        <v>50</v>
      </c>
      <c r="R165" s="18"/>
      <c r="S165" s="18"/>
      <c r="T165" s="18"/>
      <c r="U165" s="18"/>
      <c r="V165" s="18"/>
      <c r="W165" s="18">
        <v>50</v>
      </c>
      <c r="X165" s="18"/>
      <c r="Y165" s="18"/>
      <c r="Z165" s="18"/>
      <c r="AA165" s="19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Z165" s="31"/>
    </row>
    <row r="166" spans="1:52" x14ac:dyDescent="0.25">
      <c r="A166" s="20" t="s">
        <v>121</v>
      </c>
      <c r="B166" s="22" t="s">
        <v>117</v>
      </c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9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Z166" s="31"/>
    </row>
    <row r="167" spans="1:52" x14ac:dyDescent="0.25">
      <c r="A167" s="20" t="s">
        <v>121</v>
      </c>
      <c r="B167" s="22" t="s">
        <v>118</v>
      </c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9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Z167" s="31"/>
    </row>
    <row r="168" spans="1:52" x14ac:dyDescent="0.25">
      <c r="A168" s="20" t="s">
        <v>121</v>
      </c>
      <c r="B168" s="22" t="s">
        <v>119</v>
      </c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9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Z168" s="31"/>
    </row>
    <row r="169" spans="1:52" x14ac:dyDescent="0.25">
      <c r="A169" s="20" t="s">
        <v>121</v>
      </c>
      <c r="B169" s="21" t="s">
        <v>60</v>
      </c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9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Z169" s="31"/>
    </row>
    <row r="170" spans="1:52" x14ac:dyDescent="0.25">
      <c r="A170" s="20" t="s">
        <v>122</v>
      </c>
      <c r="B170" s="21" t="s">
        <v>60</v>
      </c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9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Z170" s="31"/>
    </row>
    <row r="171" spans="1:52" x14ac:dyDescent="0.25">
      <c r="A171" s="20" t="s">
        <v>123</v>
      </c>
      <c r="B171" s="21" t="s">
        <v>60</v>
      </c>
      <c r="C171" s="18"/>
      <c r="D171" s="18">
        <v>50</v>
      </c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>
        <v>50</v>
      </c>
      <c r="R171" s="18"/>
      <c r="S171" s="18"/>
      <c r="T171" s="18"/>
      <c r="U171" s="18"/>
      <c r="V171" s="18"/>
      <c r="W171" s="18">
        <v>50</v>
      </c>
      <c r="X171" s="18"/>
      <c r="Y171" s="18"/>
      <c r="Z171" s="18"/>
      <c r="AA171" s="19">
        <v>2</v>
      </c>
      <c r="AB171" s="18"/>
      <c r="AC171" s="18"/>
      <c r="AD171" s="18">
        <v>100</v>
      </c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Z171" s="31"/>
    </row>
    <row r="172" spans="1:52" x14ac:dyDescent="0.25">
      <c r="A172" s="20" t="s">
        <v>124</v>
      </c>
      <c r="B172" s="21" t="s">
        <v>60</v>
      </c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9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Z172" s="31"/>
    </row>
    <row r="173" spans="1:52" x14ac:dyDescent="0.25">
      <c r="A173" s="20" t="s">
        <v>125</v>
      </c>
      <c r="B173" s="22" t="s">
        <v>117</v>
      </c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9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Z173" s="31"/>
    </row>
    <row r="174" spans="1:52" x14ac:dyDescent="0.25">
      <c r="A174" s="20" t="s">
        <v>125</v>
      </c>
      <c r="B174" s="22" t="s">
        <v>118</v>
      </c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9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Z174" s="31"/>
    </row>
    <row r="175" spans="1:52" x14ac:dyDescent="0.25">
      <c r="A175" s="20" t="s">
        <v>125</v>
      </c>
      <c r="B175" s="22" t="s">
        <v>119</v>
      </c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9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Z175" s="31"/>
    </row>
    <row r="176" spans="1:52" x14ac:dyDescent="0.25">
      <c r="A176" s="20" t="s">
        <v>125</v>
      </c>
      <c r="B176" s="22" t="s">
        <v>60</v>
      </c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9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Z176" s="31"/>
    </row>
    <row r="177" spans="1:52" x14ac:dyDescent="0.25">
      <c r="A177" s="20" t="s">
        <v>126</v>
      </c>
      <c r="B177" s="22" t="s">
        <v>117</v>
      </c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9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Z177" s="31"/>
    </row>
    <row r="178" spans="1:52" x14ac:dyDescent="0.25">
      <c r="A178" s="20" t="s">
        <v>126</v>
      </c>
      <c r="B178" s="22" t="s">
        <v>118</v>
      </c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9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Z178" s="31"/>
    </row>
    <row r="179" spans="1:52" x14ac:dyDescent="0.25">
      <c r="A179" s="20" t="s">
        <v>126</v>
      </c>
      <c r="B179" s="22" t="s">
        <v>119</v>
      </c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9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Z179" s="31"/>
    </row>
    <row r="180" spans="1:52" x14ac:dyDescent="0.25">
      <c r="A180" s="20" t="s">
        <v>126</v>
      </c>
      <c r="B180" s="22" t="s">
        <v>60</v>
      </c>
      <c r="C180" s="18"/>
      <c r="D180" s="18"/>
      <c r="E180" s="18"/>
      <c r="F180" s="18"/>
      <c r="G180" s="18"/>
      <c r="H180" s="18"/>
      <c r="I180" s="18">
        <v>80</v>
      </c>
      <c r="J180" s="18"/>
      <c r="K180" s="18"/>
      <c r="L180" s="18"/>
      <c r="M180" s="18"/>
      <c r="N180" s="18"/>
      <c r="O180" s="18"/>
      <c r="P180" s="18"/>
      <c r="Q180" s="18">
        <v>200</v>
      </c>
      <c r="R180" s="18"/>
      <c r="S180" s="18"/>
      <c r="T180" s="18"/>
      <c r="U180" s="18"/>
      <c r="V180" s="18"/>
      <c r="W180" s="18"/>
      <c r="X180" s="18"/>
      <c r="Y180" s="18"/>
      <c r="Z180" s="18"/>
      <c r="AA180" s="19"/>
      <c r="AB180" s="18"/>
      <c r="AC180" s="18"/>
      <c r="AD180" s="18"/>
      <c r="AE180" s="18"/>
      <c r="AF180" s="18"/>
      <c r="AG180" s="18">
        <v>200</v>
      </c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Z180" s="31"/>
    </row>
    <row r="181" spans="1:52" x14ac:dyDescent="0.25">
      <c r="A181" s="20" t="s">
        <v>127</v>
      </c>
      <c r="B181" s="22" t="s">
        <v>117</v>
      </c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9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Z181" s="31"/>
    </row>
    <row r="182" spans="1:52" x14ac:dyDescent="0.25">
      <c r="A182" s="20" t="s">
        <v>127</v>
      </c>
      <c r="B182" s="22" t="s">
        <v>118</v>
      </c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9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Z182" s="31"/>
    </row>
    <row r="183" spans="1:52" x14ac:dyDescent="0.25">
      <c r="A183" s="20" t="s">
        <v>127</v>
      </c>
      <c r="B183" s="22" t="s">
        <v>119</v>
      </c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9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Z183" s="31"/>
    </row>
    <row r="184" spans="1:52" x14ac:dyDescent="0.25">
      <c r="A184" s="20" t="s">
        <v>127</v>
      </c>
      <c r="B184" s="22" t="s">
        <v>60</v>
      </c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9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Z184" s="31"/>
    </row>
    <row r="185" spans="1:52" x14ac:dyDescent="0.25">
      <c r="A185" s="20" t="s">
        <v>128</v>
      </c>
      <c r="B185" s="22" t="s">
        <v>117</v>
      </c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9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Z185" s="31"/>
    </row>
    <row r="186" spans="1:52" x14ac:dyDescent="0.25">
      <c r="A186" s="20" t="s">
        <v>128</v>
      </c>
      <c r="B186" s="22" t="s">
        <v>118</v>
      </c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9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Z186" s="31"/>
    </row>
    <row r="187" spans="1:52" x14ac:dyDescent="0.25">
      <c r="A187" s="20" t="s">
        <v>128</v>
      </c>
      <c r="B187" s="22" t="s">
        <v>119</v>
      </c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9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Z187" s="31"/>
    </row>
    <row r="188" spans="1:52" x14ac:dyDescent="0.25">
      <c r="A188" s="20" t="s">
        <v>128</v>
      </c>
      <c r="B188" s="21" t="s">
        <v>60</v>
      </c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9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Z188" s="31"/>
    </row>
    <row r="189" spans="1:52" x14ac:dyDescent="0.25">
      <c r="A189" s="20" t="s">
        <v>129</v>
      </c>
      <c r="B189" s="22" t="s">
        <v>117</v>
      </c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9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Z189" s="31"/>
    </row>
    <row r="190" spans="1:52" x14ac:dyDescent="0.25">
      <c r="A190" s="20" t="s">
        <v>129</v>
      </c>
      <c r="B190" s="22" t="s">
        <v>118</v>
      </c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9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Z190" s="31"/>
    </row>
    <row r="191" spans="1:52" x14ac:dyDescent="0.25">
      <c r="A191" s="20" t="s">
        <v>129</v>
      </c>
      <c r="B191" s="22" t="s">
        <v>119</v>
      </c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9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Z191" s="31"/>
    </row>
    <row r="192" spans="1:52" x14ac:dyDescent="0.25">
      <c r="A192" s="20" t="s">
        <v>129</v>
      </c>
      <c r="B192" s="21" t="s">
        <v>60</v>
      </c>
      <c r="C192" s="18"/>
      <c r="D192" s="18"/>
      <c r="E192" s="18"/>
      <c r="F192" s="18"/>
      <c r="G192" s="18"/>
      <c r="H192" s="18"/>
      <c r="I192" s="18">
        <v>160</v>
      </c>
      <c r="J192" s="18"/>
      <c r="K192" s="18"/>
      <c r="L192" s="18"/>
      <c r="M192" s="18"/>
      <c r="N192" s="18"/>
      <c r="O192" s="18"/>
      <c r="P192" s="18"/>
      <c r="Q192" s="18">
        <v>120</v>
      </c>
      <c r="R192" s="18"/>
      <c r="S192" s="18"/>
      <c r="T192" s="18">
        <v>40</v>
      </c>
      <c r="U192" s="18"/>
      <c r="V192" s="18"/>
      <c r="W192" s="18">
        <v>80</v>
      </c>
      <c r="X192" s="18"/>
      <c r="Y192" s="18"/>
      <c r="Z192" s="18"/>
      <c r="AA192" s="19"/>
      <c r="AB192" s="18"/>
      <c r="AC192" s="18"/>
      <c r="AD192" s="18"/>
      <c r="AE192" s="18"/>
      <c r="AF192" s="18"/>
      <c r="AG192" s="18">
        <v>200</v>
      </c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Z192" s="31"/>
    </row>
    <row r="193" spans="1:52" x14ac:dyDescent="0.25">
      <c r="A193" s="20" t="s">
        <v>130</v>
      </c>
      <c r="B193" s="22" t="s">
        <v>117</v>
      </c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9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Z193" s="31"/>
    </row>
    <row r="194" spans="1:52" x14ac:dyDescent="0.25">
      <c r="A194" s="20" t="s">
        <v>130</v>
      </c>
      <c r="B194" s="22" t="s">
        <v>118</v>
      </c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9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Z194" s="31"/>
    </row>
    <row r="195" spans="1:52" x14ac:dyDescent="0.25">
      <c r="A195" s="20" t="s">
        <v>130</v>
      </c>
      <c r="B195" s="22" t="s">
        <v>119</v>
      </c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9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Z195" s="31"/>
    </row>
    <row r="196" spans="1:52" x14ac:dyDescent="0.25">
      <c r="A196" s="20" t="s">
        <v>130</v>
      </c>
      <c r="B196" s="21" t="s">
        <v>60</v>
      </c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9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Z196" s="31"/>
    </row>
    <row r="197" spans="1:52" x14ac:dyDescent="0.25">
      <c r="A197" s="20" t="s">
        <v>7</v>
      </c>
      <c r="B197" s="21" t="s">
        <v>131</v>
      </c>
      <c r="C197" s="18">
        <v>10</v>
      </c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9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Z197" s="31"/>
    </row>
    <row r="198" spans="1:52" x14ac:dyDescent="0.25">
      <c r="A198" s="20" t="s">
        <v>7</v>
      </c>
      <c r="B198" s="21" t="s">
        <v>132</v>
      </c>
      <c r="C198" s="18">
        <v>25</v>
      </c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9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Z198" s="31"/>
    </row>
    <row r="199" spans="1:52" x14ac:dyDescent="0.25">
      <c r="A199" s="20" t="s">
        <v>7</v>
      </c>
      <c r="B199" s="21" t="s">
        <v>133</v>
      </c>
      <c r="C199" s="18">
        <v>50</v>
      </c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9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Z199" s="31"/>
    </row>
    <row r="200" spans="1:52" x14ac:dyDescent="0.25">
      <c r="A200" s="20" t="s">
        <v>7</v>
      </c>
      <c r="B200" s="21" t="s">
        <v>134</v>
      </c>
      <c r="C200" s="18">
        <v>100</v>
      </c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9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Z200" s="31"/>
    </row>
    <row r="201" spans="1:52" x14ac:dyDescent="0.25">
      <c r="A201" s="20" t="s">
        <v>7</v>
      </c>
      <c r="B201" s="21" t="s">
        <v>135</v>
      </c>
      <c r="C201" s="18">
        <v>250</v>
      </c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9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Z201" s="31"/>
    </row>
    <row r="202" spans="1:52" x14ac:dyDescent="0.25">
      <c r="A202" s="20" t="s">
        <v>7</v>
      </c>
      <c r="B202" s="21" t="s">
        <v>136</v>
      </c>
      <c r="C202" s="18">
        <v>500</v>
      </c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9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Z202" s="31"/>
    </row>
    <row r="203" spans="1:52" x14ac:dyDescent="0.25">
      <c r="A203" s="20" t="s">
        <v>7</v>
      </c>
      <c r="B203" s="21" t="s">
        <v>137</v>
      </c>
      <c r="C203" s="18">
        <v>750</v>
      </c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9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Z203" s="31"/>
    </row>
    <row r="204" spans="1:52" x14ac:dyDescent="0.25">
      <c r="A204" s="20" t="s">
        <v>7</v>
      </c>
      <c r="B204" s="21" t="s">
        <v>138</v>
      </c>
      <c r="C204" s="18">
        <v>1000</v>
      </c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9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Z204" s="31"/>
    </row>
    <row r="205" spans="1:52" x14ac:dyDescent="0.25">
      <c r="A205" s="20" t="s">
        <v>7</v>
      </c>
      <c r="B205" s="21" t="s">
        <v>139</v>
      </c>
      <c r="C205" s="18">
        <v>1500</v>
      </c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9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Z205" s="31"/>
    </row>
    <row r="206" spans="1:52" x14ac:dyDescent="0.25">
      <c r="A206" s="20" t="s">
        <v>7</v>
      </c>
      <c r="B206" s="21" t="s">
        <v>140</v>
      </c>
      <c r="C206" s="18">
        <v>2000</v>
      </c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Z206" s="31"/>
    </row>
    <row r="207" spans="1:52" x14ac:dyDescent="0.25">
      <c r="A207" s="20" t="s">
        <v>8</v>
      </c>
      <c r="B207" s="21" t="s">
        <v>131</v>
      </c>
      <c r="C207" s="18"/>
      <c r="D207" s="18">
        <v>10</v>
      </c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Z207" s="31"/>
    </row>
    <row r="208" spans="1:52" x14ac:dyDescent="0.25">
      <c r="A208" s="20" t="s">
        <v>8</v>
      </c>
      <c r="B208" s="21" t="s">
        <v>132</v>
      </c>
      <c r="C208" s="18"/>
      <c r="D208" s="18">
        <v>25</v>
      </c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Z208" s="31"/>
    </row>
    <row r="209" spans="1:52" x14ac:dyDescent="0.25">
      <c r="A209" s="20" t="s">
        <v>8</v>
      </c>
      <c r="B209" s="21" t="s">
        <v>133</v>
      </c>
      <c r="C209" s="18"/>
      <c r="D209" s="18">
        <v>50</v>
      </c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Z209" s="31"/>
    </row>
    <row r="210" spans="1:52" x14ac:dyDescent="0.25">
      <c r="A210" s="20" t="s">
        <v>8</v>
      </c>
      <c r="B210" s="21" t="s">
        <v>134</v>
      </c>
      <c r="C210" s="18"/>
      <c r="D210" s="18">
        <v>100</v>
      </c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Z210" s="31"/>
    </row>
    <row r="211" spans="1:52" x14ac:dyDescent="0.25">
      <c r="A211" s="20" t="s">
        <v>8</v>
      </c>
      <c r="B211" s="21" t="s">
        <v>135</v>
      </c>
      <c r="C211" s="18"/>
      <c r="D211" s="18">
        <v>250</v>
      </c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Z211" s="31"/>
    </row>
    <row r="212" spans="1:52" x14ac:dyDescent="0.25">
      <c r="A212" s="20" t="s">
        <v>8</v>
      </c>
      <c r="B212" s="21" t="s">
        <v>136</v>
      </c>
      <c r="C212" s="18"/>
      <c r="D212" s="18">
        <v>500</v>
      </c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Z212" s="31"/>
    </row>
    <row r="213" spans="1:52" x14ac:dyDescent="0.25">
      <c r="A213" s="20" t="s">
        <v>8</v>
      </c>
      <c r="B213" s="21" t="s">
        <v>137</v>
      </c>
      <c r="C213" s="18"/>
      <c r="D213" s="18">
        <v>750</v>
      </c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Z213" s="31"/>
    </row>
    <row r="214" spans="1:52" x14ac:dyDescent="0.25">
      <c r="A214" s="20" t="s">
        <v>8</v>
      </c>
      <c r="B214" s="21" t="s">
        <v>138</v>
      </c>
      <c r="C214" s="18"/>
      <c r="D214" s="18">
        <v>1000</v>
      </c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Z214" s="31"/>
    </row>
    <row r="215" spans="1:52" x14ac:dyDescent="0.25">
      <c r="A215" s="20" t="s">
        <v>8</v>
      </c>
      <c r="B215" s="21" t="s">
        <v>139</v>
      </c>
      <c r="C215" s="18"/>
      <c r="D215" s="18">
        <v>1500</v>
      </c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Z215" s="31"/>
    </row>
    <row r="216" spans="1:52" x14ac:dyDescent="0.25">
      <c r="A216" s="20" t="s">
        <v>8</v>
      </c>
      <c r="B216" s="21" t="s">
        <v>140</v>
      </c>
      <c r="C216" s="18"/>
      <c r="D216" s="18">
        <v>2000</v>
      </c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9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Z216" s="31"/>
    </row>
    <row r="217" spans="1:52" ht="30" x14ac:dyDescent="0.25">
      <c r="A217" s="20" t="s">
        <v>9</v>
      </c>
      <c r="B217" s="21" t="s">
        <v>131</v>
      </c>
      <c r="C217" s="18"/>
      <c r="D217" s="18"/>
      <c r="E217" s="18">
        <v>10</v>
      </c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9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Z217" s="31"/>
    </row>
    <row r="218" spans="1:52" ht="30" x14ac:dyDescent="0.25">
      <c r="A218" s="20" t="s">
        <v>9</v>
      </c>
      <c r="B218" s="21" t="s">
        <v>132</v>
      </c>
      <c r="C218" s="18"/>
      <c r="D218" s="18"/>
      <c r="E218" s="18">
        <v>25</v>
      </c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9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Z218" s="31"/>
    </row>
    <row r="219" spans="1:52" ht="30" x14ac:dyDescent="0.25">
      <c r="A219" s="20" t="s">
        <v>9</v>
      </c>
      <c r="B219" s="21" t="s">
        <v>133</v>
      </c>
      <c r="C219" s="18"/>
      <c r="D219" s="18"/>
      <c r="E219" s="18">
        <v>50</v>
      </c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9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Z219" s="31"/>
    </row>
    <row r="220" spans="1:52" ht="30" x14ac:dyDescent="0.25">
      <c r="A220" s="20" t="s">
        <v>9</v>
      </c>
      <c r="B220" s="21" t="s">
        <v>134</v>
      </c>
      <c r="C220" s="18"/>
      <c r="D220" s="18"/>
      <c r="E220" s="18">
        <v>100</v>
      </c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9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Z220" s="31"/>
    </row>
    <row r="221" spans="1:52" ht="30" x14ac:dyDescent="0.25">
      <c r="A221" s="20" t="s">
        <v>9</v>
      </c>
      <c r="B221" s="21" t="s">
        <v>135</v>
      </c>
      <c r="C221" s="18"/>
      <c r="D221" s="18"/>
      <c r="E221" s="18">
        <v>250</v>
      </c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9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Z221" s="31"/>
    </row>
    <row r="222" spans="1:52" ht="30" x14ac:dyDescent="0.25">
      <c r="A222" s="20" t="s">
        <v>9</v>
      </c>
      <c r="B222" s="21" t="s">
        <v>136</v>
      </c>
      <c r="C222" s="18"/>
      <c r="D222" s="18"/>
      <c r="E222" s="18">
        <v>500</v>
      </c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9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Z222" s="31"/>
    </row>
    <row r="223" spans="1:52" ht="30" x14ac:dyDescent="0.25">
      <c r="A223" s="20" t="s">
        <v>9</v>
      </c>
      <c r="B223" s="21" t="s">
        <v>137</v>
      </c>
      <c r="C223" s="18"/>
      <c r="D223" s="18"/>
      <c r="E223" s="18">
        <v>750</v>
      </c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9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Z223" s="31"/>
    </row>
    <row r="224" spans="1:52" ht="30" x14ac:dyDescent="0.25">
      <c r="A224" s="20" t="s">
        <v>9</v>
      </c>
      <c r="B224" s="21" t="s">
        <v>138</v>
      </c>
      <c r="C224" s="18"/>
      <c r="D224" s="18"/>
      <c r="E224" s="18">
        <v>1000</v>
      </c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9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Z224" s="31"/>
    </row>
    <row r="225" spans="1:52" ht="30" x14ac:dyDescent="0.25">
      <c r="A225" s="20" t="s">
        <v>9</v>
      </c>
      <c r="B225" s="21" t="s">
        <v>139</v>
      </c>
      <c r="C225" s="18"/>
      <c r="D225" s="18"/>
      <c r="E225" s="18">
        <v>1500</v>
      </c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9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Z225" s="31"/>
    </row>
    <row r="226" spans="1:52" ht="30" x14ac:dyDescent="0.25">
      <c r="A226" s="20" t="s">
        <v>9</v>
      </c>
      <c r="B226" s="21" t="s">
        <v>140</v>
      </c>
      <c r="C226" s="18"/>
      <c r="D226" s="18"/>
      <c r="E226" s="18">
        <v>2000</v>
      </c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9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Z226" s="31"/>
    </row>
    <row r="227" spans="1:52" x14ac:dyDescent="0.25">
      <c r="A227" s="20" t="s">
        <v>10</v>
      </c>
      <c r="B227" s="21" t="s">
        <v>131</v>
      </c>
      <c r="C227" s="18"/>
      <c r="D227" s="18"/>
      <c r="E227" s="18"/>
      <c r="F227" s="18">
        <v>10</v>
      </c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9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Z227" s="31"/>
    </row>
    <row r="228" spans="1:52" x14ac:dyDescent="0.25">
      <c r="A228" s="20" t="s">
        <v>10</v>
      </c>
      <c r="B228" s="21" t="s">
        <v>132</v>
      </c>
      <c r="C228" s="18"/>
      <c r="D228" s="18"/>
      <c r="E228" s="18"/>
      <c r="F228" s="18">
        <v>25</v>
      </c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9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Z228" s="31"/>
    </row>
    <row r="229" spans="1:52" x14ac:dyDescent="0.25">
      <c r="A229" s="20" t="s">
        <v>10</v>
      </c>
      <c r="B229" s="21" t="s">
        <v>133</v>
      </c>
      <c r="C229" s="18"/>
      <c r="D229" s="18"/>
      <c r="E229" s="18"/>
      <c r="F229" s="18">
        <v>50</v>
      </c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9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Z229" s="31"/>
    </row>
    <row r="230" spans="1:52" x14ac:dyDescent="0.25">
      <c r="A230" s="20" t="s">
        <v>10</v>
      </c>
      <c r="B230" s="21" t="s">
        <v>134</v>
      </c>
      <c r="C230" s="18"/>
      <c r="D230" s="18"/>
      <c r="E230" s="18"/>
      <c r="F230" s="18">
        <v>100</v>
      </c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9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Z230" s="31"/>
    </row>
    <row r="231" spans="1:52" x14ac:dyDescent="0.25">
      <c r="A231" s="20" t="s">
        <v>10</v>
      </c>
      <c r="B231" s="21" t="s">
        <v>135</v>
      </c>
      <c r="C231" s="18"/>
      <c r="D231" s="18"/>
      <c r="E231" s="18"/>
      <c r="F231" s="18">
        <v>250</v>
      </c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9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Z231" s="31"/>
    </row>
    <row r="232" spans="1:52" x14ac:dyDescent="0.25">
      <c r="A232" s="20" t="s">
        <v>10</v>
      </c>
      <c r="B232" s="21" t="s">
        <v>136</v>
      </c>
      <c r="C232" s="18"/>
      <c r="D232" s="18"/>
      <c r="E232" s="18"/>
      <c r="F232" s="18">
        <v>500</v>
      </c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9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Z232" s="31"/>
    </row>
    <row r="233" spans="1:52" x14ac:dyDescent="0.25">
      <c r="A233" s="20" t="s">
        <v>10</v>
      </c>
      <c r="B233" s="21" t="s">
        <v>137</v>
      </c>
      <c r="C233" s="18"/>
      <c r="D233" s="18"/>
      <c r="E233" s="18"/>
      <c r="F233" s="18">
        <v>750</v>
      </c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9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Z233" s="31"/>
    </row>
    <row r="234" spans="1:52" x14ac:dyDescent="0.25">
      <c r="A234" s="20" t="s">
        <v>10</v>
      </c>
      <c r="B234" s="21" t="s">
        <v>138</v>
      </c>
      <c r="C234" s="18"/>
      <c r="D234" s="18"/>
      <c r="E234" s="18"/>
      <c r="F234" s="18">
        <v>1000</v>
      </c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9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Z234" s="31"/>
    </row>
    <row r="235" spans="1:52" x14ac:dyDescent="0.25">
      <c r="A235" s="20" t="s">
        <v>10</v>
      </c>
      <c r="B235" s="21" t="s">
        <v>139</v>
      </c>
      <c r="C235" s="18"/>
      <c r="D235" s="18"/>
      <c r="E235" s="18"/>
      <c r="F235" s="18">
        <v>1500</v>
      </c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9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Z235" s="31"/>
    </row>
    <row r="236" spans="1:52" x14ac:dyDescent="0.25">
      <c r="A236" s="20" t="s">
        <v>10</v>
      </c>
      <c r="B236" s="21" t="s">
        <v>140</v>
      </c>
      <c r="C236" s="18"/>
      <c r="D236" s="18"/>
      <c r="E236" s="18"/>
      <c r="F236" s="18">
        <v>2000</v>
      </c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9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Z236" s="31"/>
    </row>
    <row r="237" spans="1:52" ht="30" x14ac:dyDescent="0.25">
      <c r="A237" s="20" t="s">
        <v>11</v>
      </c>
      <c r="B237" s="21" t="s">
        <v>131</v>
      </c>
      <c r="C237" s="18"/>
      <c r="D237" s="18"/>
      <c r="E237" s="18"/>
      <c r="F237" s="18"/>
      <c r="G237" s="18">
        <v>10</v>
      </c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9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Z237" s="31"/>
    </row>
    <row r="238" spans="1:52" ht="30" x14ac:dyDescent="0.25">
      <c r="A238" s="20" t="s">
        <v>11</v>
      </c>
      <c r="B238" s="21" t="s">
        <v>132</v>
      </c>
      <c r="C238" s="18"/>
      <c r="D238" s="18"/>
      <c r="E238" s="18"/>
      <c r="F238" s="18"/>
      <c r="G238" s="18">
        <v>25</v>
      </c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9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Z238" s="31"/>
    </row>
    <row r="239" spans="1:52" ht="30" x14ac:dyDescent="0.25">
      <c r="A239" s="20" t="s">
        <v>11</v>
      </c>
      <c r="B239" s="21" t="s">
        <v>133</v>
      </c>
      <c r="C239" s="18"/>
      <c r="D239" s="18"/>
      <c r="E239" s="18"/>
      <c r="F239" s="18"/>
      <c r="G239" s="18">
        <v>50</v>
      </c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9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Z239" s="31"/>
    </row>
    <row r="240" spans="1:52" ht="30" x14ac:dyDescent="0.25">
      <c r="A240" s="20" t="s">
        <v>11</v>
      </c>
      <c r="B240" s="21" t="s">
        <v>134</v>
      </c>
      <c r="C240" s="18"/>
      <c r="D240" s="18"/>
      <c r="E240" s="18"/>
      <c r="F240" s="18"/>
      <c r="G240" s="18">
        <v>100</v>
      </c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9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Z240" s="31"/>
    </row>
    <row r="241" spans="1:52" ht="30" x14ac:dyDescent="0.25">
      <c r="A241" s="20" t="s">
        <v>11</v>
      </c>
      <c r="B241" s="21" t="s">
        <v>135</v>
      </c>
      <c r="C241" s="18"/>
      <c r="D241" s="18"/>
      <c r="E241" s="18"/>
      <c r="F241" s="18"/>
      <c r="G241" s="18">
        <v>250</v>
      </c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9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Z241" s="31"/>
    </row>
    <row r="242" spans="1:52" ht="30" x14ac:dyDescent="0.25">
      <c r="A242" s="20" t="s">
        <v>11</v>
      </c>
      <c r="B242" s="21" t="s">
        <v>136</v>
      </c>
      <c r="C242" s="18"/>
      <c r="D242" s="18"/>
      <c r="E242" s="18"/>
      <c r="F242" s="18"/>
      <c r="G242" s="18">
        <v>500</v>
      </c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9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Z242" s="31"/>
    </row>
    <row r="243" spans="1:52" ht="30" x14ac:dyDescent="0.25">
      <c r="A243" s="20" t="s">
        <v>11</v>
      </c>
      <c r="B243" s="21" t="s">
        <v>137</v>
      </c>
      <c r="C243" s="18"/>
      <c r="D243" s="18"/>
      <c r="E243" s="18"/>
      <c r="F243" s="18"/>
      <c r="G243" s="18">
        <v>750</v>
      </c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9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Z243" s="31"/>
    </row>
    <row r="244" spans="1:52" ht="30" x14ac:dyDescent="0.25">
      <c r="A244" s="20" t="s">
        <v>11</v>
      </c>
      <c r="B244" s="21" t="s">
        <v>138</v>
      </c>
      <c r="C244" s="18"/>
      <c r="D244" s="18"/>
      <c r="E244" s="18"/>
      <c r="F244" s="18"/>
      <c r="G244" s="18">
        <v>1000</v>
      </c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9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Z244" s="31"/>
    </row>
    <row r="245" spans="1:52" ht="30" x14ac:dyDescent="0.25">
      <c r="A245" s="20" t="s">
        <v>11</v>
      </c>
      <c r="B245" s="21" t="s">
        <v>139</v>
      </c>
      <c r="C245" s="18"/>
      <c r="D245" s="18"/>
      <c r="E245" s="18"/>
      <c r="F245" s="18"/>
      <c r="G245" s="18">
        <v>1500</v>
      </c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9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Z245" s="31"/>
    </row>
    <row r="246" spans="1:52" ht="30" x14ac:dyDescent="0.25">
      <c r="A246" s="20" t="s">
        <v>11</v>
      </c>
      <c r="B246" s="21" t="s">
        <v>140</v>
      </c>
      <c r="C246" s="18"/>
      <c r="D246" s="18"/>
      <c r="E246" s="18"/>
      <c r="F246" s="18"/>
      <c r="G246" s="18">
        <v>2000</v>
      </c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9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Z246" s="31"/>
    </row>
    <row r="247" spans="1:52" x14ac:dyDescent="0.25">
      <c r="A247" s="20" t="s">
        <v>12</v>
      </c>
      <c r="B247" s="21" t="s">
        <v>131</v>
      </c>
      <c r="C247" s="18"/>
      <c r="D247" s="18"/>
      <c r="E247" s="18"/>
      <c r="F247" s="18"/>
      <c r="G247" s="18"/>
      <c r="H247" s="18">
        <v>10</v>
      </c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9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Z247" s="31"/>
    </row>
    <row r="248" spans="1:52" x14ac:dyDescent="0.25">
      <c r="A248" s="20" t="s">
        <v>12</v>
      </c>
      <c r="B248" s="21" t="s">
        <v>132</v>
      </c>
      <c r="C248" s="18"/>
      <c r="D248" s="18"/>
      <c r="E248" s="18"/>
      <c r="F248" s="18"/>
      <c r="G248" s="18"/>
      <c r="H248" s="18">
        <v>25</v>
      </c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9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Z248" s="31"/>
    </row>
    <row r="249" spans="1:52" x14ac:dyDescent="0.25">
      <c r="A249" s="20" t="s">
        <v>12</v>
      </c>
      <c r="B249" s="21" t="s">
        <v>133</v>
      </c>
      <c r="C249" s="18"/>
      <c r="D249" s="18"/>
      <c r="E249" s="18"/>
      <c r="F249" s="18"/>
      <c r="G249" s="18"/>
      <c r="H249" s="18">
        <v>50</v>
      </c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9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Z249" s="31"/>
    </row>
    <row r="250" spans="1:52" x14ac:dyDescent="0.25">
      <c r="A250" s="20" t="s">
        <v>12</v>
      </c>
      <c r="B250" s="21" t="s">
        <v>134</v>
      </c>
      <c r="C250" s="18"/>
      <c r="D250" s="18"/>
      <c r="E250" s="18"/>
      <c r="F250" s="18"/>
      <c r="G250" s="18"/>
      <c r="H250" s="18">
        <v>100</v>
      </c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9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Z250" s="31"/>
    </row>
    <row r="251" spans="1:52" x14ac:dyDescent="0.25">
      <c r="A251" s="20" t="s">
        <v>12</v>
      </c>
      <c r="B251" s="21" t="s">
        <v>135</v>
      </c>
      <c r="C251" s="18"/>
      <c r="D251" s="18"/>
      <c r="E251" s="18"/>
      <c r="F251" s="18"/>
      <c r="G251" s="18"/>
      <c r="H251" s="18">
        <v>250</v>
      </c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9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Z251" s="31"/>
    </row>
    <row r="252" spans="1:52" x14ac:dyDescent="0.25">
      <c r="A252" s="20" t="s">
        <v>12</v>
      </c>
      <c r="B252" s="21" t="s">
        <v>136</v>
      </c>
      <c r="C252" s="18"/>
      <c r="D252" s="18"/>
      <c r="E252" s="18"/>
      <c r="F252" s="18"/>
      <c r="G252" s="18"/>
      <c r="H252" s="18">
        <v>500</v>
      </c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9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Z252" s="31"/>
    </row>
    <row r="253" spans="1:52" x14ac:dyDescent="0.25">
      <c r="A253" s="20" t="s">
        <v>12</v>
      </c>
      <c r="B253" s="21" t="s">
        <v>137</v>
      </c>
      <c r="C253" s="18"/>
      <c r="D253" s="18"/>
      <c r="E253" s="18"/>
      <c r="F253" s="18"/>
      <c r="G253" s="18"/>
      <c r="H253" s="18">
        <v>750</v>
      </c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9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Z253" s="31"/>
    </row>
    <row r="254" spans="1:52" x14ac:dyDescent="0.25">
      <c r="A254" s="20" t="s">
        <v>12</v>
      </c>
      <c r="B254" s="21" t="s">
        <v>138</v>
      </c>
      <c r="C254" s="18"/>
      <c r="D254" s="18"/>
      <c r="E254" s="18"/>
      <c r="F254" s="18"/>
      <c r="G254" s="18"/>
      <c r="H254" s="18">
        <v>1000</v>
      </c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9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Z254" s="31"/>
    </row>
    <row r="255" spans="1:52" x14ac:dyDescent="0.25">
      <c r="A255" s="20" t="s">
        <v>12</v>
      </c>
      <c r="B255" s="21" t="s">
        <v>139</v>
      </c>
      <c r="C255" s="18"/>
      <c r="D255" s="18"/>
      <c r="E255" s="18"/>
      <c r="F255" s="18"/>
      <c r="G255" s="18"/>
      <c r="H255" s="18">
        <v>1500</v>
      </c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9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Z255" s="31"/>
    </row>
    <row r="256" spans="1:52" x14ac:dyDescent="0.25">
      <c r="A256" s="20" t="s">
        <v>12</v>
      </c>
      <c r="B256" s="21" t="s">
        <v>140</v>
      </c>
      <c r="C256" s="18"/>
      <c r="D256" s="18"/>
      <c r="E256" s="18"/>
      <c r="F256" s="18"/>
      <c r="G256" s="18"/>
      <c r="H256" s="18">
        <v>2000</v>
      </c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9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Z256" s="31"/>
    </row>
    <row r="257" spans="1:52" x14ac:dyDescent="0.25">
      <c r="A257" s="20" t="s">
        <v>13</v>
      </c>
      <c r="B257" s="21" t="s">
        <v>131</v>
      </c>
      <c r="C257" s="18"/>
      <c r="D257" s="18"/>
      <c r="E257" s="18"/>
      <c r="F257" s="18"/>
      <c r="G257" s="18"/>
      <c r="H257" s="18"/>
      <c r="I257" s="18">
        <v>10</v>
      </c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9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Z257" s="31"/>
    </row>
    <row r="258" spans="1:52" x14ac:dyDescent="0.25">
      <c r="A258" s="20" t="s">
        <v>13</v>
      </c>
      <c r="B258" s="21" t="s">
        <v>132</v>
      </c>
      <c r="C258" s="18"/>
      <c r="D258" s="18"/>
      <c r="E258" s="18"/>
      <c r="F258" s="18"/>
      <c r="G258" s="18"/>
      <c r="H258" s="18"/>
      <c r="I258" s="18">
        <v>25</v>
      </c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9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Z258" s="31"/>
    </row>
    <row r="259" spans="1:52" x14ac:dyDescent="0.25">
      <c r="A259" s="20" t="s">
        <v>13</v>
      </c>
      <c r="B259" s="21" t="s">
        <v>133</v>
      </c>
      <c r="C259" s="18"/>
      <c r="D259" s="18"/>
      <c r="E259" s="18"/>
      <c r="F259" s="18"/>
      <c r="G259" s="18"/>
      <c r="H259" s="18"/>
      <c r="I259" s="18">
        <v>50</v>
      </c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9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Z259" s="31"/>
    </row>
    <row r="260" spans="1:52" x14ac:dyDescent="0.25">
      <c r="A260" s="20" t="s">
        <v>13</v>
      </c>
      <c r="B260" s="21" t="s">
        <v>134</v>
      </c>
      <c r="C260" s="18"/>
      <c r="D260" s="18"/>
      <c r="E260" s="18"/>
      <c r="F260" s="18"/>
      <c r="G260" s="18"/>
      <c r="H260" s="18"/>
      <c r="I260" s="18">
        <v>100</v>
      </c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9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Z260" s="31"/>
    </row>
    <row r="261" spans="1:52" x14ac:dyDescent="0.25">
      <c r="A261" s="20" t="s">
        <v>13</v>
      </c>
      <c r="B261" s="21" t="s">
        <v>135</v>
      </c>
      <c r="C261" s="18"/>
      <c r="D261" s="18"/>
      <c r="E261" s="18"/>
      <c r="F261" s="18"/>
      <c r="G261" s="18"/>
      <c r="H261" s="18"/>
      <c r="I261" s="18">
        <v>250</v>
      </c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9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Z261" s="31"/>
    </row>
    <row r="262" spans="1:52" x14ac:dyDescent="0.25">
      <c r="A262" s="20" t="s">
        <v>13</v>
      </c>
      <c r="B262" s="21" t="s">
        <v>136</v>
      </c>
      <c r="C262" s="18"/>
      <c r="D262" s="18"/>
      <c r="E262" s="18"/>
      <c r="F262" s="18"/>
      <c r="G262" s="18"/>
      <c r="H262" s="18"/>
      <c r="I262" s="18">
        <v>500</v>
      </c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9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Z262" s="31"/>
    </row>
    <row r="263" spans="1:52" x14ac:dyDescent="0.25">
      <c r="A263" s="20" t="s">
        <v>13</v>
      </c>
      <c r="B263" s="21" t="s">
        <v>137</v>
      </c>
      <c r="C263" s="18"/>
      <c r="D263" s="18"/>
      <c r="E263" s="18"/>
      <c r="F263" s="18"/>
      <c r="G263" s="18"/>
      <c r="H263" s="18"/>
      <c r="I263" s="18">
        <v>750</v>
      </c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9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Z263" s="31"/>
    </row>
    <row r="264" spans="1:52" x14ac:dyDescent="0.25">
      <c r="A264" s="20" t="s">
        <v>13</v>
      </c>
      <c r="B264" s="21" t="s">
        <v>138</v>
      </c>
      <c r="C264" s="18"/>
      <c r="D264" s="18"/>
      <c r="E264" s="18"/>
      <c r="F264" s="18"/>
      <c r="G264" s="18"/>
      <c r="H264" s="18"/>
      <c r="I264" s="18">
        <v>1000</v>
      </c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9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Z264" s="31"/>
    </row>
    <row r="265" spans="1:52" x14ac:dyDescent="0.25">
      <c r="A265" s="20" t="s">
        <v>13</v>
      </c>
      <c r="B265" s="21" t="s">
        <v>139</v>
      </c>
      <c r="C265" s="18"/>
      <c r="D265" s="18"/>
      <c r="E265" s="18"/>
      <c r="F265" s="18"/>
      <c r="G265" s="18"/>
      <c r="H265" s="18"/>
      <c r="I265" s="18">
        <v>1500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9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Z265" s="31"/>
    </row>
    <row r="266" spans="1:52" x14ac:dyDescent="0.25">
      <c r="A266" s="20" t="s">
        <v>13</v>
      </c>
      <c r="B266" s="21" t="s">
        <v>140</v>
      </c>
      <c r="C266" s="18"/>
      <c r="D266" s="18"/>
      <c r="E266" s="18"/>
      <c r="F266" s="18"/>
      <c r="G266" s="18"/>
      <c r="H266" s="18"/>
      <c r="I266" s="18">
        <v>2000</v>
      </c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9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Z266" s="31"/>
    </row>
    <row r="267" spans="1:52" x14ac:dyDescent="0.25">
      <c r="A267" s="20" t="s">
        <v>14</v>
      </c>
      <c r="B267" s="21" t="s">
        <v>131</v>
      </c>
      <c r="C267" s="18"/>
      <c r="D267" s="18"/>
      <c r="E267" s="18"/>
      <c r="F267" s="18"/>
      <c r="G267" s="18"/>
      <c r="H267" s="18"/>
      <c r="I267" s="18"/>
      <c r="J267" s="18">
        <v>10</v>
      </c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9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Z267" s="31"/>
    </row>
    <row r="268" spans="1:52" x14ac:dyDescent="0.25">
      <c r="A268" s="20" t="s">
        <v>14</v>
      </c>
      <c r="B268" s="21" t="s">
        <v>132</v>
      </c>
      <c r="C268" s="18"/>
      <c r="D268" s="18"/>
      <c r="E268" s="18"/>
      <c r="F268" s="18"/>
      <c r="G268" s="18"/>
      <c r="H268" s="18"/>
      <c r="I268" s="18"/>
      <c r="J268" s="18">
        <v>25</v>
      </c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9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Z268" s="31"/>
    </row>
    <row r="269" spans="1:52" x14ac:dyDescent="0.25">
      <c r="A269" s="20" t="s">
        <v>14</v>
      </c>
      <c r="B269" s="21" t="s">
        <v>133</v>
      </c>
      <c r="C269" s="18"/>
      <c r="D269" s="18"/>
      <c r="E269" s="18"/>
      <c r="F269" s="18"/>
      <c r="G269" s="18"/>
      <c r="H269" s="18"/>
      <c r="I269" s="18"/>
      <c r="J269" s="18">
        <v>50</v>
      </c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9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Z269" s="31"/>
    </row>
    <row r="270" spans="1:52" x14ac:dyDescent="0.25">
      <c r="A270" s="20" t="s">
        <v>14</v>
      </c>
      <c r="B270" s="21" t="s">
        <v>134</v>
      </c>
      <c r="C270" s="18"/>
      <c r="D270" s="18"/>
      <c r="E270" s="18"/>
      <c r="F270" s="18"/>
      <c r="G270" s="18"/>
      <c r="H270" s="18"/>
      <c r="I270" s="18"/>
      <c r="J270" s="18">
        <v>100</v>
      </c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9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Z270" s="31"/>
    </row>
    <row r="271" spans="1:52" x14ac:dyDescent="0.25">
      <c r="A271" s="20" t="s">
        <v>14</v>
      </c>
      <c r="B271" s="21" t="s">
        <v>135</v>
      </c>
      <c r="C271" s="18"/>
      <c r="D271" s="18"/>
      <c r="E271" s="18"/>
      <c r="F271" s="18"/>
      <c r="G271" s="18"/>
      <c r="H271" s="18"/>
      <c r="I271" s="18"/>
      <c r="J271" s="18">
        <v>250</v>
      </c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9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Z271" s="31"/>
    </row>
    <row r="272" spans="1:52" x14ac:dyDescent="0.25">
      <c r="A272" s="20" t="s">
        <v>14</v>
      </c>
      <c r="B272" s="21" t="s">
        <v>136</v>
      </c>
      <c r="C272" s="18"/>
      <c r="D272" s="18"/>
      <c r="E272" s="18"/>
      <c r="F272" s="18"/>
      <c r="G272" s="18"/>
      <c r="H272" s="18"/>
      <c r="I272" s="18"/>
      <c r="J272" s="18">
        <v>500</v>
      </c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9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Z272" s="31"/>
    </row>
    <row r="273" spans="1:52" x14ac:dyDescent="0.25">
      <c r="A273" s="20" t="s">
        <v>14</v>
      </c>
      <c r="B273" s="21" t="s">
        <v>137</v>
      </c>
      <c r="C273" s="18"/>
      <c r="D273" s="18"/>
      <c r="E273" s="18"/>
      <c r="F273" s="18"/>
      <c r="G273" s="18"/>
      <c r="H273" s="18"/>
      <c r="I273" s="18"/>
      <c r="J273" s="18">
        <v>750</v>
      </c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9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Z273" s="31"/>
    </row>
    <row r="274" spans="1:52" x14ac:dyDescent="0.25">
      <c r="A274" s="20" t="s">
        <v>14</v>
      </c>
      <c r="B274" s="21" t="s">
        <v>138</v>
      </c>
      <c r="C274" s="18"/>
      <c r="D274" s="18"/>
      <c r="E274" s="18"/>
      <c r="F274" s="18"/>
      <c r="G274" s="18"/>
      <c r="H274" s="18"/>
      <c r="I274" s="18"/>
      <c r="J274" s="18">
        <v>1000</v>
      </c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9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Z274" s="31"/>
    </row>
    <row r="275" spans="1:52" x14ac:dyDescent="0.25">
      <c r="A275" s="20" t="s">
        <v>14</v>
      </c>
      <c r="B275" s="21" t="s">
        <v>139</v>
      </c>
      <c r="C275" s="18"/>
      <c r="D275" s="18"/>
      <c r="E275" s="18"/>
      <c r="F275" s="18"/>
      <c r="G275" s="18"/>
      <c r="H275" s="18"/>
      <c r="I275" s="18"/>
      <c r="J275" s="18">
        <v>1500</v>
      </c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9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Z275" s="31"/>
    </row>
    <row r="276" spans="1:52" x14ac:dyDescent="0.25">
      <c r="A276" s="20" t="s">
        <v>14</v>
      </c>
      <c r="B276" s="21" t="s">
        <v>140</v>
      </c>
      <c r="C276" s="18"/>
      <c r="D276" s="18"/>
      <c r="E276" s="18"/>
      <c r="F276" s="18"/>
      <c r="G276" s="18"/>
      <c r="H276" s="18"/>
      <c r="I276" s="18"/>
      <c r="J276" s="18">
        <v>2000</v>
      </c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9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Z276" s="31"/>
    </row>
    <row r="277" spans="1:52" ht="30" x14ac:dyDescent="0.25">
      <c r="A277" s="20" t="s">
        <v>15</v>
      </c>
      <c r="B277" s="21" t="s">
        <v>131</v>
      </c>
      <c r="C277" s="18"/>
      <c r="D277" s="18"/>
      <c r="E277" s="18"/>
      <c r="F277" s="18"/>
      <c r="G277" s="18"/>
      <c r="H277" s="18"/>
      <c r="I277" s="18"/>
      <c r="J277" s="18"/>
      <c r="K277" s="18">
        <v>10</v>
      </c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9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Z277" s="31"/>
    </row>
    <row r="278" spans="1:52" ht="30" x14ac:dyDescent="0.25">
      <c r="A278" s="20" t="s">
        <v>15</v>
      </c>
      <c r="B278" s="21" t="s">
        <v>132</v>
      </c>
      <c r="C278" s="18"/>
      <c r="D278" s="18"/>
      <c r="E278" s="18"/>
      <c r="F278" s="18"/>
      <c r="G278" s="18"/>
      <c r="H278" s="18"/>
      <c r="I278" s="18"/>
      <c r="J278" s="18"/>
      <c r="K278" s="18">
        <v>25</v>
      </c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9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Z278" s="31"/>
    </row>
    <row r="279" spans="1:52" ht="30" x14ac:dyDescent="0.25">
      <c r="A279" s="20" t="s">
        <v>15</v>
      </c>
      <c r="B279" s="21" t="s">
        <v>133</v>
      </c>
      <c r="C279" s="18"/>
      <c r="D279" s="18"/>
      <c r="E279" s="18"/>
      <c r="F279" s="18"/>
      <c r="G279" s="18"/>
      <c r="H279" s="18"/>
      <c r="I279" s="18"/>
      <c r="J279" s="18"/>
      <c r="K279" s="18">
        <v>50</v>
      </c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9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Z279" s="31"/>
    </row>
    <row r="280" spans="1:52" ht="30" x14ac:dyDescent="0.25">
      <c r="A280" s="20" t="s">
        <v>15</v>
      </c>
      <c r="B280" s="21" t="s">
        <v>134</v>
      </c>
      <c r="C280" s="18"/>
      <c r="D280" s="18"/>
      <c r="E280" s="18"/>
      <c r="F280" s="18"/>
      <c r="G280" s="18"/>
      <c r="H280" s="18"/>
      <c r="I280" s="18"/>
      <c r="J280" s="18"/>
      <c r="K280" s="18">
        <v>100</v>
      </c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9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Z280" s="31"/>
    </row>
    <row r="281" spans="1:52" ht="30" x14ac:dyDescent="0.25">
      <c r="A281" s="20" t="s">
        <v>15</v>
      </c>
      <c r="B281" s="21" t="s">
        <v>135</v>
      </c>
      <c r="C281" s="18"/>
      <c r="D281" s="18"/>
      <c r="E281" s="18"/>
      <c r="F281" s="18"/>
      <c r="G281" s="18"/>
      <c r="H281" s="18"/>
      <c r="I281" s="18"/>
      <c r="J281" s="18"/>
      <c r="K281" s="18">
        <v>250</v>
      </c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9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Z281" s="31"/>
    </row>
    <row r="282" spans="1:52" ht="30" x14ac:dyDescent="0.25">
      <c r="A282" s="20" t="s">
        <v>15</v>
      </c>
      <c r="B282" s="21" t="s">
        <v>136</v>
      </c>
      <c r="C282" s="18"/>
      <c r="D282" s="18"/>
      <c r="E282" s="18"/>
      <c r="F282" s="18"/>
      <c r="G282" s="18"/>
      <c r="H282" s="18"/>
      <c r="I282" s="18"/>
      <c r="J282" s="18"/>
      <c r="K282" s="18">
        <v>500</v>
      </c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9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Z282" s="31"/>
    </row>
    <row r="283" spans="1:52" ht="30" x14ac:dyDescent="0.25">
      <c r="A283" s="20" t="s">
        <v>15</v>
      </c>
      <c r="B283" s="21" t="s">
        <v>137</v>
      </c>
      <c r="C283" s="18"/>
      <c r="D283" s="18"/>
      <c r="E283" s="18"/>
      <c r="F283" s="18"/>
      <c r="G283" s="18"/>
      <c r="H283" s="18"/>
      <c r="I283" s="18"/>
      <c r="J283" s="18"/>
      <c r="K283" s="18">
        <v>750</v>
      </c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9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Z283" s="31"/>
    </row>
    <row r="284" spans="1:52" ht="30" x14ac:dyDescent="0.25">
      <c r="A284" s="20" t="s">
        <v>15</v>
      </c>
      <c r="B284" s="21" t="s">
        <v>138</v>
      </c>
      <c r="C284" s="18"/>
      <c r="D284" s="18"/>
      <c r="E284" s="18"/>
      <c r="F284" s="18"/>
      <c r="G284" s="18"/>
      <c r="H284" s="18"/>
      <c r="I284" s="18"/>
      <c r="J284" s="18"/>
      <c r="K284" s="18">
        <v>1000</v>
      </c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9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Z284" s="31"/>
    </row>
    <row r="285" spans="1:52" ht="30" x14ac:dyDescent="0.25">
      <c r="A285" s="20" t="s">
        <v>15</v>
      </c>
      <c r="B285" s="21" t="s">
        <v>139</v>
      </c>
      <c r="C285" s="18"/>
      <c r="D285" s="18"/>
      <c r="E285" s="18"/>
      <c r="F285" s="18"/>
      <c r="G285" s="18"/>
      <c r="H285" s="18"/>
      <c r="I285" s="18"/>
      <c r="J285" s="18"/>
      <c r="K285" s="18">
        <v>1500</v>
      </c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9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Z285" s="31"/>
    </row>
    <row r="286" spans="1:52" ht="30" x14ac:dyDescent="0.25">
      <c r="A286" s="20" t="s">
        <v>15</v>
      </c>
      <c r="B286" s="21" t="s">
        <v>140</v>
      </c>
      <c r="C286" s="18"/>
      <c r="D286" s="18"/>
      <c r="E286" s="18"/>
      <c r="F286" s="18"/>
      <c r="G286" s="18"/>
      <c r="H286" s="18"/>
      <c r="I286" s="18"/>
      <c r="J286" s="18"/>
      <c r="K286" s="18">
        <v>2000</v>
      </c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9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Z286" s="31"/>
    </row>
    <row r="287" spans="1:52" x14ac:dyDescent="0.25">
      <c r="A287" s="20" t="s">
        <v>16</v>
      </c>
      <c r="B287" s="21" t="s">
        <v>131</v>
      </c>
      <c r="C287" s="18"/>
      <c r="D287" s="18"/>
      <c r="E287" s="18"/>
      <c r="F287" s="18"/>
      <c r="G287" s="18"/>
      <c r="H287" s="18"/>
      <c r="I287" s="18"/>
      <c r="J287" s="18"/>
      <c r="K287" s="18"/>
      <c r="L287" s="18">
        <v>10</v>
      </c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9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Z287" s="31"/>
    </row>
    <row r="288" spans="1:52" x14ac:dyDescent="0.25">
      <c r="A288" s="20" t="s">
        <v>16</v>
      </c>
      <c r="B288" s="21" t="s">
        <v>132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>
        <v>25</v>
      </c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9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Z288" s="31"/>
    </row>
    <row r="289" spans="1:52" x14ac:dyDescent="0.25">
      <c r="A289" s="20" t="s">
        <v>16</v>
      </c>
      <c r="B289" s="21" t="s">
        <v>133</v>
      </c>
      <c r="C289" s="18"/>
      <c r="D289" s="18"/>
      <c r="E289" s="18"/>
      <c r="F289" s="18"/>
      <c r="G289" s="18"/>
      <c r="H289" s="18"/>
      <c r="I289" s="18"/>
      <c r="J289" s="18"/>
      <c r="K289" s="18"/>
      <c r="L289" s="18">
        <v>50</v>
      </c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9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Z289" s="31"/>
    </row>
    <row r="290" spans="1:52" x14ac:dyDescent="0.25">
      <c r="A290" s="20" t="s">
        <v>16</v>
      </c>
      <c r="B290" s="21" t="s">
        <v>134</v>
      </c>
      <c r="C290" s="18"/>
      <c r="D290" s="18"/>
      <c r="E290" s="18"/>
      <c r="F290" s="18"/>
      <c r="G290" s="18"/>
      <c r="H290" s="18"/>
      <c r="I290" s="18"/>
      <c r="J290" s="18"/>
      <c r="K290" s="18"/>
      <c r="L290" s="18">
        <v>100</v>
      </c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9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Z290" s="31"/>
    </row>
    <row r="291" spans="1:52" x14ac:dyDescent="0.25">
      <c r="A291" s="20" t="s">
        <v>16</v>
      </c>
      <c r="B291" s="21" t="s">
        <v>135</v>
      </c>
      <c r="C291" s="18"/>
      <c r="D291" s="18"/>
      <c r="E291" s="18"/>
      <c r="F291" s="18"/>
      <c r="G291" s="18"/>
      <c r="H291" s="18"/>
      <c r="I291" s="18"/>
      <c r="J291" s="18"/>
      <c r="K291" s="18"/>
      <c r="L291" s="18">
        <v>250</v>
      </c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9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Z291" s="31"/>
    </row>
    <row r="292" spans="1:52" x14ac:dyDescent="0.25">
      <c r="A292" s="20" t="s">
        <v>16</v>
      </c>
      <c r="B292" s="21" t="s">
        <v>136</v>
      </c>
      <c r="C292" s="18"/>
      <c r="D292" s="18"/>
      <c r="E292" s="18"/>
      <c r="F292" s="18"/>
      <c r="G292" s="18"/>
      <c r="H292" s="18"/>
      <c r="I292" s="18"/>
      <c r="J292" s="18"/>
      <c r="K292" s="18"/>
      <c r="L292" s="18">
        <v>500</v>
      </c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9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Z292" s="31"/>
    </row>
    <row r="293" spans="1:52" x14ac:dyDescent="0.25">
      <c r="A293" s="20" t="s">
        <v>16</v>
      </c>
      <c r="B293" s="21" t="s">
        <v>137</v>
      </c>
      <c r="C293" s="18"/>
      <c r="D293" s="18"/>
      <c r="E293" s="18"/>
      <c r="F293" s="18"/>
      <c r="G293" s="18"/>
      <c r="H293" s="18"/>
      <c r="I293" s="18"/>
      <c r="J293" s="18"/>
      <c r="K293" s="18"/>
      <c r="L293" s="18">
        <v>750</v>
      </c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9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Z293" s="31"/>
    </row>
    <row r="294" spans="1:52" x14ac:dyDescent="0.25">
      <c r="A294" s="20" t="s">
        <v>16</v>
      </c>
      <c r="B294" s="21" t="s">
        <v>138</v>
      </c>
      <c r="C294" s="18"/>
      <c r="D294" s="18"/>
      <c r="E294" s="18"/>
      <c r="F294" s="18"/>
      <c r="G294" s="18"/>
      <c r="H294" s="18"/>
      <c r="I294" s="18"/>
      <c r="J294" s="18"/>
      <c r="K294" s="18"/>
      <c r="L294" s="18">
        <v>1000</v>
      </c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9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Z294" s="31"/>
    </row>
    <row r="295" spans="1:52" x14ac:dyDescent="0.25">
      <c r="A295" s="20" t="s">
        <v>16</v>
      </c>
      <c r="B295" s="21" t="s">
        <v>139</v>
      </c>
      <c r="C295" s="18"/>
      <c r="D295" s="18"/>
      <c r="E295" s="18"/>
      <c r="F295" s="18"/>
      <c r="G295" s="18"/>
      <c r="H295" s="18"/>
      <c r="I295" s="18"/>
      <c r="J295" s="18"/>
      <c r="K295" s="18"/>
      <c r="L295" s="18">
        <v>1500</v>
      </c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9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Z295" s="31"/>
    </row>
    <row r="296" spans="1:52" x14ac:dyDescent="0.25">
      <c r="A296" s="20" t="s">
        <v>16</v>
      </c>
      <c r="B296" s="21" t="s">
        <v>140</v>
      </c>
      <c r="C296" s="18"/>
      <c r="D296" s="18"/>
      <c r="E296" s="18"/>
      <c r="F296" s="18"/>
      <c r="G296" s="18"/>
      <c r="H296" s="18"/>
      <c r="I296" s="18"/>
      <c r="J296" s="18"/>
      <c r="K296" s="18"/>
      <c r="L296" s="18">
        <v>2000</v>
      </c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9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Z296" s="31"/>
    </row>
    <row r="297" spans="1:52" x14ac:dyDescent="0.25">
      <c r="A297" s="20" t="s">
        <v>17</v>
      </c>
      <c r="B297" s="21" t="s">
        <v>131</v>
      </c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>
        <v>10</v>
      </c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9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Z297" s="31"/>
    </row>
    <row r="298" spans="1:52" x14ac:dyDescent="0.25">
      <c r="A298" s="20" t="s">
        <v>17</v>
      </c>
      <c r="B298" s="21" t="s">
        <v>132</v>
      </c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>
        <v>25</v>
      </c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9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Z298" s="31"/>
    </row>
    <row r="299" spans="1:52" x14ac:dyDescent="0.25">
      <c r="A299" s="20" t="s">
        <v>17</v>
      </c>
      <c r="B299" s="21" t="s">
        <v>133</v>
      </c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>
        <v>50</v>
      </c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9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Z299" s="31"/>
    </row>
    <row r="300" spans="1:52" x14ac:dyDescent="0.25">
      <c r="A300" s="20" t="s">
        <v>17</v>
      </c>
      <c r="B300" s="21" t="s">
        <v>134</v>
      </c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>
        <v>100</v>
      </c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9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Z300" s="31"/>
    </row>
    <row r="301" spans="1:52" x14ac:dyDescent="0.25">
      <c r="A301" s="20" t="s">
        <v>17</v>
      </c>
      <c r="B301" s="21" t="s">
        <v>135</v>
      </c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>
        <v>250</v>
      </c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9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Z301" s="31"/>
    </row>
    <row r="302" spans="1:52" x14ac:dyDescent="0.25">
      <c r="A302" s="20" t="s">
        <v>17</v>
      </c>
      <c r="B302" s="21" t="s">
        <v>136</v>
      </c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>
        <v>500</v>
      </c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9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Z302" s="31"/>
    </row>
    <row r="303" spans="1:52" x14ac:dyDescent="0.25">
      <c r="A303" s="20" t="s">
        <v>17</v>
      </c>
      <c r="B303" s="21" t="s">
        <v>137</v>
      </c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>
        <v>750</v>
      </c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9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Z303" s="31"/>
    </row>
    <row r="304" spans="1:52" x14ac:dyDescent="0.25">
      <c r="A304" s="20" t="s">
        <v>17</v>
      </c>
      <c r="B304" s="21" t="s">
        <v>138</v>
      </c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>
        <v>1000</v>
      </c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9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Z304" s="31"/>
    </row>
    <row r="305" spans="1:52" x14ac:dyDescent="0.25">
      <c r="A305" s="20" t="s">
        <v>17</v>
      </c>
      <c r="B305" s="21" t="s">
        <v>139</v>
      </c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>
        <v>1500</v>
      </c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9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Z305" s="31"/>
    </row>
    <row r="306" spans="1:52" x14ac:dyDescent="0.25">
      <c r="A306" s="20" t="s">
        <v>17</v>
      </c>
      <c r="B306" s="21" t="s">
        <v>140</v>
      </c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>
        <v>2000</v>
      </c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9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Z306" s="31"/>
    </row>
    <row r="307" spans="1:52" x14ac:dyDescent="0.25">
      <c r="A307" s="20" t="s">
        <v>18</v>
      </c>
      <c r="B307" s="21" t="s">
        <v>131</v>
      </c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>
        <v>10</v>
      </c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9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Z307" s="31"/>
    </row>
    <row r="308" spans="1:52" x14ac:dyDescent="0.25">
      <c r="A308" s="20" t="s">
        <v>18</v>
      </c>
      <c r="B308" s="21" t="s">
        <v>132</v>
      </c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>
        <v>25</v>
      </c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9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Z308" s="31"/>
    </row>
    <row r="309" spans="1:52" x14ac:dyDescent="0.25">
      <c r="A309" s="20" t="s">
        <v>18</v>
      </c>
      <c r="B309" s="21" t="s">
        <v>133</v>
      </c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>
        <v>50</v>
      </c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9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Z309" s="31"/>
    </row>
    <row r="310" spans="1:52" x14ac:dyDescent="0.25">
      <c r="A310" s="20" t="s">
        <v>18</v>
      </c>
      <c r="B310" s="21" t="s">
        <v>134</v>
      </c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>
        <v>100</v>
      </c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9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Z310" s="31"/>
    </row>
    <row r="311" spans="1:52" x14ac:dyDescent="0.25">
      <c r="A311" s="20" t="s">
        <v>18</v>
      </c>
      <c r="B311" s="21" t="s">
        <v>135</v>
      </c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>
        <v>250</v>
      </c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9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Z311" s="31"/>
    </row>
    <row r="312" spans="1:52" x14ac:dyDescent="0.25">
      <c r="A312" s="20" t="s">
        <v>18</v>
      </c>
      <c r="B312" s="21" t="s">
        <v>136</v>
      </c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>
        <v>500</v>
      </c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9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Z312" s="31"/>
    </row>
    <row r="313" spans="1:52" x14ac:dyDescent="0.25">
      <c r="A313" s="20" t="s">
        <v>18</v>
      </c>
      <c r="B313" s="21" t="s">
        <v>137</v>
      </c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>
        <v>750</v>
      </c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9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Z313" s="31"/>
    </row>
    <row r="314" spans="1:52" x14ac:dyDescent="0.25">
      <c r="A314" s="20" t="s">
        <v>18</v>
      </c>
      <c r="B314" s="21" t="s">
        <v>138</v>
      </c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>
        <v>1000</v>
      </c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9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Z314" s="31"/>
    </row>
    <row r="315" spans="1:52" x14ac:dyDescent="0.25">
      <c r="A315" s="20" t="s">
        <v>18</v>
      </c>
      <c r="B315" s="21" t="s">
        <v>139</v>
      </c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>
        <v>1500</v>
      </c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9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Z315" s="31"/>
    </row>
    <row r="316" spans="1:52" x14ac:dyDescent="0.25">
      <c r="A316" s="20" t="s">
        <v>18</v>
      </c>
      <c r="B316" s="21" t="s">
        <v>140</v>
      </c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>
        <v>2000</v>
      </c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Z316" s="31"/>
    </row>
    <row r="317" spans="1:52" x14ac:dyDescent="0.25">
      <c r="A317" s="20" t="s">
        <v>19</v>
      </c>
      <c r="B317" s="21" t="s">
        <v>131</v>
      </c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>
        <v>10</v>
      </c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Z317" s="31"/>
    </row>
    <row r="318" spans="1:52" x14ac:dyDescent="0.25">
      <c r="A318" s="20" t="s">
        <v>19</v>
      </c>
      <c r="B318" s="21" t="s">
        <v>132</v>
      </c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>
        <v>25</v>
      </c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Z318" s="31"/>
    </row>
    <row r="319" spans="1:52" x14ac:dyDescent="0.25">
      <c r="A319" s="20" t="s">
        <v>19</v>
      </c>
      <c r="B319" s="21" t="s">
        <v>133</v>
      </c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>
        <v>50</v>
      </c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Z319" s="31"/>
    </row>
    <row r="320" spans="1:52" x14ac:dyDescent="0.25">
      <c r="A320" s="20" t="s">
        <v>19</v>
      </c>
      <c r="B320" s="21" t="s">
        <v>134</v>
      </c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>
        <v>100</v>
      </c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Z320" s="31"/>
    </row>
    <row r="321" spans="1:52" x14ac:dyDescent="0.25">
      <c r="A321" s="20" t="s">
        <v>19</v>
      </c>
      <c r="B321" s="21" t="s">
        <v>135</v>
      </c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>
        <v>250</v>
      </c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Z321" s="31"/>
    </row>
    <row r="322" spans="1:52" x14ac:dyDescent="0.25">
      <c r="A322" s="20" t="s">
        <v>19</v>
      </c>
      <c r="B322" s="21" t="s">
        <v>136</v>
      </c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>
        <v>500</v>
      </c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Z322" s="31"/>
    </row>
    <row r="323" spans="1:52" x14ac:dyDescent="0.25">
      <c r="A323" s="20" t="s">
        <v>19</v>
      </c>
      <c r="B323" s="21" t="s">
        <v>137</v>
      </c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>
        <v>750</v>
      </c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Z323" s="31"/>
    </row>
    <row r="324" spans="1:52" x14ac:dyDescent="0.25">
      <c r="A324" s="20" t="s">
        <v>19</v>
      </c>
      <c r="B324" s="21" t="s">
        <v>138</v>
      </c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>
        <v>1000</v>
      </c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Z324" s="31"/>
    </row>
    <row r="325" spans="1:52" x14ac:dyDescent="0.25">
      <c r="A325" s="20" t="s">
        <v>19</v>
      </c>
      <c r="B325" s="21" t="s">
        <v>139</v>
      </c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>
        <v>1500</v>
      </c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Z325" s="31"/>
    </row>
    <row r="326" spans="1:52" x14ac:dyDescent="0.25">
      <c r="A326" s="20" t="s">
        <v>19</v>
      </c>
      <c r="B326" s="21" t="s">
        <v>140</v>
      </c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>
        <v>2000</v>
      </c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Z326" s="31"/>
    </row>
    <row r="327" spans="1:52" x14ac:dyDescent="0.25">
      <c r="A327" s="20" t="s">
        <v>20</v>
      </c>
      <c r="B327" s="21" t="s">
        <v>131</v>
      </c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>
        <v>10</v>
      </c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Z327" s="31"/>
    </row>
    <row r="328" spans="1:52" x14ac:dyDescent="0.25">
      <c r="A328" s="20" t="s">
        <v>20</v>
      </c>
      <c r="B328" s="21" t="s">
        <v>132</v>
      </c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>
        <v>25</v>
      </c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Z328" s="31"/>
    </row>
    <row r="329" spans="1:52" x14ac:dyDescent="0.25">
      <c r="A329" s="20" t="s">
        <v>20</v>
      </c>
      <c r="B329" s="21" t="s">
        <v>133</v>
      </c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>
        <v>50</v>
      </c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Z329" s="31"/>
    </row>
    <row r="330" spans="1:52" x14ac:dyDescent="0.25">
      <c r="A330" s="20" t="s">
        <v>20</v>
      </c>
      <c r="B330" s="21" t="s">
        <v>134</v>
      </c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>
        <v>100</v>
      </c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Z330" s="31"/>
    </row>
    <row r="331" spans="1:52" x14ac:dyDescent="0.25">
      <c r="A331" s="20" t="s">
        <v>20</v>
      </c>
      <c r="B331" s="21" t="s">
        <v>135</v>
      </c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>
        <v>250</v>
      </c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Z331" s="31"/>
    </row>
    <row r="332" spans="1:52" x14ac:dyDescent="0.25">
      <c r="A332" s="20" t="s">
        <v>20</v>
      </c>
      <c r="B332" s="21" t="s">
        <v>136</v>
      </c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>
        <v>500</v>
      </c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Z332" s="31"/>
    </row>
    <row r="333" spans="1:52" x14ac:dyDescent="0.25">
      <c r="A333" s="20" t="s">
        <v>20</v>
      </c>
      <c r="B333" s="21" t="s">
        <v>137</v>
      </c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>
        <v>750</v>
      </c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Z333" s="31"/>
    </row>
    <row r="334" spans="1:52" x14ac:dyDescent="0.25">
      <c r="A334" s="20" t="s">
        <v>20</v>
      </c>
      <c r="B334" s="21" t="s">
        <v>138</v>
      </c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>
        <v>1000</v>
      </c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Z334" s="31"/>
    </row>
    <row r="335" spans="1:52" x14ac:dyDescent="0.25">
      <c r="A335" s="20" t="s">
        <v>20</v>
      </c>
      <c r="B335" s="21" t="s">
        <v>139</v>
      </c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>
        <v>1500</v>
      </c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Z335" s="31"/>
    </row>
    <row r="336" spans="1:52" x14ac:dyDescent="0.25">
      <c r="A336" s="20" t="s">
        <v>20</v>
      </c>
      <c r="B336" s="21" t="s">
        <v>140</v>
      </c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>
        <v>2000</v>
      </c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Z336" s="31"/>
    </row>
    <row r="337" spans="1:52" x14ac:dyDescent="0.25">
      <c r="A337" s="20" t="s">
        <v>21</v>
      </c>
      <c r="B337" s="21" t="s">
        <v>131</v>
      </c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>
        <v>10</v>
      </c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Z337" s="31"/>
    </row>
    <row r="338" spans="1:52" x14ac:dyDescent="0.25">
      <c r="A338" s="20" t="s">
        <v>21</v>
      </c>
      <c r="B338" s="21" t="s">
        <v>132</v>
      </c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>
        <v>25</v>
      </c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Z338" s="31"/>
    </row>
    <row r="339" spans="1:52" x14ac:dyDescent="0.25">
      <c r="A339" s="20" t="s">
        <v>21</v>
      </c>
      <c r="B339" s="21" t="s">
        <v>133</v>
      </c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>
        <v>50</v>
      </c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Z339" s="31"/>
    </row>
    <row r="340" spans="1:52" x14ac:dyDescent="0.25">
      <c r="A340" s="20" t="s">
        <v>21</v>
      </c>
      <c r="B340" s="21" t="s">
        <v>134</v>
      </c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>
        <v>100</v>
      </c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Z340" s="31"/>
    </row>
    <row r="341" spans="1:52" x14ac:dyDescent="0.25">
      <c r="A341" s="20" t="s">
        <v>21</v>
      </c>
      <c r="B341" s="21" t="s">
        <v>135</v>
      </c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>
        <v>250</v>
      </c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Z341" s="31"/>
    </row>
    <row r="342" spans="1:52" x14ac:dyDescent="0.25">
      <c r="A342" s="20" t="s">
        <v>21</v>
      </c>
      <c r="B342" s="21" t="s">
        <v>136</v>
      </c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>
        <v>500</v>
      </c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Z342" s="31"/>
    </row>
    <row r="343" spans="1:52" x14ac:dyDescent="0.25">
      <c r="A343" s="20" t="s">
        <v>21</v>
      </c>
      <c r="B343" s="21" t="s">
        <v>137</v>
      </c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>
        <v>750</v>
      </c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Z343" s="31"/>
    </row>
    <row r="344" spans="1:52" x14ac:dyDescent="0.25">
      <c r="A344" s="20" t="s">
        <v>21</v>
      </c>
      <c r="B344" s="21" t="s">
        <v>138</v>
      </c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>
        <v>1000</v>
      </c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Z344" s="31"/>
    </row>
    <row r="345" spans="1:52" x14ac:dyDescent="0.25">
      <c r="A345" s="20" t="s">
        <v>21</v>
      </c>
      <c r="B345" s="21" t="s">
        <v>139</v>
      </c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>
        <v>1500</v>
      </c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Z345" s="31"/>
    </row>
    <row r="346" spans="1:52" x14ac:dyDescent="0.25">
      <c r="A346" s="20" t="s">
        <v>21</v>
      </c>
      <c r="B346" s="21" t="s">
        <v>140</v>
      </c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>
        <v>2000</v>
      </c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Z346" s="31"/>
    </row>
    <row r="347" spans="1:52" x14ac:dyDescent="0.25">
      <c r="A347" s="20" t="s">
        <v>22</v>
      </c>
      <c r="B347" s="21" t="s">
        <v>131</v>
      </c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>
        <v>10</v>
      </c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Z347" s="31"/>
    </row>
    <row r="348" spans="1:52" x14ac:dyDescent="0.25">
      <c r="A348" s="20" t="s">
        <v>22</v>
      </c>
      <c r="B348" s="21" t="s">
        <v>132</v>
      </c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>
        <v>25</v>
      </c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Z348" s="31"/>
    </row>
    <row r="349" spans="1:52" x14ac:dyDescent="0.25">
      <c r="A349" s="20" t="s">
        <v>22</v>
      </c>
      <c r="B349" s="21" t="s">
        <v>133</v>
      </c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>
        <v>50</v>
      </c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Z349" s="31"/>
    </row>
    <row r="350" spans="1:52" x14ac:dyDescent="0.25">
      <c r="A350" s="20" t="s">
        <v>22</v>
      </c>
      <c r="B350" s="21" t="s">
        <v>134</v>
      </c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>
        <v>100</v>
      </c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Z350" s="31"/>
    </row>
    <row r="351" spans="1:52" x14ac:dyDescent="0.25">
      <c r="A351" s="20" t="s">
        <v>22</v>
      </c>
      <c r="B351" s="21" t="s">
        <v>135</v>
      </c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>
        <v>250</v>
      </c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Z351" s="31"/>
    </row>
    <row r="352" spans="1:52" x14ac:dyDescent="0.25">
      <c r="A352" s="20" t="s">
        <v>22</v>
      </c>
      <c r="B352" s="21" t="s">
        <v>136</v>
      </c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>
        <v>500</v>
      </c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Z352" s="31"/>
    </row>
    <row r="353" spans="1:52" x14ac:dyDescent="0.25">
      <c r="A353" s="20" t="s">
        <v>22</v>
      </c>
      <c r="B353" s="21" t="s">
        <v>137</v>
      </c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>
        <v>750</v>
      </c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Z353" s="31"/>
    </row>
    <row r="354" spans="1:52" x14ac:dyDescent="0.25">
      <c r="A354" s="20" t="s">
        <v>22</v>
      </c>
      <c r="B354" s="21" t="s">
        <v>138</v>
      </c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>
        <v>1000</v>
      </c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Z354" s="31"/>
    </row>
    <row r="355" spans="1:52" x14ac:dyDescent="0.25">
      <c r="A355" s="20" t="s">
        <v>22</v>
      </c>
      <c r="B355" s="21" t="s">
        <v>139</v>
      </c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>
        <v>1500</v>
      </c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Z355" s="31"/>
    </row>
    <row r="356" spans="1:52" x14ac:dyDescent="0.25">
      <c r="A356" s="20" t="s">
        <v>22</v>
      </c>
      <c r="B356" s="21" t="s">
        <v>140</v>
      </c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>
        <v>2000</v>
      </c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Z356" s="31"/>
    </row>
    <row r="357" spans="1:52" x14ac:dyDescent="0.25">
      <c r="A357" s="20" t="s">
        <v>23</v>
      </c>
      <c r="B357" s="21" t="s">
        <v>131</v>
      </c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>
        <v>10</v>
      </c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Z357" s="31"/>
    </row>
    <row r="358" spans="1:52" x14ac:dyDescent="0.25">
      <c r="A358" s="20" t="s">
        <v>23</v>
      </c>
      <c r="B358" s="21" t="s">
        <v>132</v>
      </c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>
        <v>25</v>
      </c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Z358" s="31"/>
    </row>
    <row r="359" spans="1:52" x14ac:dyDescent="0.25">
      <c r="A359" s="20" t="s">
        <v>23</v>
      </c>
      <c r="B359" s="21" t="s">
        <v>133</v>
      </c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>
        <v>50</v>
      </c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Z359" s="31"/>
    </row>
    <row r="360" spans="1:52" x14ac:dyDescent="0.25">
      <c r="A360" s="20" t="s">
        <v>23</v>
      </c>
      <c r="B360" s="21" t="s">
        <v>134</v>
      </c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>
        <v>100</v>
      </c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Z360" s="31"/>
    </row>
    <row r="361" spans="1:52" x14ac:dyDescent="0.25">
      <c r="A361" s="20" t="s">
        <v>23</v>
      </c>
      <c r="B361" s="21" t="s">
        <v>135</v>
      </c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>
        <v>250</v>
      </c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Z361" s="31"/>
    </row>
    <row r="362" spans="1:52" x14ac:dyDescent="0.25">
      <c r="A362" s="20" t="s">
        <v>23</v>
      </c>
      <c r="B362" s="21" t="s">
        <v>136</v>
      </c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>
        <v>500</v>
      </c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Z362" s="31"/>
    </row>
    <row r="363" spans="1:52" x14ac:dyDescent="0.25">
      <c r="A363" s="20" t="s">
        <v>23</v>
      </c>
      <c r="B363" s="21" t="s">
        <v>137</v>
      </c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>
        <v>750</v>
      </c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Z363" s="31"/>
    </row>
    <row r="364" spans="1:52" x14ac:dyDescent="0.25">
      <c r="A364" s="20" t="s">
        <v>23</v>
      </c>
      <c r="B364" s="21" t="s">
        <v>138</v>
      </c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>
        <v>1000</v>
      </c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Z364" s="31"/>
    </row>
    <row r="365" spans="1:52" x14ac:dyDescent="0.25">
      <c r="A365" s="20" t="s">
        <v>23</v>
      </c>
      <c r="B365" s="21" t="s">
        <v>139</v>
      </c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>
        <v>1500</v>
      </c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Z365" s="31"/>
    </row>
    <row r="366" spans="1:52" x14ac:dyDescent="0.25">
      <c r="A366" s="20" t="s">
        <v>23</v>
      </c>
      <c r="B366" s="21" t="s">
        <v>140</v>
      </c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>
        <v>2000</v>
      </c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Z366" s="31"/>
    </row>
    <row r="367" spans="1:52" ht="30" x14ac:dyDescent="0.25">
      <c r="A367" s="20" t="s">
        <v>24</v>
      </c>
      <c r="B367" s="21" t="s">
        <v>131</v>
      </c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>
        <v>10</v>
      </c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Z367" s="31"/>
    </row>
    <row r="368" spans="1:52" ht="30" x14ac:dyDescent="0.25">
      <c r="A368" s="20" t="s">
        <v>24</v>
      </c>
      <c r="B368" s="21" t="s">
        <v>132</v>
      </c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>
        <v>25</v>
      </c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Z368" s="31"/>
    </row>
    <row r="369" spans="1:52" ht="30" x14ac:dyDescent="0.25">
      <c r="A369" s="20" t="s">
        <v>24</v>
      </c>
      <c r="B369" s="21" t="s">
        <v>133</v>
      </c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>
        <v>50</v>
      </c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Z369" s="31"/>
    </row>
    <row r="370" spans="1:52" ht="30" x14ac:dyDescent="0.25">
      <c r="A370" s="20" t="s">
        <v>24</v>
      </c>
      <c r="B370" s="21" t="s">
        <v>134</v>
      </c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>
        <v>100</v>
      </c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Z370" s="31"/>
    </row>
    <row r="371" spans="1:52" ht="30" x14ac:dyDescent="0.25">
      <c r="A371" s="20" t="s">
        <v>24</v>
      </c>
      <c r="B371" s="21" t="s">
        <v>135</v>
      </c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>
        <v>250</v>
      </c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Z371" s="31"/>
    </row>
    <row r="372" spans="1:52" ht="30" x14ac:dyDescent="0.25">
      <c r="A372" s="20" t="s">
        <v>24</v>
      </c>
      <c r="B372" s="21" t="s">
        <v>136</v>
      </c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>
        <v>500</v>
      </c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Z372" s="31"/>
    </row>
    <row r="373" spans="1:52" ht="30" x14ac:dyDescent="0.25">
      <c r="A373" s="20" t="s">
        <v>24</v>
      </c>
      <c r="B373" s="21" t="s">
        <v>137</v>
      </c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>
        <v>750</v>
      </c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Z373" s="31"/>
    </row>
    <row r="374" spans="1:52" ht="30" x14ac:dyDescent="0.25">
      <c r="A374" s="20" t="s">
        <v>24</v>
      </c>
      <c r="B374" s="21" t="s">
        <v>138</v>
      </c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>
        <v>1000</v>
      </c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Z374" s="31"/>
    </row>
    <row r="375" spans="1:52" ht="30" x14ac:dyDescent="0.25">
      <c r="A375" s="20" t="s">
        <v>24</v>
      </c>
      <c r="B375" s="21" t="s">
        <v>139</v>
      </c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>
        <v>1500</v>
      </c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Z375" s="31"/>
    </row>
    <row r="376" spans="1:52" ht="30" x14ac:dyDescent="0.25">
      <c r="A376" s="20" t="s">
        <v>24</v>
      </c>
      <c r="B376" s="21" t="s">
        <v>140</v>
      </c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>
        <v>2000</v>
      </c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Z376" s="31"/>
    </row>
    <row r="377" spans="1:52" ht="30" x14ac:dyDescent="0.25">
      <c r="A377" s="20" t="s">
        <v>25</v>
      </c>
      <c r="B377" s="21" t="s">
        <v>131</v>
      </c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>
        <v>10</v>
      </c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Z377" s="31"/>
    </row>
    <row r="378" spans="1:52" ht="30" x14ac:dyDescent="0.25">
      <c r="A378" s="20" t="s">
        <v>25</v>
      </c>
      <c r="B378" s="21" t="s">
        <v>132</v>
      </c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>
        <v>25</v>
      </c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Z378" s="31"/>
    </row>
    <row r="379" spans="1:52" ht="30" x14ac:dyDescent="0.25">
      <c r="A379" s="20" t="s">
        <v>25</v>
      </c>
      <c r="B379" s="21" t="s">
        <v>133</v>
      </c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>
        <v>50</v>
      </c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Z379" s="31"/>
    </row>
    <row r="380" spans="1:52" ht="30" x14ac:dyDescent="0.25">
      <c r="A380" s="20" t="s">
        <v>25</v>
      </c>
      <c r="B380" s="21" t="s">
        <v>134</v>
      </c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>
        <v>100</v>
      </c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Z380" s="31"/>
    </row>
    <row r="381" spans="1:52" ht="30" x14ac:dyDescent="0.25">
      <c r="A381" s="20" t="s">
        <v>25</v>
      </c>
      <c r="B381" s="21" t="s">
        <v>135</v>
      </c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>
        <v>250</v>
      </c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Z381" s="31"/>
    </row>
    <row r="382" spans="1:52" ht="30" x14ac:dyDescent="0.25">
      <c r="A382" s="20" t="s">
        <v>25</v>
      </c>
      <c r="B382" s="21" t="s">
        <v>136</v>
      </c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>
        <v>500</v>
      </c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Z382" s="31"/>
    </row>
    <row r="383" spans="1:52" ht="30" x14ac:dyDescent="0.25">
      <c r="A383" s="20" t="s">
        <v>25</v>
      </c>
      <c r="B383" s="21" t="s">
        <v>137</v>
      </c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>
        <v>750</v>
      </c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Z383" s="31"/>
    </row>
    <row r="384" spans="1:52" ht="30" x14ac:dyDescent="0.25">
      <c r="A384" s="20" t="s">
        <v>25</v>
      </c>
      <c r="B384" s="21" t="s">
        <v>138</v>
      </c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>
        <v>1000</v>
      </c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Z384" s="31"/>
    </row>
    <row r="385" spans="1:52" ht="30" x14ac:dyDescent="0.25">
      <c r="A385" s="20" t="s">
        <v>25</v>
      </c>
      <c r="B385" s="21" t="s">
        <v>139</v>
      </c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>
        <v>1500</v>
      </c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Z385" s="31"/>
    </row>
    <row r="386" spans="1:52" ht="30" x14ac:dyDescent="0.25">
      <c r="A386" s="20" t="s">
        <v>25</v>
      </c>
      <c r="B386" s="21" t="s">
        <v>140</v>
      </c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>
        <v>2000</v>
      </c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Z386" s="31"/>
    </row>
    <row r="387" spans="1:52" ht="30" x14ac:dyDescent="0.25">
      <c r="A387" s="20" t="s">
        <v>26</v>
      </c>
      <c r="B387" s="21" t="s">
        <v>131</v>
      </c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>
        <v>10</v>
      </c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Z387" s="31"/>
    </row>
    <row r="388" spans="1:52" ht="30" x14ac:dyDescent="0.25">
      <c r="A388" s="20" t="s">
        <v>26</v>
      </c>
      <c r="B388" s="21" t="s">
        <v>132</v>
      </c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>
        <v>25</v>
      </c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Z388" s="31"/>
    </row>
    <row r="389" spans="1:52" ht="30" x14ac:dyDescent="0.25">
      <c r="A389" s="20" t="s">
        <v>26</v>
      </c>
      <c r="B389" s="21" t="s">
        <v>133</v>
      </c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>
        <v>50</v>
      </c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Z389" s="31"/>
    </row>
    <row r="390" spans="1:52" ht="30" x14ac:dyDescent="0.25">
      <c r="A390" s="20" t="s">
        <v>26</v>
      </c>
      <c r="B390" s="21" t="s">
        <v>134</v>
      </c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>
        <v>100</v>
      </c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Z390" s="31"/>
    </row>
    <row r="391" spans="1:52" ht="30" x14ac:dyDescent="0.25">
      <c r="A391" s="20" t="s">
        <v>26</v>
      </c>
      <c r="B391" s="21" t="s">
        <v>135</v>
      </c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>
        <v>250</v>
      </c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Z391" s="31"/>
    </row>
    <row r="392" spans="1:52" ht="30" x14ac:dyDescent="0.25">
      <c r="A392" s="20" t="s">
        <v>26</v>
      </c>
      <c r="B392" s="21" t="s">
        <v>136</v>
      </c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>
        <v>500</v>
      </c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Z392" s="31"/>
    </row>
    <row r="393" spans="1:52" ht="30" x14ac:dyDescent="0.25">
      <c r="A393" s="20" t="s">
        <v>26</v>
      </c>
      <c r="B393" s="21" t="s">
        <v>137</v>
      </c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>
        <v>750</v>
      </c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Z393" s="31"/>
    </row>
    <row r="394" spans="1:52" ht="30" x14ac:dyDescent="0.25">
      <c r="A394" s="20" t="s">
        <v>26</v>
      </c>
      <c r="B394" s="21" t="s">
        <v>138</v>
      </c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>
        <v>1000</v>
      </c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Z394" s="31"/>
    </row>
    <row r="395" spans="1:52" ht="30" x14ac:dyDescent="0.25">
      <c r="A395" s="20" t="s">
        <v>26</v>
      </c>
      <c r="B395" s="21" t="s">
        <v>139</v>
      </c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>
        <v>1500</v>
      </c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Z395" s="31"/>
    </row>
    <row r="396" spans="1:52" ht="30" x14ac:dyDescent="0.25">
      <c r="A396" s="20" t="s">
        <v>26</v>
      </c>
      <c r="B396" s="21" t="s">
        <v>140</v>
      </c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>
        <v>2000</v>
      </c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Z396" s="31"/>
    </row>
    <row r="397" spans="1:52" x14ac:dyDescent="0.25">
      <c r="A397" s="20" t="s">
        <v>27</v>
      </c>
      <c r="B397" s="21" t="s">
        <v>131</v>
      </c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>
        <v>10</v>
      </c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Z397" s="31"/>
    </row>
    <row r="398" spans="1:52" x14ac:dyDescent="0.25">
      <c r="A398" s="20" t="s">
        <v>27</v>
      </c>
      <c r="B398" s="21" t="s">
        <v>132</v>
      </c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>
        <v>25</v>
      </c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Z398" s="31"/>
    </row>
    <row r="399" spans="1:52" x14ac:dyDescent="0.25">
      <c r="A399" s="20" t="s">
        <v>27</v>
      </c>
      <c r="B399" s="21" t="s">
        <v>133</v>
      </c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>
        <v>50</v>
      </c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Z399" s="31"/>
    </row>
    <row r="400" spans="1:52" x14ac:dyDescent="0.25">
      <c r="A400" s="20" t="s">
        <v>27</v>
      </c>
      <c r="B400" s="21" t="s">
        <v>134</v>
      </c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>
        <v>100</v>
      </c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Z400" s="31"/>
    </row>
    <row r="401" spans="1:52" x14ac:dyDescent="0.25">
      <c r="A401" s="20" t="s">
        <v>27</v>
      </c>
      <c r="B401" s="21" t="s">
        <v>135</v>
      </c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>
        <v>250</v>
      </c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Z401" s="31"/>
    </row>
    <row r="402" spans="1:52" x14ac:dyDescent="0.25">
      <c r="A402" s="20" t="s">
        <v>27</v>
      </c>
      <c r="B402" s="21" t="s">
        <v>136</v>
      </c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>
        <v>500</v>
      </c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Z402" s="31"/>
    </row>
    <row r="403" spans="1:52" x14ac:dyDescent="0.25">
      <c r="A403" s="20" t="s">
        <v>27</v>
      </c>
      <c r="B403" s="21" t="s">
        <v>137</v>
      </c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>
        <v>750</v>
      </c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Z403" s="31"/>
    </row>
    <row r="404" spans="1:52" x14ac:dyDescent="0.25">
      <c r="A404" s="20" t="s">
        <v>27</v>
      </c>
      <c r="B404" s="21" t="s">
        <v>138</v>
      </c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>
        <v>1000</v>
      </c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Z404" s="31"/>
    </row>
    <row r="405" spans="1:52" x14ac:dyDescent="0.25">
      <c r="A405" s="20" t="s">
        <v>27</v>
      </c>
      <c r="B405" s="21" t="s">
        <v>139</v>
      </c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>
        <v>1500</v>
      </c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Z405" s="31"/>
    </row>
    <row r="406" spans="1:52" x14ac:dyDescent="0.25">
      <c r="A406" s="20" t="s">
        <v>27</v>
      </c>
      <c r="B406" s="21" t="s">
        <v>140</v>
      </c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>
        <v>2000</v>
      </c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Z406" s="31"/>
    </row>
    <row r="407" spans="1:52" x14ac:dyDescent="0.25">
      <c r="A407" s="20" t="s">
        <v>28</v>
      </c>
      <c r="B407" s="21" t="s">
        <v>131</v>
      </c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>
        <v>10</v>
      </c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Z407" s="31"/>
    </row>
    <row r="408" spans="1:52" x14ac:dyDescent="0.25">
      <c r="A408" s="20" t="s">
        <v>28</v>
      </c>
      <c r="B408" s="21" t="s">
        <v>132</v>
      </c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>
        <v>25</v>
      </c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Z408" s="31"/>
    </row>
    <row r="409" spans="1:52" x14ac:dyDescent="0.25">
      <c r="A409" s="20" t="s">
        <v>28</v>
      </c>
      <c r="B409" s="21" t="s">
        <v>133</v>
      </c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>
        <v>50</v>
      </c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Z409" s="31"/>
    </row>
    <row r="410" spans="1:52" x14ac:dyDescent="0.25">
      <c r="A410" s="20" t="s">
        <v>28</v>
      </c>
      <c r="B410" s="21" t="s">
        <v>134</v>
      </c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>
        <v>100</v>
      </c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Z410" s="31"/>
    </row>
    <row r="411" spans="1:52" x14ac:dyDescent="0.25">
      <c r="A411" s="20" t="s">
        <v>28</v>
      </c>
      <c r="B411" s="21" t="s">
        <v>135</v>
      </c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>
        <v>250</v>
      </c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Z411" s="31"/>
    </row>
    <row r="412" spans="1:52" x14ac:dyDescent="0.25">
      <c r="A412" s="20" t="s">
        <v>28</v>
      </c>
      <c r="B412" s="21" t="s">
        <v>136</v>
      </c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>
        <v>500</v>
      </c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Z412" s="32"/>
    </row>
    <row r="413" spans="1:52" x14ac:dyDescent="0.25">
      <c r="A413" s="20" t="s">
        <v>28</v>
      </c>
      <c r="B413" s="21" t="s">
        <v>137</v>
      </c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>
        <v>750</v>
      </c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Z413" s="33"/>
    </row>
    <row r="414" spans="1:52" x14ac:dyDescent="0.25">
      <c r="A414" s="20" t="s">
        <v>28</v>
      </c>
      <c r="B414" s="21" t="s">
        <v>138</v>
      </c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>
        <v>1000</v>
      </c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Z414" s="33"/>
    </row>
    <row r="415" spans="1:52" x14ac:dyDescent="0.25">
      <c r="A415" s="20" t="s">
        <v>28</v>
      </c>
      <c r="B415" s="21" t="s">
        <v>139</v>
      </c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>
        <v>1500</v>
      </c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Z415" s="33"/>
    </row>
    <row r="416" spans="1:52" x14ac:dyDescent="0.25">
      <c r="A416" s="20" t="s">
        <v>28</v>
      </c>
      <c r="B416" s="21" t="s">
        <v>140</v>
      </c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>
        <v>2000</v>
      </c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Z416" s="33"/>
    </row>
    <row r="417" spans="1:52" x14ac:dyDescent="0.25">
      <c r="A417" s="20" t="s">
        <v>29</v>
      </c>
      <c r="B417" s="21" t="s">
        <v>131</v>
      </c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>
        <v>10</v>
      </c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Z417" s="33"/>
    </row>
    <row r="418" spans="1:52" x14ac:dyDescent="0.25">
      <c r="A418" s="20" t="s">
        <v>29</v>
      </c>
      <c r="B418" s="21" t="s">
        <v>132</v>
      </c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>
        <v>25</v>
      </c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Z418" s="33"/>
    </row>
    <row r="419" spans="1:52" x14ac:dyDescent="0.25">
      <c r="A419" s="20" t="s">
        <v>29</v>
      </c>
      <c r="B419" s="21" t="s">
        <v>133</v>
      </c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>
        <v>50</v>
      </c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Z419" s="33"/>
    </row>
    <row r="420" spans="1:52" x14ac:dyDescent="0.25">
      <c r="A420" s="20" t="s">
        <v>29</v>
      </c>
      <c r="B420" s="21" t="s">
        <v>134</v>
      </c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>
        <v>100</v>
      </c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Z420" s="33"/>
    </row>
    <row r="421" spans="1:52" x14ac:dyDescent="0.25">
      <c r="A421" s="20" t="s">
        <v>29</v>
      </c>
      <c r="B421" s="21" t="s">
        <v>135</v>
      </c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>
        <v>250</v>
      </c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Z421" s="33"/>
    </row>
    <row r="422" spans="1:52" x14ac:dyDescent="0.25">
      <c r="A422" s="20" t="s">
        <v>29</v>
      </c>
      <c r="B422" s="21" t="s">
        <v>136</v>
      </c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>
        <v>500</v>
      </c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Z422" s="31"/>
    </row>
    <row r="423" spans="1:52" x14ac:dyDescent="0.25">
      <c r="A423" s="20" t="s">
        <v>29</v>
      </c>
      <c r="B423" s="21" t="s">
        <v>137</v>
      </c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>
        <v>750</v>
      </c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Z423" s="31"/>
    </row>
    <row r="424" spans="1:52" x14ac:dyDescent="0.25">
      <c r="A424" s="20" t="s">
        <v>29</v>
      </c>
      <c r="B424" s="21" t="s">
        <v>138</v>
      </c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>
        <v>1000</v>
      </c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Z424" s="31"/>
    </row>
    <row r="425" spans="1:52" x14ac:dyDescent="0.25">
      <c r="A425" s="20" t="s">
        <v>29</v>
      </c>
      <c r="B425" s="21" t="s">
        <v>139</v>
      </c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>
        <v>1500</v>
      </c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Z425" s="31"/>
    </row>
    <row r="426" spans="1:52" x14ac:dyDescent="0.25">
      <c r="A426" s="20" t="s">
        <v>29</v>
      </c>
      <c r="B426" s="21" t="s">
        <v>140</v>
      </c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18">
        <v>2000</v>
      </c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Z426" s="31"/>
    </row>
    <row r="427" spans="1:52" x14ac:dyDescent="0.25">
      <c r="A427" s="20" t="s">
        <v>32</v>
      </c>
      <c r="B427" s="21" t="s">
        <v>131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18">
        <v>10</v>
      </c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Z427" s="34"/>
    </row>
    <row r="428" spans="1:52" x14ac:dyDescent="0.25">
      <c r="A428" s="20" t="s">
        <v>32</v>
      </c>
      <c r="B428" s="21" t="s">
        <v>132</v>
      </c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18">
        <v>25</v>
      </c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Z428" s="31"/>
    </row>
    <row r="429" spans="1:52" x14ac:dyDescent="0.25">
      <c r="A429" s="20" t="s">
        <v>32</v>
      </c>
      <c r="B429" s="21" t="s">
        <v>133</v>
      </c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18">
        <v>50</v>
      </c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Z429" s="31"/>
    </row>
    <row r="430" spans="1:52" x14ac:dyDescent="0.25">
      <c r="A430" s="20" t="s">
        <v>32</v>
      </c>
      <c r="B430" s="21" t="s">
        <v>134</v>
      </c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18">
        <v>100</v>
      </c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Z430" s="31"/>
    </row>
    <row r="431" spans="1:52" x14ac:dyDescent="0.25">
      <c r="A431" s="20" t="s">
        <v>32</v>
      </c>
      <c r="B431" s="21" t="s">
        <v>135</v>
      </c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18">
        <v>250</v>
      </c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Z431" s="31"/>
    </row>
    <row r="432" spans="1:52" x14ac:dyDescent="0.25">
      <c r="A432" s="20" t="s">
        <v>32</v>
      </c>
      <c r="B432" s="21" t="s">
        <v>136</v>
      </c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18">
        <v>500</v>
      </c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Z432" s="31"/>
    </row>
    <row r="433" spans="1:52" x14ac:dyDescent="0.25">
      <c r="A433" s="20" t="s">
        <v>32</v>
      </c>
      <c r="B433" s="21" t="s">
        <v>137</v>
      </c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18">
        <v>750</v>
      </c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Z433" s="31"/>
    </row>
    <row r="434" spans="1:52" x14ac:dyDescent="0.25">
      <c r="A434" s="20" t="s">
        <v>32</v>
      </c>
      <c r="B434" s="21" t="s">
        <v>138</v>
      </c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18">
        <v>1000</v>
      </c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Z434" s="34"/>
    </row>
    <row r="435" spans="1:52" x14ac:dyDescent="0.25">
      <c r="A435" s="20" t="s">
        <v>32</v>
      </c>
      <c r="B435" s="21" t="s">
        <v>139</v>
      </c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18">
        <v>1500</v>
      </c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</row>
    <row r="436" spans="1:52" x14ac:dyDescent="0.25">
      <c r="A436" s="20" t="s">
        <v>32</v>
      </c>
      <c r="B436" s="21" t="s">
        <v>140</v>
      </c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18">
        <v>2000</v>
      </c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</row>
    <row r="437" spans="1:52" x14ac:dyDescent="0.25">
      <c r="A437" s="20" t="s">
        <v>33</v>
      </c>
      <c r="B437" s="21" t="s">
        <v>131</v>
      </c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18">
        <v>10</v>
      </c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</row>
    <row r="438" spans="1:52" x14ac:dyDescent="0.25">
      <c r="A438" s="20" t="s">
        <v>33</v>
      </c>
      <c r="B438" s="21" t="s">
        <v>132</v>
      </c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18">
        <v>25</v>
      </c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</row>
    <row r="439" spans="1:52" x14ac:dyDescent="0.25">
      <c r="A439" s="20" t="s">
        <v>33</v>
      </c>
      <c r="B439" s="21" t="s">
        <v>133</v>
      </c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18">
        <v>50</v>
      </c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</row>
    <row r="440" spans="1:52" x14ac:dyDescent="0.25">
      <c r="A440" s="20" t="s">
        <v>33</v>
      </c>
      <c r="B440" s="21" t="s">
        <v>134</v>
      </c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18">
        <v>100</v>
      </c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</row>
    <row r="441" spans="1:52" x14ac:dyDescent="0.25">
      <c r="A441" s="20" t="s">
        <v>33</v>
      </c>
      <c r="B441" s="21" t="s">
        <v>135</v>
      </c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18">
        <v>250</v>
      </c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</row>
    <row r="442" spans="1:52" x14ac:dyDescent="0.25">
      <c r="A442" s="20" t="s">
        <v>33</v>
      </c>
      <c r="B442" s="21" t="s">
        <v>136</v>
      </c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18">
        <v>500</v>
      </c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</row>
    <row r="443" spans="1:52" x14ac:dyDescent="0.25">
      <c r="A443" s="20" t="s">
        <v>33</v>
      </c>
      <c r="B443" s="21" t="s">
        <v>137</v>
      </c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18">
        <v>750</v>
      </c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</row>
    <row r="444" spans="1:52" x14ac:dyDescent="0.25">
      <c r="A444" s="20" t="s">
        <v>33</v>
      </c>
      <c r="B444" s="21" t="s">
        <v>138</v>
      </c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18">
        <v>1000</v>
      </c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</row>
    <row r="445" spans="1:52" x14ac:dyDescent="0.25">
      <c r="A445" s="20" t="s">
        <v>33</v>
      </c>
      <c r="B445" s="21" t="s">
        <v>139</v>
      </c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18">
        <v>1500</v>
      </c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</row>
    <row r="446" spans="1:52" x14ac:dyDescent="0.25">
      <c r="A446" s="20" t="s">
        <v>33</v>
      </c>
      <c r="B446" s="21" t="s">
        <v>140</v>
      </c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18">
        <v>2000</v>
      </c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</row>
    <row r="447" spans="1:52" x14ac:dyDescent="0.25">
      <c r="A447" s="20" t="s">
        <v>34</v>
      </c>
      <c r="B447" s="21" t="s">
        <v>131</v>
      </c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18">
        <v>10</v>
      </c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</row>
    <row r="448" spans="1:52" x14ac:dyDescent="0.25">
      <c r="A448" s="20" t="s">
        <v>34</v>
      </c>
      <c r="B448" s="21" t="s">
        <v>132</v>
      </c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18">
        <v>25</v>
      </c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</row>
    <row r="449" spans="1:50" x14ac:dyDescent="0.25">
      <c r="A449" s="20" t="s">
        <v>34</v>
      </c>
      <c r="B449" s="21" t="s">
        <v>133</v>
      </c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18">
        <v>50</v>
      </c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</row>
    <row r="450" spans="1:50" x14ac:dyDescent="0.25">
      <c r="A450" s="20" t="s">
        <v>34</v>
      </c>
      <c r="B450" s="21" t="s">
        <v>134</v>
      </c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18">
        <v>100</v>
      </c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</row>
    <row r="451" spans="1:50" x14ac:dyDescent="0.25">
      <c r="A451" s="20" t="s">
        <v>34</v>
      </c>
      <c r="B451" s="21" t="s">
        <v>135</v>
      </c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18">
        <v>250</v>
      </c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</row>
    <row r="452" spans="1:50" x14ac:dyDescent="0.25">
      <c r="A452" s="20" t="s">
        <v>34</v>
      </c>
      <c r="B452" s="21" t="s">
        <v>136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18">
        <v>500</v>
      </c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</row>
    <row r="453" spans="1:50" x14ac:dyDescent="0.25">
      <c r="A453" s="20" t="s">
        <v>34</v>
      </c>
      <c r="B453" s="21" t="s">
        <v>137</v>
      </c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18">
        <v>750</v>
      </c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</row>
    <row r="454" spans="1:50" x14ac:dyDescent="0.25">
      <c r="A454" s="20" t="s">
        <v>34</v>
      </c>
      <c r="B454" s="21" t="s">
        <v>138</v>
      </c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18">
        <v>1000</v>
      </c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</row>
    <row r="455" spans="1:50" x14ac:dyDescent="0.25">
      <c r="A455" s="20" t="s">
        <v>34</v>
      </c>
      <c r="B455" s="21" t="s">
        <v>139</v>
      </c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18">
        <v>1500</v>
      </c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</row>
    <row r="456" spans="1:50" x14ac:dyDescent="0.25">
      <c r="A456" s="20" t="s">
        <v>34</v>
      </c>
      <c r="B456" s="21" t="s">
        <v>140</v>
      </c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18">
        <v>2000</v>
      </c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</row>
    <row r="457" spans="1:50" x14ac:dyDescent="0.25">
      <c r="A457" s="20" t="s">
        <v>35</v>
      </c>
      <c r="B457" s="21" t="s">
        <v>131</v>
      </c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18">
        <v>10</v>
      </c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</row>
    <row r="458" spans="1:50" x14ac:dyDescent="0.25">
      <c r="A458" s="20" t="s">
        <v>35</v>
      </c>
      <c r="B458" s="21" t="s">
        <v>132</v>
      </c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18">
        <v>25</v>
      </c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</row>
    <row r="459" spans="1:50" x14ac:dyDescent="0.25">
      <c r="A459" s="20" t="s">
        <v>35</v>
      </c>
      <c r="B459" s="21" t="s">
        <v>133</v>
      </c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18">
        <v>50</v>
      </c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</row>
    <row r="460" spans="1:50" x14ac:dyDescent="0.25">
      <c r="A460" s="20" t="s">
        <v>35</v>
      </c>
      <c r="B460" s="21" t="s">
        <v>134</v>
      </c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18">
        <v>100</v>
      </c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</row>
    <row r="461" spans="1:50" x14ac:dyDescent="0.25">
      <c r="A461" s="20" t="s">
        <v>35</v>
      </c>
      <c r="B461" s="21" t="s">
        <v>135</v>
      </c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18">
        <v>250</v>
      </c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</row>
    <row r="462" spans="1:50" x14ac:dyDescent="0.25">
      <c r="A462" s="20" t="s">
        <v>35</v>
      </c>
      <c r="B462" s="21" t="s">
        <v>136</v>
      </c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18">
        <v>500</v>
      </c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</row>
    <row r="463" spans="1:50" x14ac:dyDescent="0.25">
      <c r="A463" s="20" t="s">
        <v>35</v>
      </c>
      <c r="B463" s="21" t="s">
        <v>137</v>
      </c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18">
        <v>750</v>
      </c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</row>
    <row r="464" spans="1:50" x14ac:dyDescent="0.25">
      <c r="A464" s="20" t="s">
        <v>35</v>
      </c>
      <c r="B464" s="21" t="s">
        <v>138</v>
      </c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18">
        <v>1000</v>
      </c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</row>
    <row r="465" spans="1:50" x14ac:dyDescent="0.25">
      <c r="A465" s="20" t="s">
        <v>35</v>
      </c>
      <c r="B465" s="21" t="s">
        <v>139</v>
      </c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18">
        <v>1500</v>
      </c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</row>
    <row r="466" spans="1:50" x14ac:dyDescent="0.25">
      <c r="A466" s="20" t="s">
        <v>35</v>
      </c>
      <c r="B466" s="21" t="s">
        <v>140</v>
      </c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18">
        <v>2000</v>
      </c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</row>
    <row r="467" spans="1:50" x14ac:dyDescent="0.25">
      <c r="A467" s="20" t="s">
        <v>36</v>
      </c>
      <c r="B467" s="21" t="s">
        <v>131</v>
      </c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18">
        <v>10</v>
      </c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</row>
    <row r="468" spans="1:50" x14ac:dyDescent="0.25">
      <c r="A468" s="20" t="s">
        <v>36</v>
      </c>
      <c r="B468" s="21" t="s">
        <v>132</v>
      </c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18">
        <v>25</v>
      </c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</row>
    <row r="469" spans="1:50" x14ac:dyDescent="0.25">
      <c r="A469" s="20" t="s">
        <v>36</v>
      </c>
      <c r="B469" s="21" t="s">
        <v>133</v>
      </c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18">
        <v>50</v>
      </c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</row>
    <row r="470" spans="1:50" x14ac:dyDescent="0.25">
      <c r="A470" s="20" t="s">
        <v>36</v>
      </c>
      <c r="B470" s="21" t="s">
        <v>134</v>
      </c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18">
        <v>100</v>
      </c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</row>
    <row r="471" spans="1:50" x14ac:dyDescent="0.25">
      <c r="A471" s="20" t="s">
        <v>36</v>
      </c>
      <c r="B471" s="21" t="s">
        <v>135</v>
      </c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18">
        <v>250</v>
      </c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</row>
    <row r="472" spans="1:50" x14ac:dyDescent="0.25">
      <c r="A472" s="20" t="s">
        <v>36</v>
      </c>
      <c r="B472" s="21" t="s">
        <v>136</v>
      </c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18">
        <v>500</v>
      </c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</row>
    <row r="473" spans="1:50" x14ac:dyDescent="0.25">
      <c r="A473" s="20" t="s">
        <v>36</v>
      </c>
      <c r="B473" s="21" t="s">
        <v>137</v>
      </c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18">
        <v>750</v>
      </c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</row>
    <row r="474" spans="1:50" x14ac:dyDescent="0.25">
      <c r="A474" s="20" t="s">
        <v>36</v>
      </c>
      <c r="B474" s="21" t="s">
        <v>138</v>
      </c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18">
        <v>1000</v>
      </c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</row>
    <row r="475" spans="1:50" x14ac:dyDescent="0.25">
      <c r="A475" s="20" t="s">
        <v>36</v>
      </c>
      <c r="B475" s="21" t="s">
        <v>139</v>
      </c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18">
        <v>1500</v>
      </c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</row>
    <row r="476" spans="1:50" x14ac:dyDescent="0.25">
      <c r="A476" s="20" t="s">
        <v>36</v>
      </c>
      <c r="B476" s="21" t="s">
        <v>140</v>
      </c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18">
        <v>2000</v>
      </c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</row>
    <row r="477" spans="1:50" x14ac:dyDescent="0.25">
      <c r="A477" s="20" t="s">
        <v>37</v>
      </c>
      <c r="B477" s="21" t="s">
        <v>131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18">
        <v>10</v>
      </c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</row>
    <row r="478" spans="1:50" x14ac:dyDescent="0.25">
      <c r="A478" s="20" t="s">
        <v>37</v>
      </c>
      <c r="B478" s="21" t="s">
        <v>132</v>
      </c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18">
        <v>25</v>
      </c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</row>
    <row r="479" spans="1:50" x14ac:dyDescent="0.25">
      <c r="A479" s="20" t="s">
        <v>37</v>
      </c>
      <c r="B479" s="21" t="s">
        <v>133</v>
      </c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18">
        <v>50</v>
      </c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</row>
    <row r="480" spans="1:50" x14ac:dyDescent="0.25">
      <c r="A480" s="20" t="s">
        <v>37</v>
      </c>
      <c r="B480" s="21" t="s">
        <v>134</v>
      </c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18">
        <v>100</v>
      </c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</row>
    <row r="481" spans="1:50" x14ac:dyDescent="0.25">
      <c r="A481" s="20" t="s">
        <v>37</v>
      </c>
      <c r="B481" s="21" t="s">
        <v>135</v>
      </c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18">
        <v>250</v>
      </c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</row>
    <row r="482" spans="1:50" x14ac:dyDescent="0.25">
      <c r="A482" s="20" t="s">
        <v>37</v>
      </c>
      <c r="B482" s="21" t="s">
        <v>136</v>
      </c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18">
        <v>500</v>
      </c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</row>
    <row r="483" spans="1:50" x14ac:dyDescent="0.25">
      <c r="A483" s="20" t="s">
        <v>37</v>
      </c>
      <c r="B483" s="21" t="s">
        <v>137</v>
      </c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18">
        <v>750</v>
      </c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</row>
    <row r="484" spans="1:50" x14ac:dyDescent="0.25">
      <c r="A484" s="20" t="s">
        <v>37</v>
      </c>
      <c r="B484" s="21" t="s">
        <v>138</v>
      </c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18">
        <v>1000</v>
      </c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</row>
    <row r="485" spans="1:50" x14ac:dyDescent="0.25">
      <c r="A485" s="20" t="s">
        <v>37</v>
      </c>
      <c r="B485" s="21" t="s">
        <v>139</v>
      </c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18">
        <v>1500</v>
      </c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</row>
    <row r="486" spans="1:50" x14ac:dyDescent="0.25">
      <c r="A486" s="20" t="s">
        <v>37</v>
      </c>
      <c r="B486" s="21" t="s">
        <v>140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18">
        <v>2000</v>
      </c>
      <c r="AH486" s="20"/>
      <c r="AI486" s="20"/>
      <c r="AJ486" s="20"/>
      <c r="AK486" s="20"/>
      <c r="AL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  <c r="AX486" s="20"/>
    </row>
    <row r="487" spans="1:50" x14ac:dyDescent="0.25">
      <c r="A487" s="20" t="s">
        <v>38</v>
      </c>
      <c r="B487" s="21" t="s">
        <v>131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18">
        <v>10</v>
      </c>
      <c r="AI487" s="20"/>
      <c r="AJ487" s="20"/>
      <c r="AK487" s="20"/>
      <c r="AL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  <c r="AX487" s="20"/>
    </row>
    <row r="488" spans="1:50" x14ac:dyDescent="0.25">
      <c r="A488" s="20" t="s">
        <v>38</v>
      </c>
      <c r="B488" s="21" t="s">
        <v>132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18">
        <v>25</v>
      </c>
      <c r="AI488" s="20"/>
      <c r="AJ488" s="20"/>
      <c r="AK488" s="20"/>
      <c r="AL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  <c r="AX488" s="20"/>
    </row>
    <row r="489" spans="1:50" x14ac:dyDescent="0.25">
      <c r="A489" s="20" t="s">
        <v>38</v>
      </c>
      <c r="B489" s="21" t="s">
        <v>133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18">
        <v>50</v>
      </c>
      <c r="AI489" s="20"/>
      <c r="AJ489" s="20"/>
      <c r="AK489" s="20"/>
      <c r="AL489" s="20"/>
      <c r="AM489" s="20"/>
      <c r="AN489" s="20"/>
      <c r="AO489" s="20"/>
      <c r="AP489" s="20"/>
      <c r="AQ489" s="20"/>
      <c r="AR489" s="20"/>
      <c r="AS489" s="20"/>
      <c r="AT489" s="20"/>
      <c r="AU489" s="20"/>
      <c r="AV489" s="20"/>
      <c r="AW489" s="20"/>
      <c r="AX489" s="20"/>
    </row>
    <row r="490" spans="1:50" x14ac:dyDescent="0.25">
      <c r="A490" s="20" t="s">
        <v>38</v>
      </c>
      <c r="B490" s="21" t="s">
        <v>134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18">
        <v>100</v>
      </c>
      <c r="AI490" s="20"/>
      <c r="AJ490" s="20"/>
      <c r="AK490" s="20"/>
      <c r="AL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  <c r="AX490" s="20"/>
    </row>
    <row r="491" spans="1:50" x14ac:dyDescent="0.25">
      <c r="A491" s="20" t="s">
        <v>38</v>
      </c>
      <c r="B491" s="21" t="s">
        <v>135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18">
        <v>250</v>
      </c>
      <c r="AI491" s="20"/>
      <c r="AJ491" s="20"/>
      <c r="AK491" s="20"/>
      <c r="AL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</row>
    <row r="492" spans="1:50" x14ac:dyDescent="0.25">
      <c r="A492" s="20" t="s">
        <v>38</v>
      </c>
      <c r="B492" s="21" t="s">
        <v>136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18">
        <v>500</v>
      </c>
      <c r="AI492" s="20"/>
      <c r="AJ492" s="20"/>
      <c r="AK492" s="20"/>
      <c r="AL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</row>
    <row r="493" spans="1:50" x14ac:dyDescent="0.25">
      <c r="A493" s="20" t="s">
        <v>38</v>
      </c>
      <c r="B493" s="21" t="s">
        <v>137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18">
        <v>750</v>
      </c>
      <c r="AI493" s="20"/>
      <c r="AJ493" s="20"/>
      <c r="AK493" s="20"/>
      <c r="AL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  <c r="AX493" s="20"/>
    </row>
    <row r="494" spans="1:50" x14ac:dyDescent="0.25">
      <c r="A494" s="20" t="s">
        <v>38</v>
      </c>
      <c r="B494" s="21" t="s">
        <v>138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18">
        <v>1000</v>
      </c>
      <c r="AI494" s="20"/>
      <c r="AJ494" s="20"/>
      <c r="AK494" s="20"/>
      <c r="AL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  <c r="AX494" s="20"/>
    </row>
    <row r="495" spans="1:50" x14ac:dyDescent="0.25">
      <c r="A495" s="20" t="s">
        <v>38</v>
      </c>
      <c r="B495" s="21" t="s">
        <v>139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18">
        <v>1500</v>
      </c>
      <c r="AI495" s="20"/>
      <c r="AJ495" s="20"/>
      <c r="AK495" s="20"/>
      <c r="AL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  <c r="AX495" s="20"/>
    </row>
    <row r="496" spans="1:50" x14ac:dyDescent="0.25">
      <c r="A496" s="20" t="s">
        <v>38</v>
      </c>
      <c r="B496" s="21" t="s">
        <v>140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18">
        <v>2000</v>
      </c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  <c r="AX496" s="20"/>
    </row>
    <row r="497" spans="1:50" x14ac:dyDescent="0.25">
      <c r="A497" s="20" t="s">
        <v>39</v>
      </c>
      <c r="B497" s="21" t="s">
        <v>131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18">
        <v>10</v>
      </c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  <c r="AX497" s="20"/>
    </row>
    <row r="498" spans="1:50" x14ac:dyDescent="0.25">
      <c r="A498" s="20" t="s">
        <v>39</v>
      </c>
      <c r="B498" s="21" t="s">
        <v>132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18">
        <v>25</v>
      </c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</row>
    <row r="499" spans="1:50" x14ac:dyDescent="0.25">
      <c r="A499" s="20" t="s">
        <v>39</v>
      </c>
      <c r="B499" s="21" t="s">
        <v>133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18">
        <v>50</v>
      </c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</row>
    <row r="500" spans="1:50" x14ac:dyDescent="0.25">
      <c r="A500" s="20" t="s">
        <v>39</v>
      </c>
      <c r="B500" s="21" t="s">
        <v>134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18">
        <v>100</v>
      </c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</row>
    <row r="501" spans="1:50" x14ac:dyDescent="0.25">
      <c r="A501" s="20" t="s">
        <v>39</v>
      </c>
      <c r="B501" s="21" t="s">
        <v>135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18">
        <v>250</v>
      </c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</row>
    <row r="502" spans="1:50" x14ac:dyDescent="0.25">
      <c r="A502" s="20" t="s">
        <v>39</v>
      </c>
      <c r="B502" s="21" t="s">
        <v>136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18">
        <v>500</v>
      </c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</row>
    <row r="503" spans="1:50" x14ac:dyDescent="0.25">
      <c r="A503" s="20" t="s">
        <v>39</v>
      </c>
      <c r="B503" s="21" t="s">
        <v>137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18">
        <v>750</v>
      </c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</row>
    <row r="504" spans="1:50" x14ac:dyDescent="0.25">
      <c r="A504" s="20" t="s">
        <v>39</v>
      </c>
      <c r="B504" s="21" t="s">
        <v>138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18">
        <v>1000</v>
      </c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</row>
    <row r="505" spans="1:50" x14ac:dyDescent="0.25">
      <c r="A505" s="20" t="s">
        <v>39</v>
      </c>
      <c r="B505" s="21" t="s">
        <v>139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18">
        <v>1500</v>
      </c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</row>
    <row r="506" spans="1:50" x14ac:dyDescent="0.25">
      <c r="A506" s="20" t="s">
        <v>39</v>
      </c>
      <c r="B506" s="21" t="s">
        <v>140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18">
        <v>2000</v>
      </c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</row>
    <row r="507" spans="1:50" x14ac:dyDescent="0.25">
      <c r="A507" s="20" t="s">
        <v>40</v>
      </c>
      <c r="B507" s="21" t="s">
        <v>131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18">
        <v>10</v>
      </c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</row>
    <row r="508" spans="1:50" x14ac:dyDescent="0.25">
      <c r="A508" s="20" t="s">
        <v>40</v>
      </c>
      <c r="B508" s="21" t="s">
        <v>132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18">
        <v>25</v>
      </c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</row>
    <row r="509" spans="1:50" x14ac:dyDescent="0.25">
      <c r="A509" s="20" t="s">
        <v>40</v>
      </c>
      <c r="B509" s="21" t="s">
        <v>133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18">
        <v>50</v>
      </c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</row>
    <row r="510" spans="1:50" x14ac:dyDescent="0.25">
      <c r="A510" s="20" t="s">
        <v>40</v>
      </c>
      <c r="B510" s="21" t="s">
        <v>134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18">
        <v>100</v>
      </c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</row>
    <row r="511" spans="1:50" x14ac:dyDescent="0.25">
      <c r="A511" s="20" t="s">
        <v>40</v>
      </c>
      <c r="B511" s="21" t="s">
        <v>135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18">
        <v>250</v>
      </c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</row>
    <row r="512" spans="1:50" x14ac:dyDescent="0.25">
      <c r="A512" s="20" t="s">
        <v>40</v>
      </c>
      <c r="B512" s="21" t="s">
        <v>136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18">
        <v>500</v>
      </c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</row>
    <row r="513" spans="1:50" x14ac:dyDescent="0.25">
      <c r="A513" s="20" t="s">
        <v>40</v>
      </c>
      <c r="B513" s="21" t="s">
        <v>137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18">
        <v>750</v>
      </c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</row>
    <row r="514" spans="1:50" x14ac:dyDescent="0.25">
      <c r="A514" s="20" t="s">
        <v>40</v>
      </c>
      <c r="B514" s="21" t="s">
        <v>138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18">
        <v>1000</v>
      </c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</row>
    <row r="515" spans="1:50" x14ac:dyDescent="0.25">
      <c r="A515" s="20" t="s">
        <v>40</v>
      </c>
      <c r="B515" s="21" t="s">
        <v>139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18">
        <v>1500</v>
      </c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</row>
    <row r="516" spans="1:50" x14ac:dyDescent="0.25">
      <c r="A516" s="20" t="s">
        <v>40</v>
      </c>
      <c r="B516" s="21" t="s">
        <v>140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18">
        <v>2000</v>
      </c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</row>
    <row r="517" spans="1:50" x14ac:dyDescent="0.25">
      <c r="A517" s="20" t="s">
        <v>41</v>
      </c>
      <c r="B517" s="21" t="s">
        <v>131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18">
        <v>10</v>
      </c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</row>
    <row r="518" spans="1:50" x14ac:dyDescent="0.25">
      <c r="A518" s="20" t="s">
        <v>41</v>
      </c>
      <c r="B518" s="21" t="s">
        <v>132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18">
        <v>25</v>
      </c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</row>
    <row r="519" spans="1:50" x14ac:dyDescent="0.25">
      <c r="A519" s="20" t="s">
        <v>41</v>
      </c>
      <c r="B519" s="21" t="s">
        <v>133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18">
        <v>50</v>
      </c>
      <c r="AL519" s="20"/>
      <c r="AM519" s="20"/>
      <c r="AN519" s="20"/>
      <c r="AO519" s="20"/>
      <c r="AP519" s="20"/>
      <c r="AQ519" s="20"/>
      <c r="AR519" s="20"/>
      <c r="AS519" s="20"/>
      <c r="AT519" s="20"/>
      <c r="AU519" s="20"/>
      <c r="AV519" s="20"/>
      <c r="AW519" s="20"/>
      <c r="AX519" s="20"/>
    </row>
    <row r="520" spans="1:50" x14ac:dyDescent="0.25">
      <c r="A520" s="20" t="s">
        <v>41</v>
      </c>
      <c r="B520" s="21" t="s">
        <v>134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18">
        <v>100</v>
      </c>
      <c r="AL520" s="20"/>
      <c r="AM520" s="20"/>
      <c r="AN520" s="20"/>
      <c r="AO520" s="20"/>
      <c r="AP520" s="20"/>
      <c r="AQ520" s="20"/>
      <c r="AR520" s="20"/>
      <c r="AS520" s="20"/>
      <c r="AT520" s="20"/>
      <c r="AU520" s="20"/>
      <c r="AV520" s="20"/>
      <c r="AW520" s="20"/>
      <c r="AX520" s="20"/>
    </row>
    <row r="521" spans="1:50" x14ac:dyDescent="0.25">
      <c r="A521" s="20" t="s">
        <v>41</v>
      </c>
      <c r="B521" s="21" t="s">
        <v>135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18">
        <v>250</v>
      </c>
      <c r="AL521" s="20"/>
      <c r="AM521" s="20"/>
      <c r="AN521" s="20"/>
      <c r="AO521" s="20"/>
      <c r="AP521" s="20"/>
      <c r="AQ521" s="20"/>
      <c r="AR521" s="20"/>
      <c r="AS521" s="20"/>
      <c r="AT521" s="20"/>
      <c r="AU521" s="20"/>
      <c r="AV521" s="20"/>
      <c r="AW521" s="20"/>
      <c r="AX521" s="20"/>
    </row>
    <row r="522" spans="1:50" x14ac:dyDescent="0.25">
      <c r="A522" s="20" t="s">
        <v>41</v>
      </c>
      <c r="B522" s="21" t="s">
        <v>136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18">
        <v>500</v>
      </c>
      <c r="AL522" s="20"/>
      <c r="AM522" s="20"/>
      <c r="AN522" s="20"/>
      <c r="AO522" s="20"/>
      <c r="AP522" s="20"/>
      <c r="AQ522" s="20"/>
      <c r="AR522" s="20"/>
      <c r="AS522" s="20"/>
      <c r="AT522" s="20"/>
      <c r="AU522" s="20"/>
      <c r="AV522" s="20"/>
      <c r="AW522" s="20"/>
      <c r="AX522" s="20"/>
    </row>
    <row r="523" spans="1:50" x14ac:dyDescent="0.25">
      <c r="A523" s="20" t="s">
        <v>41</v>
      </c>
      <c r="B523" s="21" t="s">
        <v>137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18">
        <v>750</v>
      </c>
      <c r="AL523" s="20"/>
      <c r="AM523" s="20"/>
      <c r="AN523" s="20"/>
      <c r="AO523" s="20"/>
      <c r="AP523" s="20"/>
      <c r="AQ523" s="20"/>
      <c r="AR523" s="20"/>
      <c r="AS523" s="20"/>
      <c r="AT523" s="20"/>
      <c r="AU523" s="20"/>
      <c r="AV523" s="20"/>
      <c r="AW523" s="20"/>
      <c r="AX523" s="20"/>
    </row>
    <row r="524" spans="1:50" x14ac:dyDescent="0.25">
      <c r="A524" s="20" t="s">
        <v>41</v>
      </c>
      <c r="B524" s="21" t="s">
        <v>138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18">
        <v>1000</v>
      </c>
      <c r="AL524" s="20"/>
      <c r="AM524" s="20"/>
      <c r="AN524" s="20"/>
      <c r="AO524" s="20"/>
      <c r="AP524" s="20"/>
      <c r="AQ524" s="20"/>
      <c r="AR524" s="20"/>
      <c r="AS524" s="20"/>
      <c r="AT524" s="20"/>
      <c r="AU524" s="20"/>
      <c r="AV524" s="20"/>
      <c r="AW524" s="20"/>
      <c r="AX524" s="20"/>
    </row>
    <row r="525" spans="1:50" x14ac:dyDescent="0.25">
      <c r="A525" s="20" t="s">
        <v>41</v>
      </c>
      <c r="B525" s="21" t="s">
        <v>139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18">
        <v>1500</v>
      </c>
      <c r="AL525" s="20"/>
      <c r="AM525" s="20"/>
      <c r="AN525" s="20"/>
      <c r="AO525" s="20"/>
      <c r="AP525" s="20"/>
      <c r="AQ525" s="20"/>
      <c r="AR525" s="20"/>
      <c r="AS525" s="20"/>
      <c r="AT525" s="20"/>
      <c r="AU525" s="20"/>
      <c r="AV525" s="20"/>
      <c r="AW525" s="20"/>
      <c r="AX525" s="20"/>
    </row>
    <row r="526" spans="1:50" x14ac:dyDescent="0.25">
      <c r="A526" s="20" t="s">
        <v>41</v>
      </c>
      <c r="B526" s="21" t="s">
        <v>140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18">
        <v>2000</v>
      </c>
      <c r="AL526" s="20"/>
      <c r="AM526" s="20"/>
      <c r="AN526" s="20"/>
      <c r="AO526" s="20"/>
      <c r="AP526" s="20"/>
      <c r="AQ526" s="20"/>
      <c r="AR526" s="20"/>
      <c r="AS526" s="20"/>
      <c r="AT526" s="20"/>
      <c r="AU526" s="20"/>
      <c r="AV526" s="20"/>
      <c r="AW526" s="20"/>
      <c r="AX526" s="20"/>
    </row>
    <row r="527" spans="1:50" x14ac:dyDescent="0.25">
      <c r="A527" s="20" t="s">
        <v>42</v>
      </c>
      <c r="B527" s="21" t="s">
        <v>131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18">
        <v>10</v>
      </c>
      <c r="AM527" s="20"/>
      <c r="AN527" s="20"/>
      <c r="AO527" s="20"/>
      <c r="AP527" s="20"/>
      <c r="AQ527" s="20"/>
      <c r="AR527" s="20"/>
      <c r="AS527" s="20"/>
      <c r="AT527" s="20"/>
      <c r="AU527" s="20"/>
      <c r="AV527" s="20"/>
      <c r="AW527" s="20"/>
      <c r="AX527" s="20"/>
    </row>
    <row r="528" spans="1:50" x14ac:dyDescent="0.25">
      <c r="A528" s="20" t="s">
        <v>42</v>
      </c>
      <c r="B528" s="21" t="s">
        <v>132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18">
        <v>25</v>
      </c>
      <c r="AM528" s="20"/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</row>
    <row r="529" spans="1:50" x14ac:dyDescent="0.25">
      <c r="A529" s="20" t="s">
        <v>42</v>
      </c>
      <c r="B529" s="21" t="s">
        <v>133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18">
        <v>50</v>
      </c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</row>
    <row r="530" spans="1:50" x14ac:dyDescent="0.25">
      <c r="A530" s="20" t="s">
        <v>42</v>
      </c>
      <c r="B530" s="21" t="s">
        <v>134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18">
        <v>100</v>
      </c>
      <c r="AM530" s="20"/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</row>
    <row r="531" spans="1:50" x14ac:dyDescent="0.25">
      <c r="A531" s="20" t="s">
        <v>42</v>
      </c>
      <c r="B531" s="21" t="s">
        <v>135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18">
        <v>250</v>
      </c>
      <c r="AM531" s="20"/>
      <c r="AN531" s="20"/>
      <c r="AO531" s="20"/>
      <c r="AP531" s="20"/>
      <c r="AQ531" s="20"/>
      <c r="AR531" s="20"/>
      <c r="AS531" s="20"/>
      <c r="AT531" s="20"/>
      <c r="AU531" s="20"/>
      <c r="AV531" s="20"/>
      <c r="AW531" s="20"/>
      <c r="AX531" s="20"/>
    </row>
    <row r="532" spans="1:50" x14ac:dyDescent="0.25">
      <c r="A532" s="20" t="s">
        <v>42</v>
      </c>
      <c r="B532" s="21" t="s">
        <v>136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18">
        <v>500</v>
      </c>
      <c r="AM532" s="20"/>
      <c r="AN532" s="20"/>
      <c r="AO532" s="20"/>
      <c r="AP532" s="20"/>
      <c r="AQ532" s="20"/>
      <c r="AR532" s="20"/>
      <c r="AS532" s="20"/>
      <c r="AT532" s="20"/>
      <c r="AU532" s="20"/>
      <c r="AV532" s="20"/>
      <c r="AW532" s="20"/>
      <c r="AX532" s="20"/>
    </row>
    <row r="533" spans="1:50" x14ac:dyDescent="0.25">
      <c r="A533" s="20" t="s">
        <v>42</v>
      </c>
      <c r="B533" s="21" t="s">
        <v>137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18">
        <v>750</v>
      </c>
      <c r="AM533" s="20"/>
      <c r="AN533" s="20"/>
      <c r="AO533" s="20"/>
      <c r="AP533" s="20"/>
      <c r="AQ533" s="20"/>
      <c r="AR533" s="20"/>
      <c r="AS533" s="20"/>
      <c r="AT533" s="20"/>
      <c r="AU533" s="20"/>
      <c r="AV533" s="20"/>
      <c r="AW533" s="20"/>
      <c r="AX533" s="20"/>
    </row>
    <row r="534" spans="1:50" x14ac:dyDescent="0.25">
      <c r="A534" s="20" t="s">
        <v>42</v>
      </c>
      <c r="B534" s="21" t="s">
        <v>138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18">
        <v>1000</v>
      </c>
      <c r="AM534" s="20"/>
      <c r="AN534" s="20"/>
      <c r="AO534" s="20"/>
      <c r="AP534" s="20"/>
      <c r="AQ534" s="20"/>
      <c r="AR534" s="20"/>
      <c r="AS534" s="20"/>
      <c r="AT534" s="20"/>
      <c r="AU534" s="20"/>
      <c r="AV534" s="20"/>
      <c r="AW534" s="20"/>
      <c r="AX534" s="20"/>
    </row>
    <row r="535" spans="1:50" x14ac:dyDescent="0.25">
      <c r="A535" s="20" t="s">
        <v>42</v>
      </c>
      <c r="B535" s="21" t="s">
        <v>139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18">
        <v>1500</v>
      </c>
      <c r="AM535" s="20"/>
      <c r="AN535" s="20"/>
      <c r="AO535" s="20"/>
      <c r="AP535" s="20"/>
      <c r="AQ535" s="20"/>
      <c r="AR535" s="20"/>
      <c r="AS535" s="20"/>
      <c r="AT535" s="20"/>
      <c r="AU535" s="20"/>
      <c r="AV535" s="20"/>
      <c r="AW535" s="20"/>
      <c r="AX535" s="20"/>
    </row>
    <row r="536" spans="1:50" x14ac:dyDescent="0.25">
      <c r="A536" s="20" t="s">
        <v>42</v>
      </c>
      <c r="B536" s="21" t="s">
        <v>140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0"/>
      <c r="AJ536" s="20"/>
      <c r="AK536" s="20"/>
      <c r="AL536" s="18">
        <v>2000</v>
      </c>
      <c r="AM536" s="20"/>
      <c r="AN536" s="20"/>
      <c r="AO536" s="20"/>
      <c r="AP536" s="20"/>
      <c r="AQ536" s="20"/>
      <c r="AR536" s="20"/>
      <c r="AS536" s="20"/>
      <c r="AT536" s="20"/>
      <c r="AU536" s="20"/>
      <c r="AV536" s="20"/>
      <c r="AW536" s="20"/>
      <c r="AX536" s="20"/>
    </row>
    <row r="537" spans="1:50" x14ac:dyDescent="0.25">
      <c r="A537" s="20" t="s">
        <v>43</v>
      </c>
      <c r="B537" s="21" t="s">
        <v>131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18">
        <v>10</v>
      </c>
      <c r="AN537" s="20"/>
      <c r="AO537" s="20"/>
      <c r="AP537" s="20"/>
      <c r="AQ537" s="20"/>
      <c r="AR537" s="20"/>
      <c r="AS537" s="20"/>
      <c r="AT537" s="20"/>
      <c r="AU537" s="20"/>
      <c r="AV537" s="20"/>
      <c r="AW537" s="20"/>
      <c r="AX537" s="20"/>
    </row>
    <row r="538" spans="1:50" x14ac:dyDescent="0.25">
      <c r="A538" s="20" t="s">
        <v>43</v>
      </c>
      <c r="B538" s="21" t="s">
        <v>132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18">
        <v>25</v>
      </c>
      <c r="AN538" s="20"/>
      <c r="AO538" s="20"/>
      <c r="AP538" s="20"/>
      <c r="AQ538" s="20"/>
      <c r="AR538" s="20"/>
      <c r="AS538" s="20"/>
      <c r="AT538" s="20"/>
      <c r="AU538" s="20"/>
      <c r="AV538" s="20"/>
      <c r="AW538" s="20"/>
      <c r="AX538" s="20"/>
    </row>
    <row r="539" spans="1:50" x14ac:dyDescent="0.25">
      <c r="A539" s="20" t="s">
        <v>43</v>
      </c>
      <c r="B539" s="21" t="s">
        <v>133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18">
        <v>50</v>
      </c>
      <c r="AN539" s="20"/>
      <c r="AO539" s="20"/>
      <c r="AP539" s="20"/>
      <c r="AQ539" s="20"/>
      <c r="AR539" s="20"/>
      <c r="AS539" s="20"/>
      <c r="AT539" s="20"/>
      <c r="AU539" s="20"/>
      <c r="AV539" s="20"/>
      <c r="AW539" s="20"/>
      <c r="AX539" s="20"/>
    </row>
    <row r="540" spans="1:50" x14ac:dyDescent="0.25">
      <c r="A540" s="20" t="s">
        <v>43</v>
      </c>
      <c r="B540" s="21" t="s">
        <v>134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18">
        <v>100</v>
      </c>
      <c r="AN540" s="20"/>
      <c r="AO540" s="20"/>
      <c r="AP540" s="20"/>
      <c r="AQ540" s="20"/>
      <c r="AR540" s="20"/>
      <c r="AS540" s="20"/>
      <c r="AT540" s="20"/>
      <c r="AU540" s="20"/>
      <c r="AV540" s="20"/>
      <c r="AW540" s="20"/>
      <c r="AX540" s="20"/>
    </row>
    <row r="541" spans="1:50" x14ac:dyDescent="0.25">
      <c r="A541" s="20" t="s">
        <v>43</v>
      </c>
      <c r="B541" s="21" t="s">
        <v>135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18">
        <v>250</v>
      </c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  <c r="AX541" s="20"/>
    </row>
    <row r="542" spans="1:50" x14ac:dyDescent="0.25">
      <c r="A542" s="20" t="s">
        <v>43</v>
      </c>
      <c r="B542" s="21" t="s">
        <v>136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18">
        <v>500</v>
      </c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  <c r="AX542" s="20"/>
    </row>
    <row r="543" spans="1:50" x14ac:dyDescent="0.25">
      <c r="A543" s="20" t="s">
        <v>43</v>
      </c>
      <c r="B543" s="21" t="s">
        <v>137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18">
        <v>750</v>
      </c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  <c r="AX543" s="20"/>
    </row>
    <row r="544" spans="1:50" x14ac:dyDescent="0.25">
      <c r="A544" s="20" t="s">
        <v>43</v>
      </c>
      <c r="B544" s="21" t="s">
        <v>138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18">
        <v>1000</v>
      </c>
      <c r="AN544" s="20"/>
      <c r="AO544" s="20"/>
      <c r="AP544" s="20"/>
      <c r="AQ544" s="20"/>
      <c r="AR544" s="20"/>
      <c r="AS544" s="20"/>
      <c r="AT544" s="20"/>
      <c r="AU544" s="20"/>
      <c r="AV544" s="20"/>
      <c r="AW544" s="20"/>
      <c r="AX544" s="20"/>
    </row>
    <row r="545" spans="1:50" x14ac:dyDescent="0.25">
      <c r="A545" s="20" t="s">
        <v>43</v>
      </c>
      <c r="B545" s="21" t="s">
        <v>139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18">
        <v>1500</v>
      </c>
      <c r="AN545" s="20"/>
      <c r="AO545" s="20"/>
      <c r="AP545" s="20"/>
      <c r="AQ545" s="20"/>
      <c r="AR545" s="20"/>
      <c r="AS545" s="20"/>
      <c r="AT545" s="20"/>
      <c r="AU545" s="20"/>
      <c r="AV545" s="20"/>
      <c r="AW545" s="20"/>
      <c r="AX545" s="20"/>
    </row>
    <row r="546" spans="1:50" x14ac:dyDescent="0.25">
      <c r="A546" s="20" t="s">
        <v>43</v>
      </c>
      <c r="B546" s="21" t="s">
        <v>140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18">
        <v>2000</v>
      </c>
      <c r="AN546" s="20"/>
      <c r="AO546" s="20"/>
      <c r="AP546" s="20"/>
      <c r="AQ546" s="20"/>
      <c r="AR546" s="20"/>
      <c r="AS546" s="20"/>
      <c r="AT546" s="20"/>
      <c r="AU546" s="20"/>
      <c r="AV546" s="20"/>
      <c r="AW546" s="20"/>
      <c r="AX546" s="20"/>
    </row>
    <row r="547" spans="1:50" ht="30" x14ac:dyDescent="0.25">
      <c r="A547" s="20" t="s">
        <v>44</v>
      </c>
      <c r="B547" s="21" t="s">
        <v>131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18">
        <v>10</v>
      </c>
      <c r="AO547" s="20"/>
      <c r="AP547" s="20"/>
      <c r="AQ547" s="20"/>
      <c r="AR547" s="20"/>
      <c r="AS547" s="20"/>
      <c r="AT547" s="20"/>
      <c r="AU547" s="20"/>
      <c r="AV547" s="20"/>
      <c r="AW547" s="20"/>
      <c r="AX547" s="20"/>
    </row>
    <row r="548" spans="1:50" ht="30" x14ac:dyDescent="0.25">
      <c r="A548" s="20" t="s">
        <v>44</v>
      </c>
      <c r="B548" s="21" t="s">
        <v>132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18">
        <v>25</v>
      </c>
      <c r="AO548" s="20"/>
      <c r="AP548" s="20"/>
      <c r="AQ548" s="20"/>
      <c r="AR548" s="20"/>
      <c r="AS548" s="20"/>
      <c r="AT548" s="20"/>
      <c r="AU548" s="20"/>
      <c r="AV548" s="20"/>
      <c r="AW548" s="20"/>
      <c r="AX548" s="20"/>
    </row>
    <row r="549" spans="1:50" ht="30" x14ac:dyDescent="0.25">
      <c r="A549" s="20" t="s">
        <v>44</v>
      </c>
      <c r="B549" s="21" t="s">
        <v>133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18">
        <v>50</v>
      </c>
      <c r="AO549" s="20"/>
      <c r="AP549" s="20"/>
      <c r="AQ549" s="20"/>
      <c r="AR549" s="20"/>
      <c r="AS549" s="20"/>
      <c r="AT549" s="20"/>
      <c r="AU549" s="20"/>
      <c r="AV549" s="20"/>
      <c r="AW549" s="20"/>
      <c r="AX549" s="20"/>
    </row>
    <row r="550" spans="1:50" ht="30" x14ac:dyDescent="0.25">
      <c r="A550" s="20" t="s">
        <v>44</v>
      </c>
      <c r="B550" s="21" t="s">
        <v>134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18">
        <v>100</v>
      </c>
      <c r="AO550" s="20"/>
      <c r="AP550" s="20"/>
      <c r="AQ550" s="20"/>
      <c r="AR550" s="20"/>
      <c r="AS550" s="20"/>
      <c r="AT550" s="20"/>
      <c r="AU550" s="20"/>
      <c r="AV550" s="20"/>
      <c r="AW550" s="20"/>
      <c r="AX550" s="20"/>
    </row>
    <row r="551" spans="1:50" ht="30" x14ac:dyDescent="0.25">
      <c r="A551" s="20" t="s">
        <v>44</v>
      </c>
      <c r="B551" s="21" t="s">
        <v>135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18">
        <v>250</v>
      </c>
      <c r="AO551" s="20"/>
      <c r="AP551" s="20"/>
      <c r="AQ551" s="20"/>
      <c r="AR551" s="20"/>
      <c r="AS551" s="20"/>
      <c r="AT551" s="20"/>
      <c r="AU551" s="20"/>
      <c r="AV551" s="20"/>
      <c r="AW551" s="20"/>
      <c r="AX551" s="20"/>
    </row>
    <row r="552" spans="1:50" ht="30" x14ac:dyDescent="0.25">
      <c r="A552" s="20" t="s">
        <v>44</v>
      </c>
      <c r="B552" s="21" t="s">
        <v>136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18">
        <v>500</v>
      </c>
      <c r="AO552" s="20"/>
      <c r="AP552" s="20"/>
      <c r="AQ552" s="20"/>
      <c r="AR552" s="20"/>
      <c r="AS552" s="20"/>
      <c r="AT552" s="20"/>
      <c r="AU552" s="20"/>
      <c r="AV552" s="20"/>
      <c r="AW552" s="20"/>
      <c r="AX552" s="20"/>
    </row>
    <row r="553" spans="1:50" ht="30" x14ac:dyDescent="0.25">
      <c r="A553" s="20" t="s">
        <v>44</v>
      </c>
      <c r="B553" s="21" t="s">
        <v>137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18">
        <v>750</v>
      </c>
      <c r="AO553" s="20"/>
      <c r="AP553" s="20"/>
      <c r="AQ553" s="20"/>
      <c r="AR553" s="20"/>
      <c r="AS553" s="20"/>
      <c r="AT553" s="20"/>
      <c r="AU553" s="20"/>
      <c r="AV553" s="20"/>
      <c r="AW553" s="20"/>
      <c r="AX553" s="20"/>
    </row>
    <row r="554" spans="1:50" ht="30" x14ac:dyDescent="0.25">
      <c r="A554" s="20" t="s">
        <v>44</v>
      </c>
      <c r="B554" s="21" t="s">
        <v>138</v>
      </c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18">
        <v>1000</v>
      </c>
      <c r="AO554" s="20"/>
      <c r="AP554" s="20"/>
      <c r="AQ554" s="20"/>
      <c r="AR554" s="20"/>
      <c r="AS554" s="20"/>
      <c r="AT554" s="20"/>
      <c r="AU554" s="20"/>
      <c r="AV554" s="20"/>
      <c r="AW554" s="20"/>
      <c r="AX554" s="20"/>
    </row>
    <row r="555" spans="1:50" ht="30" x14ac:dyDescent="0.25">
      <c r="A555" s="20" t="s">
        <v>44</v>
      </c>
      <c r="B555" s="21" t="s">
        <v>139</v>
      </c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18">
        <v>1500</v>
      </c>
      <c r="AO555" s="20"/>
      <c r="AP555" s="20"/>
      <c r="AQ555" s="20"/>
      <c r="AR555" s="20"/>
      <c r="AS555" s="20"/>
      <c r="AT555" s="20"/>
      <c r="AU555" s="20"/>
      <c r="AV555" s="20"/>
      <c r="AW555" s="20"/>
      <c r="AX555" s="20"/>
    </row>
    <row r="556" spans="1:50" ht="30" x14ac:dyDescent="0.25">
      <c r="A556" s="20" t="s">
        <v>44</v>
      </c>
      <c r="B556" s="21" t="s">
        <v>140</v>
      </c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18">
        <v>2000</v>
      </c>
      <c r="AO556" s="20"/>
      <c r="AP556" s="20"/>
      <c r="AQ556" s="20"/>
      <c r="AR556" s="20"/>
      <c r="AS556" s="20"/>
      <c r="AT556" s="20"/>
      <c r="AU556" s="20"/>
      <c r="AV556" s="20"/>
      <c r="AW556" s="20"/>
      <c r="AX556" s="20"/>
    </row>
    <row r="557" spans="1:50" x14ac:dyDescent="0.25">
      <c r="A557" s="20" t="s">
        <v>45</v>
      </c>
      <c r="B557" s="21" t="s">
        <v>131</v>
      </c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  <c r="AO557" s="18">
        <v>10</v>
      </c>
      <c r="AP557" s="20"/>
      <c r="AQ557" s="20"/>
      <c r="AR557" s="20"/>
      <c r="AS557" s="20"/>
      <c r="AT557" s="20"/>
      <c r="AU557" s="20"/>
      <c r="AV557" s="20"/>
      <c r="AW557" s="20"/>
      <c r="AX557" s="20"/>
    </row>
    <row r="558" spans="1:50" x14ac:dyDescent="0.25">
      <c r="A558" s="20" t="s">
        <v>45</v>
      </c>
      <c r="B558" s="21" t="s">
        <v>132</v>
      </c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  <c r="AO558" s="18">
        <v>25</v>
      </c>
      <c r="AP558" s="20"/>
      <c r="AQ558" s="20"/>
      <c r="AR558" s="20"/>
      <c r="AS558" s="20"/>
      <c r="AT558" s="20"/>
      <c r="AU558" s="20"/>
      <c r="AV558" s="20"/>
      <c r="AW558" s="20"/>
      <c r="AX558" s="20"/>
    </row>
    <row r="559" spans="1:50" x14ac:dyDescent="0.25">
      <c r="A559" s="20" t="s">
        <v>45</v>
      </c>
      <c r="B559" s="21" t="s">
        <v>133</v>
      </c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  <c r="AO559" s="18">
        <v>50</v>
      </c>
      <c r="AP559" s="20"/>
      <c r="AQ559" s="20"/>
      <c r="AR559" s="20"/>
      <c r="AS559" s="20"/>
      <c r="AT559" s="20"/>
      <c r="AU559" s="20"/>
      <c r="AV559" s="20"/>
      <c r="AW559" s="20"/>
      <c r="AX559" s="20"/>
    </row>
    <row r="560" spans="1:50" x14ac:dyDescent="0.25">
      <c r="A560" s="20" t="s">
        <v>45</v>
      </c>
      <c r="B560" s="21" t="s">
        <v>134</v>
      </c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  <c r="AO560" s="18">
        <v>100</v>
      </c>
      <c r="AP560" s="20"/>
      <c r="AQ560" s="20"/>
      <c r="AR560" s="20"/>
      <c r="AS560" s="20"/>
      <c r="AT560" s="20"/>
      <c r="AU560" s="20"/>
      <c r="AV560" s="20"/>
      <c r="AW560" s="20"/>
      <c r="AX560" s="20"/>
    </row>
    <row r="561" spans="1:50" x14ac:dyDescent="0.25">
      <c r="A561" s="20" t="s">
        <v>45</v>
      </c>
      <c r="B561" s="21" t="s">
        <v>135</v>
      </c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  <c r="AO561" s="18">
        <v>250</v>
      </c>
      <c r="AP561" s="20"/>
      <c r="AQ561" s="20"/>
      <c r="AR561" s="20"/>
      <c r="AS561" s="20"/>
      <c r="AT561" s="20"/>
      <c r="AU561" s="20"/>
      <c r="AV561" s="20"/>
      <c r="AW561" s="20"/>
      <c r="AX561" s="20"/>
    </row>
    <row r="562" spans="1:50" x14ac:dyDescent="0.25">
      <c r="A562" s="20" t="s">
        <v>45</v>
      </c>
      <c r="B562" s="21" t="s">
        <v>136</v>
      </c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  <c r="AO562" s="18">
        <v>500</v>
      </c>
      <c r="AP562" s="20"/>
      <c r="AQ562" s="20"/>
      <c r="AR562" s="20"/>
      <c r="AS562" s="20"/>
      <c r="AT562" s="20"/>
      <c r="AU562" s="20"/>
      <c r="AV562" s="20"/>
      <c r="AW562" s="20"/>
      <c r="AX562" s="20"/>
    </row>
    <row r="563" spans="1:50" x14ac:dyDescent="0.25">
      <c r="A563" s="20" t="s">
        <v>45</v>
      </c>
      <c r="B563" s="21" t="s">
        <v>137</v>
      </c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18">
        <v>750</v>
      </c>
      <c r="AP563" s="20"/>
      <c r="AQ563" s="20"/>
      <c r="AR563" s="20"/>
      <c r="AS563" s="20"/>
      <c r="AT563" s="20"/>
      <c r="AU563" s="20"/>
      <c r="AV563" s="20"/>
      <c r="AW563" s="20"/>
      <c r="AX563" s="20"/>
    </row>
    <row r="564" spans="1:50" x14ac:dyDescent="0.25">
      <c r="A564" s="20" t="s">
        <v>45</v>
      </c>
      <c r="B564" s="21" t="s">
        <v>138</v>
      </c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  <c r="AO564" s="18">
        <v>1000</v>
      </c>
      <c r="AP564" s="20"/>
      <c r="AQ564" s="20"/>
      <c r="AR564" s="20"/>
      <c r="AS564" s="20"/>
      <c r="AT564" s="20"/>
      <c r="AU564" s="20"/>
      <c r="AV564" s="20"/>
      <c r="AW564" s="20"/>
      <c r="AX564" s="20"/>
    </row>
    <row r="565" spans="1:50" x14ac:dyDescent="0.25">
      <c r="A565" s="20" t="s">
        <v>45</v>
      </c>
      <c r="B565" s="21" t="s">
        <v>139</v>
      </c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18">
        <v>1500</v>
      </c>
      <c r="AP565" s="20"/>
      <c r="AQ565" s="20"/>
      <c r="AR565" s="20"/>
      <c r="AS565" s="20"/>
      <c r="AT565" s="20"/>
      <c r="AU565" s="20"/>
      <c r="AV565" s="20"/>
      <c r="AW565" s="20"/>
      <c r="AX565" s="20"/>
    </row>
    <row r="566" spans="1:50" x14ac:dyDescent="0.25">
      <c r="A566" s="20" t="s">
        <v>45</v>
      </c>
      <c r="B566" s="21" t="s">
        <v>140</v>
      </c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  <c r="AO566" s="18">
        <v>2000</v>
      </c>
      <c r="AP566" s="20"/>
      <c r="AQ566" s="20"/>
      <c r="AR566" s="20"/>
      <c r="AS566" s="20"/>
      <c r="AT566" s="20"/>
      <c r="AU566" s="20"/>
      <c r="AV566" s="20"/>
      <c r="AW566" s="20"/>
      <c r="AX566" s="20"/>
    </row>
    <row r="567" spans="1:50" x14ac:dyDescent="0.25">
      <c r="A567" s="20" t="s">
        <v>46</v>
      </c>
      <c r="B567" s="21" t="s">
        <v>131</v>
      </c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  <c r="AO567" s="20"/>
      <c r="AP567" s="18">
        <v>10</v>
      </c>
      <c r="AQ567" s="20"/>
      <c r="AR567" s="20"/>
      <c r="AS567" s="20"/>
      <c r="AT567" s="20"/>
      <c r="AU567" s="20"/>
      <c r="AV567" s="20"/>
      <c r="AW567" s="20"/>
      <c r="AX567" s="20"/>
    </row>
    <row r="568" spans="1:50" x14ac:dyDescent="0.25">
      <c r="A568" s="20" t="s">
        <v>46</v>
      </c>
      <c r="B568" s="21" t="s">
        <v>132</v>
      </c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  <c r="AO568" s="20"/>
      <c r="AP568" s="18">
        <v>25</v>
      </c>
      <c r="AQ568" s="20"/>
      <c r="AR568" s="20"/>
      <c r="AS568" s="20"/>
      <c r="AT568" s="20"/>
      <c r="AU568" s="20"/>
      <c r="AV568" s="20"/>
      <c r="AW568" s="20"/>
      <c r="AX568" s="20"/>
    </row>
    <row r="569" spans="1:50" x14ac:dyDescent="0.25">
      <c r="A569" s="20" t="s">
        <v>46</v>
      </c>
      <c r="B569" s="21" t="s">
        <v>133</v>
      </c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  <c r="AO569" s="20"/>
      <c r="AP569" s="18">
        <v>50</v>
      </c>
      <c r="AQ569" s="20"/>
      <c r="AR569" s="20"/>
      <c r="AS569" s="20"/>
      <c r="AT569" s="20"/>
      <c r="AU569" s="20"/>
      <c r="AV569" s="20"/>
      <c r="AW569" s="20"/>
      <c r="AX569" s="20"/>
    </row>
    <row r="570" spans="1:50" x14ac:dyDescent="0.25">
      <c r="A570" s="20" t="s">
        <v>46</v>
      </c>
      <c r="B570" s="21" t="s">
        <v>134</v>
      </c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  <c r="AO570" s="20"/>
      <c r="AP570" s="18">
        <v>100</v>
      </c>
      <c r="AQ570" s="20"/>
      <c r="AR570" s="20"/>
      <c r="AS570" s="20"/>
      <c r="AT570" s="20"/>
      <c r="AU570" s="20"/>
      <c r="AV570" s="20"/>
      <c r="AW570" s="20"/>
      <c r="AX570" s="20"/>
    </row>
    <row r="571" spans="1:50" x14ac:dyDescent="0.25">
      <c r="A571" s="20" t="s">
        <v>46</v>
      </c>
      <c r="B571" s="21" t="s">
        <v>135</v>
      </c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  <c r="AO571" s="20"/>
      <c r="AP571" s="18">
        <v>250</v>
      </c>
      <c r="AQ571" s="20"/>
      <c r="AR571" s="20"/>
      <c r="AS571" s="20"/>
      <c r="AT571" s="20"/>
      <c r="AU571" s="20"/>
      <c r="AV571" s="20"/>
      <c r="AW571" s="20"/>
      <c r="AX571" s="20"/>
    </row>
    <row r="572" spans="1:50" x14ac:dyDescent="0.25">
      <c r="A572" s="20" t="s">
        <v>46</v>
      </c>
      <c r="B572" s="21" t="s">
        <v>136</v>
      </c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  <c r="AO572" s="20"/>
      <c r="AP572" s="18">
        <v>500</v>
      </c>
      <c r="AQ572" s="20"/>
      <c r="AR572" s="20"/>
      <c r="AS572" s="20"/>
      <c r="AT572" s="20"/>
      <c r="AU572" s="20"/>
      <c r="AV572" s="20"/>
      <c r="AW572" s="20"/>
      <c r="AX572" s="20"/>
    </row>
    <row r="573" spans="1:50" x14ac:dyDescent="0.25">
      <c r="A573" s="20" t="s">
        <v>46</v>
      </c>
      <c r="B573" s="21" t="s">
        <v>137</v>
      </c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  <c r="AO573" s="20"/>
      <c r="AP573" s="18">
        <v>750</v>
      </c>
      <c r="AQ573" s="20"/>
      <c r="AR573" s="20"/>
      <c r="AS573" s="20"/>
      <c r="AT573" s="20"/>
      <c r="AU573" s="20"/>
      <c r="AV573" s="20"/>
      <c r="AW573" s="20"/>
      <c r="AX573" s="20"/>
    </row>
    <row r="574" spans="1:50" x14ac:dyDescent="0.25">
      <c r="A574" s="20" t="s">
        <v>46</v>
      </c>
      <c r="B574" s="21" t="s">
        <v>138</v>
      </c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  <c r="AO574" s="20"/>
      <c r="AP574" s="18">
        <v>1000</v>
      </c>
      <c r="AQ574" s="20"/>
      <c r="AR574" s="20"/>
      <c r="AS574" s="20"/>
      <c r="AT574" s="20"/>
      <c r="AU574" s="20"/>
      <c r="AV574" s="20"/>
      <c r="AW574" s="20"/>
      <c r="AX574" s="20"/>
    </row>
    <row r="575" spans="1:50" x14ac:dyDescent="0.25">
      <c r="A575" s="20" t="s">
        <v>46</v>
      </c>
      <c r="B575" s="21" t="s">
        <v>139</v>
      </c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  <c r="AO575" s="20"/>
      <c r="AP575" s="18">
        <v>1500</v>
      </c>
      <c r="AQ575" s="20"/>
      <c r="AR575" s="20"/>
      <c r="AS575" s="20"/>
      <c r="AT575" s="20"/>
      <c r="AU575" s="20"/>
      <c r="AV575" s="20"/>
      <c r="AW575" s="20"/>
      <c r="AX575" s="20"/>
    </row>
    <row r="576" spans="1:50" x14ac:dyDescent="0.25">
      <c r="A576" s="20" t="s">
        <v>46</v>
      </c>
      <c r="B576" s="21" t="s">
        <v>140</v>
      </c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18">
        <v>2000</v>
      </c>
      <c r="AQ576" s="20"/>
      <c r="AR576" s="20"/>
      <c r="AS576" s="20"/>
      <c r="AT576" s="20"/>
      <c r="AU576" s="20"/>
      <c r="AV576" s="20"/>
      <c r="AW576" s="20"/>
      <c r="AX576" s="20"/>
    </row>
    <row r="577" spans="1:50" x14ac:dyDescent="0.25">
      <c r="A577" s="20" t="s">
        <v>47</v>
      </c>
      <c r="B577" s="21" t="s">
        <v>131</v>
      </c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  <c r="AQ577" s="18">
        <v>10</v>
      </c>
      <c r="AR577" s="20"/>
      <c r="AS577" s="20"/>
      <c r="AT577" s="20"/>
      <c r="AU577" s="20"/>
      <c r="AV577" s="20"/>
      <c r="AW577" s="20"/>
      <c r="AX577" s="20"/>
    </row>
    <row r="578" spans="1:50" x14ac:dyDescent="0.25">
      <c r="A578" s="20" t="s">
        <v>47</v>
      </c>
      <c r="B578" s="21" t="s">
        <v>132</v>
      </c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  <c r="AO578" s="20"/>
      <c r="AP578" s="20"/>
      <c r="AQ578" s="18">
        <v>25</v>
      </c>
      <c r="AR578" s="20"/>
      <c r="AS578" s="20"/>
      <c r="AT578" s="20"/>
      <c r="AU578" s="20"/>
      <c r="AV578" s="20"/>
      <c r="AW578" s="20"/>
      <c r="AX578" s="20"/>
    </row>
    <row r="579" spans="1:50" x14ac:dyDescent="0.25">
      <c r="A579" s="20" t="s">
        <v>47</v>
      </c>
      <c r="B579" s="21" t="s">
        <v>133</v>
      </c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  <c r="AO579" s="20"/>
      <c r="AP579" s="20"/>
      <c r="AQ579" s="18">
        <v>50</v>
      </c>
      <c r="AR579" s="20"/>
      <c r="AS579" s="20"/>
      <c r="AT579" s="20"/>
      <c r="AU579" s="20"/>
      <c r="AV579" s="20"/>
      <c r="AW579" s="20"/>
      <c r="AX579" s="20"/>
    </row>
    <row r="580" spans="1:50" x14ac:dyDescent="0.25">
      <c r="A580" s="20" t="s">
        <v>47</v>
      </c>
      <c r="B580" s="21" t="s">
        <v>134</v>
      </c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  <c r="AO580" s="20"/>
      <c r="AP580" s="20"/>
      <c r="AQ580" s="18">
        <v>100</v>
      </c>
      <c r="AR580" s="20"/>
      <c r="AS580" s="20"/>
      <c r="AT580" s="20"/>
      <c r="AU580" s="20"/>
      <c r="AV580" s="20"/>
      <c r="AW580" s="20"/>
      <c r="AX580" s="20"/>
    </row>
    <row r="581" spans="1:50" x14ac:dyDescent="0.25">
      <c r="A581" s="20" t="s">
        <v>47</v>
      </c>
      <c r="B581" s="21" t="s">
        <v>135</v>
      </c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  <c r="AQ581" s="18">
        <v>250</v>
      </c>
      <c r="AR581" s="20"/>
      <c r="AS581" s="20"/>
      <c r="AT581" s="20"/>
      <c r="AU581" s="20"/>
      <c r="AV581" s="20"/>
      <c r="AW581" s="20"/>
      <c r="AX581" s="20"/>
    </row>
    <row r="582" spans="1:50" x14ac:dyDescent="0.25">
      <c r="A582" s="20" t="s">
        <v>47</v>
      </c>
      <c r="B582" s="21" t="s">
        <v>136</v>
      </c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  <c r="AO582" s="20"/>
      <c r="AP582" s="20"/>
      <c r="AQ582" s="18">
        <v>500</v>
      </c>
      <c r="AR582" s="20"/>
      <c r="AS582" s="20"/>
      <c r="AT582" s="20"/>
      <c r="AU582" s="20"/>
      <c r="AV582" s="20"/>
      <c r="AW582" s="20"/>
      <c r="AX582" s="20"/>
    </row>
    <row r="583" spans="1:50" x14ac:dyDescent="0.25">
      <c r="A583" s="20" t="s">
        <v>47</v>
      </c>
      <c r="B583" s="21" t="s">
        <v>137</v>
      </c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  <c r="AO583" s="20"/>
      <c r="AP583" s="20"/>
      <c r="AQ583" s="18">
        <v>750</v>
      </c>
      <c r="AR583" s="20"/>
      <c r="AS583" s="20"/>
      <c r="AT583" s="20"/>
      <c r="AU583" s="20"/>
      <c r="AV583" s="20"/>
      <c r="AW583" s="20"/>
      <c r="AX583" s="20"/>
    </row>
    <row r="584" spans="1:50" x14ac:dyDescent="0.25">
      <c r="A584" s="20" t="s">
        <v>47</v>
      </c>
      <c r="B584" s="21" t="s">
        <v>138</v>
      </c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  <c r="AO584" s="20"/>
      <c r="AP584" s="20"/>
      <c r="AQ584" s="18">
        <v>1000</v>
      </c>
      <c r="AR584" s="20"/>
      <c r="AS584" s="20"/>
      <c r="AT584" s="20"/>
      <c r="AU584" s="20"/>
      <c r="AV584" s="20"/>
      <c r="AW584" s="20"/>
      <c r="AX584" s="20"/>
    </row>
    <row r="585" spans="1:50" x14ac:dyDescent="0.25">
      <c r="A585" s="20" t="s">
        <v>47</v>
      </c>
      <c r="B585" s="21" t="s">
        <v>139</v>
      </c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0"/>
      <c r="AJ585" s="20"/>
      <c r="AK585" s="20"/>
      <c r="AL585" s="20"/>
      <c r="AM585" s="20"/>
      <c r="AN585" s="20"/>
      <c r="AO585" s="20"/>
      <c r="AP585" s="20"/>
      <c r="AQ585" s="18">
        <v>1500</v>
      </c>
      <c r="AR585" s="20"/>
      <c r="AS585" s="20"/>
      <c r="AT585" s="20"/>
      <c r="AU585" s="20"/>
      <c r="AV585" s="20"/>
      <c r="AW585" s="20"/>
      <c r="AX585" s="20"/>
    </row>
    <row r="586" spans="1:50" x14ac:dyDescent="0.25">
      <c r="A586" s="20" t="s">
        <v>47</v>
      </c>
      <c r="B586" s="21" t="s">
        <v>140</v>
      </c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18">
        <v>2000</v>
      </c>
      <c r="AR586" s="20"/>
      <c r="AS586" s="20"/>
      <c r="AT586" s="20"/>
      <c r="AU586" s="20"/>
      <c r="AV586" s="20"/>
      <c r="AW586" s="20"/>
      <c r="AX586" s="20"/>
    </row>
    <row r="587" spans="1:50" x14ac:dyDescent="0.25">
      <c r="A587" s="20" t="s">
        <v>8</v>
      </c>
      <c r="B587" s="24" t="s">
        <v>163</v>
      </c>
      <c r="C587" s="18"/>
      <c r="D587" s="18">
        <v>1</v>
      </c>
      <c r="E587" s="18"/>
      <c r="F587" s="18"/>
      <c r="G587" s="18"/>
      <c r="H587" s="18"/>
      <c r="I587" s="19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0"/>
      <c r="AM587" s="20"/>
      <c r="AN587" s="20"/>
      <c r="AO587" s="20"/>
      <c r="AP587" s="20"/>
      <c r="AQ587" s="20"/>
      <c r="AR587" s="20"/>
      <c r="AS587" s="20"/>
      <c r="AT587" s="20"/>
      <c r="AU587" s="20"/>
      <c r="AV587" s="20"/>
      <c r="AW587" s="20"/>
      <c r="AX587" s="20"/>
    </row>
    <row r="588" spans="1:50" ht="30" x14ac:dyDescent="0.25">
      <c r="A588" s="20" t="s">
        <v>25</v>
      </c>
      <c r="B588" s="18" t="s">
        <v>163</v>
      </c>
      <c r="C588" s="18"/>
      <c r="D588" s="18"/>
      <c r="E588" s="18"/>
      <c r="F588" s="18"/>
      <c r="G588" s="18"/>
      <c r="H588" s="18"/>
      <c r="I588" s="19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>
        <v>1</v>
      </c>
      <c r="V588" s="18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0"/>
      <c r="AM588" s="20"/>
      <c r="AN588" s="20"/>
      <c r="AO588" s="20"/>
      <c r="AP588" s="20"/>
      <c r="AQ588" s="20"/>
      <c r="AR588" s="20"/>
      <c r="AS588" s="20"/>
      <c r="AT588" s="20"/>
      <c r="AU588" s="20"/>
      <c r="AV588" s="20"/>
      <c r="AW588" s="20"/>
      <c r="AX588" s="20"/>
    </row>
    <row r="589" spans="1:50" x14ac:dyDescent="0.25">
      <c r="A589" s="20" t="s">
        <v>16</v>
      </c>
      <c r="B589" s="18" t="s">
        <v>163</v>
      </c>
      <c r="C589" s="18"/>
      <c r="D589" s="18"/>
      <c r="E589" s="18"/>
      <c r="F589" s="18"/>
      <c r="G589" s="18"/>
      <c r="H589" s="18"/>
      <c r="I589" s="19"/>
      <c r="J589" s="18"/>
      <c r="K589" s="18"/>
      <c r="L589" s="18">
        <v>1</v>
      </c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0"/>
      <c r="AM589" s="20"/>
      <c r="AN589" s="20"/>
      <c r="AO589" s="20"/>
      <c r="AP589" s="20"/>
      <c r="AQ589" s="20"/>
      <c r="AR589" s="20"/>
      <c r="AS589" s="20"/>
      <c r="AT589" s="20"/>
      <c r="AU589" s="20"/>
      <c r="AV589" s="20"/>
      <c r="AW589" s="20"/>
      <c r="AX589" s="20"/>
    </row>
    <row r="590" spans="1:50" x14ac:dyDescent="0.25">
      <c r="A590" s="20" t="s">
        <v>34</v>
      </c>
      <c r="B590" s="18" t="s">
        <v>163</v>
      </c>
      <c r="C590" s="18"/>
      <c r="D590" s="18"/>
      <c r="E590" s="18"/>
      <c r="F590" s="18"/>
      <c r="G590" s="18"/>
      <c r="H590" s="18"/>
      <c r="I590" s="19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25"/>
      <c r="X590" s="25"/>
      <c r="Y590" s="25"/>
      <c r="Z590" s="25"/>
      <c r="AA590" s="25"/>
      <c r="AB590" s="25"/>
      <c r="AC590" s="25"/>
      <c r="AD590" s="25">
        <v>1</v>
      </c>
      <c r="AE590" s="25"/>
      <c r="AF590" s="25"/>
      <c r="AG590" s="25"/>
      <c r="AH590" s="25"/>
      <c r="AI590" s="25"/>
      <c r="AJ590" s="25"/>
      <c r="AK590" s="25"/>
      <c r="AL590" s="20"/>
      <c r="AM590" s="20"/>
      <c r="AN590" s="20"/>
      <c r="AO590" s="20"/>
      <c r="AP590" s="20"/>
      <c r="AQ590" s="20"/>
      <c r="AR590" s="20"/>
      <c r="AS590" s="20"/>
      <c r="AT590" s="20"/>
      <c r="AU590" s="20"/>
      <c r="AV590" s="20"/>
      <c r="AW590" s="20"/>
      <c r="AX590" s="20"/>
    </row>
    <row r="591" spans="1:50" ht="30" x14ac:dyDescent="0.25">
      <c r="A591" s="20" t="s">
        <v>15</v>
      </c>
      <c r="B591" s="18" t="s">
        <v>163</v>
      </c>
      <c r="C591" s="18"/>
      <c r="D591" s="18"/>
      <c r="E591" s="18"/>
      <c r="F591" s="18"/>
      <c r="G591" s="18"/>
      <c r="H591" s="18"/>
      <c r="I591" s="19"/>
      <c r="J591" s="18"/>
      <c r="K591" s="18">
        <v>1</v>
      </c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0"/>
      <c r="AM591" s="20"/>
      <c r="AN591" s="20"/>
      <c r="AO591" s="20"/>
      <c r="AP591" s="20"/>
      <c r="AQ591" s="20"/>
      <c r="AR591" s="20"/>
      <c r="AS591" s="20"/>
      <c r="AT591" s="20"/>
      <c r="AU591" s="20"/>
      <c r="AV591" s="20"/>
      <c r="AW591" s="20"/>
      <c r="AX591" s="20"/>
    </row>
    <row r="592" spans="1:50" x14ac:dyDescent="0.25">
      <c r="A592" s="20" t="s">
        <v>27</v>
      </c>
      <c r="B592" s="18" t="s">
        <v>163</v>
      </c>
      <c r="C592" s="18"/>
      <c r="D592" s="18"/>
      <c r="E592" s="18"/>
      <c r="F592" s="18"/>
      <c r="G592" s="18"/>
      <c r="H592" s="18"/>
      <c r="I592" s="19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25">
        <v>1</v>
      </c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0"/>
      <c r="AM592" s="20"/>
      <c r="AN592" s="20"/>
      <c r="AO592" s="20"/>
      <c r="AP592" s="20"/>
      <c r="AQ592" s="20"/>
      <c r="AR592" s="20"/>
      <c r="AS592" s="20"/>
      <c r="AT592" s="20"/>
      <c r="AU592" s="20"/>
      <c r="AV592" s="20"/>
      <c r="AW592" s="20"/>
      <c r="AX592" s="20"/>
    </row>
    <row r="593" spans="1:50" x14ac:dyDescent="0.25">
      <c r="A593" s="20" t="s">
        <v>21</v>
      </c>
      <c r="B593" s="18" t="s">
        <v>163</v>
      </c>
      <c r="C593" s="18"/>
      <c r="D593" s="18"/>
      <c r="E593" s="18"/>
      <c r="F593" s="18"/>
      <c r="G593" s="18"/>
      <c r="H593" s="18"/>
      <c r="I593" s="19"/>
      <c r="J593" s="18"/>
      <c r="K593" s="18"/>
      <c r="L593" s="18"/>
      <c r="M593" s="18"/>
      <c r="N593" s="18"/>
      <c r="O593" s="18"/>
      <c r="P593" s="18"/>
      <c r="Q593" s="18">
        <v>1</v>
      </c>
      <c r="R593" s="18"/>
      <c r="S593" s="18"/>
      <c r="T593" s="18"/>
      <c r="U593" s="18"/>
      <c r="V593" s="18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0"/>
      <c r="AM593" s="20"/>
      <c r="AN593" s="20"/>
      <c r="AO593" s="20"/>
      <c r="AP593" s="20"/>
      <c r="AQ593" s="20"/>
      <c r="AR593" s="20"/>
      <c r="AS593" s="20"/>
      <c r="AT593" s="20"/>
      <c r="AU593" s="20"/>
      <c r="AV593" s="20"/>
      <c r="AW593" s="20"/>
      <c r="AX593" s="20"/>
    </row>
    <row r="594" spans="1:50" x14ac:dyDescent="0.25">
      <c r="A594" s="20" t="s">
        <v>13</v>
      </c>
      <c r="B594" s="18" t="s">
        <v>163</v>
      </c>
      <c r="C594" s="18"/>
      <c r="D594" s="18"/>
      <c r="E594" s="18"/>
      <c r="F594" s="18"/>
      <c r="G594" s="18"/>
      <c r="H594" s="18"/>
      <c r="I594" s="19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0"/>
      <c r="AM594" s="20"/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  <c r="AX594" s="20"/>
    </row>
    <row r="595" spans="1:50" x14ac:dyDescent="0.25">
      <c r="A595" s="20" t="s">
        <v>41</v>
      </c>
      <c r="B595" s="18" t="s">
        <v>163</v>
      </c>
      <c r="C595" s="18"/>
      <c r="D595" s="18"/>
      <c r="E595" s="18"/>
      <c r="F595" s="18"/>
      <c r="G595" s="18"/>
      <c r="H595" s="18"/>
      <c r="I595" s="19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>
        <v>1</v>
      </c>
      <c r="AL595" s="20"/>
      <c r="AM595" s="20"/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  <c r="AX595" s="20"/>
    </row>
    <row r="596" spans="1:50" x14ac:dyDescent="0.25">
      <c r="A596" s="20" t="s">
        <v>37</v>
      </c>
      <c r="B596" s="18" t="s">
        <v>163</v>
      </c>
      <c r="C596" s="18"/>
      <c r="D596" s="18"/>
      <c r="E596" s="18"/>
      <c r="F596" s="18"/>
      <c r="G596" s="18"/>
      <c r="H596" s="18"/>
      <c r="I596" s="19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>
        <v>1</v>
      </c>
      <c r="AH596" s="25"/>
      <c r="AI596" s="25"/>
      <c r="AJ596" s="25"/>
      <c r="AK596" s="25"/>
      <c r="AL596" s="20"/>
      <c r="AM596" s="20"/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  <c r="AX596" s="20"/>
    </row>
    <row r="597" spans="1:50" x14ac:dyDescent="0.25">
      <c r="A597" s="20" t="s">
        <v>141</v>
      </c>
      <c r="B597" s="21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9">
        <v>0.04</v>
      </c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  <c r="AV597" s="18"/>
      <c r="AW597" s="18"/>
      <c r="AX597" s="18"/>
    </row>
    <row r="598" spans="1:50" x14ac:dyDescent="0.25">
      <c r="A598" s="20" t="s">
        <v>142</v>
      </c>
      <c r="B598" s="21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9">
        <v>0.1</v>
      </c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  <c r="AV598" s="18"/>
      <c r="AW598" s="18"/>
      <c r="AX598" s="18"/>
    </row>
    <row r="599" spans="1:50" x14ac:dyDescent="0.25">
      <c r="A599" s="20" t="s">
        <v>143</v>
      </c>
      <c r="B599" s="21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9">
        <v>0.2</v>
      </c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  <c r="AV599" s="18"/>
      <c r="AW599" s="18"/>
      <c r="AX599" s="18"/>
    </row>
    <row r="600" spans="1:50" x14ac:dyDescent="0.25">
      <c r="A600" s="20" t="s">
        <v>144</v>
      </c>
      <c r="B600" s="21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9">
        <v>0.4</v>
      </c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  <c r="AV600" s="18"/>
      <c r="AW600" s="18"/>
      <c r="AX600" s="18"/>
    </row>
    <row r="601" spans="1:50" x14ac:dyDescent="0.25">
      <c r="A601" s="20" t="s">
        <v>145</v>
      </c>
      <c r="B601" s="21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9">
        <v>0.8</v>
      </c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  <c r="AV601" s="18"/>
      <c r="AW601" s="18"/>
      <c r="AX601" s="18"/>
    </row>
    <row r="602" spans="1:50" x14ac:dyDescent="0.25">
      <c r="A602" s="20" t="s">
        <v>146</v>
      </c>
      <c r="B602" s="22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9">
        <v>1.5</v>
      </c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  <c r="AV602" s="18"/>
      <c r="AW602" s="18"/>
      <c r="AX602" s="18"/>
    </row>
    <row r="603" spans="1:50" x14ac:dyDescent="0.25">
      <c r="A603" s="20" t="s">
        <v>147</v>
      </c>
      <c r="B603" s="21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9">
        <v>5</v>
      </c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  <c r="AV603" s="18"/>
      <c r="AW603" s="18"/>
      <c r="AX603" s="18"/>
    </row>
    <row r="604" spans="1:50" x14ac:dyDescent="0.25">
      <c r="A604" s="20" t="s">
        <v>148</v>
      </c>
      <c r="B604" s="21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9">
        <v>8</v>
      </c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  <c r="AV604" s="18"/>
      <c r="AW604" s="18"/>
      <c r="AX604" s="18"/>
    </row>
    <row r="605" spans="1:50" x14ac:dyDescent="0.25">
      <c r="A605" s="20" t="s">
        <v>149</v>
      </c>
      <c r="B605" s="21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9">
        <v>10</v>
      </c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  <c r="AV605" s="18"/>
      <c r="AW605" s="18"/>
      <c r="AX605" s="18"/>
    </row>
    <row r="606" spans="1:50" x14ac:dyDescent="0.25">
      <c r="A606" s="20" t="s">
        <v>150</v>
      </c>
      <c r="B606" s="21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9">
        <v>15</v>
      </c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  <c r="AV606" s="18"/>
      <c r="AW606" s="18"/>
      <c r="AX606" s="18"/>
    </row>
    <row r="607" spans="1:50" x14ac:dyDescent="0.25">
      <c r="A607" s="20" t="s">
        <v>151</v>
      </c>
      <c r="B607" s="21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9">
        <v>21</v>
      </c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  <c r="AV607" s="18"/>
      <c r="AW607" s="18"/>
      <c r="AX607" s="18"/>
    </row>
    <row r="608" spans="1:50" x14ac:dyDescent="0.25">
      <c r="A608" s="20" t="s">
        <v>152</v>
      </c>
      <c r="B608" s="21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9">
        <v>42</v>
      </c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  <c r="AV608" s="18"/>
      <c r="AW608" s="18"/>
      <c r="AX608" s="18"/>
    </row>
    <row r="609" spans="1:50" x14ac:dyDescent="0.25">
      <c r="A609" s="20" t="s">
        <v>153</v>
      </c>
      <c r="B609" s="22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>
        <v>1</v>
      </c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  <c r="AV609" s="18"/>
      <c r="AW609" s="18"/>
      <c r="AX609" s="18"/>
    </row>
    <row r="610" spans="1:50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  <c r="AO610" s="20"/>
      <c r="AP610" s="20"/>
      <c r="AQ610" s="20"/>
      <c r="AR610" s="20"/>
      <c r="AS610" s="20"/>
      <c r="AT610" s="20"/>
      <c r="AU610" s="20"/>
      <c r="AV610" s="20"/>
      <c r="AW610" s="20"/>
      <c r="AX610" s="20"/>
    </row>
    <row r="611" spans="1:50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  <c r="AO611" s="20"/>
      <c r="AP611" s="20"/>
      <c r="AQ611" s="20"/>
      <c r="AR611" s="20"/>
      <c r="AS611" s="20"/>
      <c r="AT611" s="20"/>
      <c r="AU611" s="20"/>
      <c r="AV611" s="20"/>
      <c r="AW611" s="20"/>
      <c r="AX611" s="20"/>
    </row>
    <row r="612" spans="1:50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  <c r="AO612" s="20"/>
      <c r="AP612" s="20"/>
      <c r="AQ612" s="20"/>
      <c r="AR612" s="20"/>
      <c r="AS612" s="20"/>
      <c r="AT612" s="20"/>
      <c r="AU612" s="20"/>
      <c r="AV612" s="20"/>
      <c r="AW612" s="20"/>
      <c r="AX612" s="20"/>
    </row>
    <row r="613" spans="1:50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  <c r="AO613" s="20"/>
      <c r="AP613" s="20"/>
      <c r="AQ613" s="20"/>
      <c r="AR613" s="20"/>
      <c r="AS613" s="20"/>
      <c r="AT613" s="20"/>
      <c r="AU613" s="20"/>
      <c r="AV613" s="20"/>
      <c r="AW613" s="20"/>
      <c r="AX613" s="20"/>
    </row>
    <row r="614" spans="1:50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  <c r="AX614" s="20"/>
    </row>
    <row r="615" spans="1:50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20"/>
      <c r="AS615" s="20"/>
      <c r="AT615" s="20"/>
      <c r="AU615" s="20"/>
      <c r="AV615" s="20"/>
      <c r="AW615" s="20"/>
      <c r="AX615" s="20"/>
    </row>
    <row r="616" spans="1:50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20"/>
      <c r="AR616" s="20"/>
      <c r="AS616" s="20"/>
      <c r="AT616" s="20"/>
      <c r="AU616" s="20"/>
      <c r="AV616" s="20"/>
      <c r="AW616" s="20"/>
      <c r="AX616" s="20"/>
    </row>
    <row r="617" spans="1:50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20"/>
      <c r="AR617" s="20"/>
      <c r="AS617" s="20"/>
      <c r="AT617" s="20"/>
      <c r="AU617" s="20"/>
      <c r="AV617" s="20"/>
      <c r="AW617" s="20"/>
      <c r="AX617" s="20"/>
    </row>
    <row r="618" spans="1:50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20"/>
      <c r="AR618" s="20"/>
      <c r="AS618" s="20"/>
      <c r="AT618" s="20"/>
      <c r="AU618" s="20"/>
      <c r="AV618" s="20"/>
      <c r="AW618" s="20"/>
      <c r="AX618" s="20"/>
    </row>
    <row r="619" spans="1:50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20"/>
      <c r="AR619" s="20"/>
      <c r="AS619" s="20"/>
      <c r="AT619" s="20"/>
      <c r="AU619" s="20"/>
      <c r="AV619" s="20"/>
      <c r="AW619" s="20"/>
      <c r="AX619" s="20"/>
    </row>
    <row r="620" spans="1:50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20"/>
      <c r="AR620" s="20"/>
      <c r="AS620" s="20"/>
      <c r="AT620" s="20"/>
      <c r="AU620" s="20"/>
      <c r="AV620" s="20"/>
      <c r="AW620" s="20"/>
      <c r="AX620" s="20"/>
    </row>
    <row r="621" spans="1:50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  <c r="AQ621" s="20"/>
      <c r="AR621" s="20"/>
      <c r="AS621" s="20"/>
      <c r="AT621" s="20"/>
      <c r="AU621" s="20"/>
      <c r="AV621" s="20"/>
      <c r="AW621" s="20"/>
      <c r="AX621" s="20"/>
    </row>
    <row r="622" spans="1:50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  <c r="AO622" s="20"/>
      <c r="AP622" s="20"/>
      <c r="AQ622" s="20"/>
      <c r="AR622" s="20"/>
      <c r="AS622" s="20"/>
      <c r="AT622" s="20"/>
      <c r="AU622" s="20"/>
      <c r="AV622" s="20"/>
      <c r="AW622" s="20"/>
      <c r="AX622" s="20"/>
    </row>
  </sheetData>
  <sortState ref="AY59:AY98">
    <sortCondition ref="AY59"/>
  </sortState>
  <conditionalFormatting sqref="Z597:AA609 Z2:AA485 H587:I596">
    <cfRule type="cellIs" dxfId="2" priority="28" stopIfTrue="1" operator="greaterThan">
      <formula>0</formula>
    </cfRule>
  </conditionalFormatting>
  <conditionalFormatting sqref="AZ412:AZ421 AA609 C597:Y609 AB597:AX609 AA206:AA215 C2:Y485 AB2:AX485 AG486 AQ577:AQ586 J587:AK596 AH487:AH496 AI497:AI506 AJ507:AJ516 AK517:AK526 AL527:AL536 AM537:AM546 AN547:AN556 AO557:AO566 AP567:AP576 C587:G596">
    <cfRule type="cellIs" dxfId="1" priority="26" stopIfTrue="1" operator="greaterThan">
      <formula>1</formula>
    </cfRule>
    <cfRule type="cellIs" dxfId="0" priority="27" stopIfTrue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4"/>
  <sheetViews>
    <sheetView workbookViewId="0">
      <selection activeCell="E3" sqref="E3"/>
    </sheetView>
  </sheetViews>
  <sheetFormatPr baseColWidth="10" defaultRowHeight="15" x14ac:dyDescent="0.25"/>
  <cols>
    <col min="3" max="3" width="12.140625" customWidth="1"/>
    <col min="4" max="4" width="12.28515625" customWidth="1"/>
  </cols>
  <sheetData>
    <row r="1" spans="1:15" x14ac:dyDescent="0.25">
      <c r="E1" s="62" t="s">
        <v>168</v>
      </c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x14ac:dyDescent="0.25">
      <c r="A2" s="49" t="s">
        <v>1</v>
      </c>
      <c r="B2" s="49" t="s">
        <v>154</v>
      </c>
      <c r="C2" s="49" t="s">
        <v>155</v>
      </c>
      <c r="D2" s="49" t="s">
        <v>162</v>
      </c>
      <c r="E2" s="54" t="s">
        <v>8</v>
      </c>
      <c r="F2" s="54" t="s">
        <v>166</v>
      </c>
      <c r="G2" s="54" t="s">
        <v>13</v>
      </c>
      <c r="H2" s="54" t="s">
        <v>167</v>
      </c>
      <c r="I2" s="54" t="s">
        <v>21</v>
      </c>
      <c r="J2" s="54" t="s">
        <v>27</v>
      </c>
      <c r="K2" s="54" t="s">
        <v>30</v>
      </c>
      <c r="L2" s="54" t="s">
        <v>31</v>
      </c>
      <c r="M2" s="54" t="s">
        <v>34</v>
      </c>
      <c r="N2" s="54" t="s">
        <v>37</v>
      </c>
      <c r="O2" s="54" t="s">
        <v>45</v>
      </c>
    </row>
    <row r="3" spans="1:15" x14ac:dyDescent="0.25">
      <c r="A3" s="50">
        <v>1</v>
      </c>
      <c r="B3" s="51">
        <f t="array" ref="B3">SUMPRODUCT(('Compteur FL'!$A$4:$A$13=A3)*('Compteur FL'!$B$4:$B$13="C")*('Compteur FL'!$D$4:$D$13))</f>
        <v>3.0983796296296294E-2</v>
      </c>
      <c r="C3" s="51">
        <f t="array" ref="C3">SUMPRODUCT(('Compteur FL'!$A$4:$A$13=A3)*('Compteur FL'!$B$4:$B$13="B")*('Compteur FL'!$D$4:$D$13))</f>
        <v>3.6111111111111114E-3</v>
      </c>
      <c r="D3" s="51">
        <f>B3+C3</f>
        <v>3.4594907407407408E-2</v>
      </c>
      <c r="E3" s="50">
        <f t="array" ref="E3">SUM(IF('Compteur FL'!$A$4:$A$13=A3,'Compteur FL'!$J$4:$J$13,0))</f>
        <v>240</v>
      </c>
      <c r="F3" s="50">
        <f t="array" ref="F3">SUM(IF('Compteur FL'!$A$4:$A$13=A3,'Compteur FL'!$L$4:$L$13,0))</f>
        <v>0</v>
      </c>
      <c r="G3" s="50">
        <f t="array" ref="G3">SUM(IF('Compteur FL'!$A$4:$A$13=A3,'Compteur FL'!$O$4:$O$13,0))</f>
        <v>150</v>
      </c>
      <c r="H3" s="50">
        <f t="array" ref="H3">SUM(IF('Compteur FL'!$A$4:$A$13=A3,'Compteur FL'!$Q$4:$Q$13,0))</f>
        <v>50</v>
      </c>
      <c r="I3" s="50">
        <f t="array" ref="I3">SUM(IF('Compteur FL'!$A$4:$A$13=A3,'Compteur FL'!$W$4:$W$13,0))</f>
        <v>0</v>
      </c>
      <c r="J3" s="50">
        <f t="array" ref="J3">SUM(IF('Compteur FL'!$A$4:$A$13=A3,'Compteur FL'!$AC$4:$AC$13,0))</f>
        <v>0</v>
      </c>
      <c r="K3" s="50">
        <f t="array" ref="K3">SUM(IF('Compteur FL'!$A$4:$A$13=A3,'Compteur FL'!$AF$4:$AF$13,0))</f>
        <v>0</v>
      </c>
      <c r="L3" s="50">
        <f t="array" ref="L3">SUM(IF('Compteur FL'!$A$4:$A$13=A3,'Compteur FL'!$AG$4:$AG$13,0))</f>
        <v>0</v>
      </c>
      <c r="M3" s="50">
        <f t="array" ref="M3">SUM(IF('Compteur FL'!$A$4:$A$13=A3,'Compteur FL'!$AJ$4:$AJ$13,0))</f>
        <v>0</v>
      </c>
      <c r="N3" s="50">
        <f t="array" ref="N3">SUM(IF('Compteur FL'!$A$4:$A$13=A3,'Compteur FL'!$AM$4:$AM$13,0))</f>
        <v>150</v>
      </c>
      <c r="O3" s="50">
        <f t="array" ref="O3">SUM(IF('Compteur FL'!$A$4:$A$13=A3,'Compteur FL'!$AU$4:$AU$13,0))</f>
        <v>0</v>
      </c>
    </row>
    <row r="4" spans="1:15" x14ac:dyDescent="0.25">
      <c r="A4" s="52">
        <v>2</v>
      </c>
      <c r="B4" s="53">
        <f t="array" ref="B4">SUMPRODUCT(('Compteur FL'!$A$4:$A$13=A4)*('Compteur FL'!$B$4:$B$13="C")*('Compteur FL'!$D$4:$D$13))</f>
        <v>1.923611111111111E-2</v>
      </c>
      <c r="C4" s="53">
        <f t="array" ref="C4">SUMPRODUCT(('Compteur FL'!$A$4:$A$13=A4)*('Compteur FL'!$B$4:$B$13="B")*('Compteur FL'!$D$4:$D$13))</f>
        <v>5.7291666666666671E-3</v>
      </c>
      <c r="D4" s="53">
        <f t="shared" ref="D4:D54" si="0">B4+C4</f>
        <v>2.4965277777777777E-2</v>
      </c>
      <c r="E4" s="52">
        <f t="array" ref="E4">SUM(IF('Compteur FL'!$A$4:$A$13=A4,'Compteur FL'!$J$4:$J$13,0))</f>
        <v>50</v>
      </c>
      <c r="F4" s="52">
        <f t="array" ref="F4">SUM(IF('Compteur FL'!$A$4:$A$13=A4,'Compteur FL'!$L$4:$L$13,0))</f>
        <v>0.24</v>
      </c>
      <c r="G4" s="52">
        <f t="array" ref="G4">SUM(IF('Compteur FL'!$A$4:$A$13=A4,'Compteur FL'!$O$4:$O$13,0))</f>
        <v>100</v>
      </c>
      <c r="H4" s="52">
        <f t="array" ref="H4">SUM(IF('Compteur FL'!$A$4:$A$13=A4,'Compteur FL'!$Q$4:$Q$13,0))</f>
        <v>0</v>
      </c>
      <c r="I4" s="52">
        <f t="array" ref="I4">SUM(IF('Compteur FL'!$A$4:$A$13=A4,'Compteur FL'!$W$4:$W$13,0))</f>
        <v>50</v>
      </c>
      <c r="J4" s="52">
        <f t="array" ref="J4">SUM(IF('Compteur FL'!$A$4:$A$13=A4,'Compteur FL'!$AC$4:$AC$13,0))</f>
        <v>50</v>
      </c>
      <c r="K4" s="52">
        <f t="array" ref="K4">SUM(IF('Compteur FL'!$A$4:$A$13=A4,'Compteur FL'!$AF$4:$AF$13,0))</f>
        <v>0</v>
      </c>
      <c r="L4" s="52">
        <f t="array" ref="L4">SUM(IF('Compteur FL'!$A$4:$A$13=A4,'Compteur FL'!$AG$4:$AG$13,0))</f>
        <v>0</v>
      </c>
      <c r="M4" s="52">
        <f t="array" ref="M4">SUM(IF('Compteur FL'!$A$4:$A$13=A4,'Compteur FL'!$AJ$4:$AJ$13,0))</f>
        <v>0</v>
      </c>
      <c r="N4" s="52">
        <f t="array" ref="N4">SUM(IF('Compteur FL'!$A$4:$A$13=A4,'Compteur FL'!$AM$4:$AM$13,0))</f>
        <v>0</v>
      </c>
      <c r="O4" s="52">
        <f t="array" ref="O4">SUM(IF('Compteur FL'!$A$4:$A$13=A4,'Compteur FL'!$AU$4:$AU$13,0))</f>
        <v>0</v>
      </c>
    </row>
    <row r="5" spans="1:15" x14ac:dyDescent="0.25">
      <c r="A5" s="50">
        <v>3</v>
      </c>
      <c r="B5" s="51">
        <f t="array" ref="B5">SUMPRODUCT(('Compteur FL'!$A$4:$A$13=A5)*('Compteur FL'!$B$4:$B$13="C")*('Compteur FL'!$D$4:$D$13))</f>
        <v>3.5034722222222224E-2</v>
      </c>
      <c r="C5" s="51">
        <f t="array" ref="C5">SUMPRODUCT(('Compteur FL'!$A$4:$A$13=A5)*('Compteur FL'!$B$4:$B$13="B")*('Compteur FL'!$D$4:$D$13))</f>
        <v>0</v>
      </c>
      <c r="D5" s="51">
        <f t="shared" si="0"/>
        <v>3.5034722222222224E-2</v>
      </c>
      <c r="E5" s="50">
        <f t="array" ref="E5">SUM(IF('Compteur FL'!$A$4:$A$13=A5,'Compteur FL'!$J$4:$J$13,0))</f>
        <v>200</v>
      </c>
      <c r="F5" s="50">
        <f t="array" ref="F5">SUM(IF('Compteur FL'!$A$4:$A$13=A5,'Compteur FL'!$L$4:$L$13,0))</f>
        <v>0</v>
      </c>
      <c r="G5" s="50">
        <f t="array" ref="G5">SUM(IF('Compteur FL'!$A$4:$A$13=A5,'Compteur FL'!$O$4:$O$13,0))</f>
        <v>200</v>
      </c>
      <c r="H5" s="50">
        <f t="array" ref="H5">SUM(IF('Compteur FL'!$A$4:$A$13=A5,'Compteur FL'!$Q$4:$Q$13,0))</f>
        <v>150</v>
      </c>
      <c r="I5" s="50">
        <f t="array" ref="I5">SUM(IF('Compteur FL'!$A$4:$A$13=A5,'Compteur FL'!$W$4:$W$13,0))</f>
        <v>0</v>
      </c>
      <c r="J5" s="50">
        <f t="array" ref="J5">SUM(IF('Compteur FL'!$A$4:$A$13=A5,'Compteur FL'!$AC$4:$AC$13,0))</f>
        <v>0</v>
      </c>
      <c r="K5" s="50">
        <f t="array" ref="K5">SUM(IF('Compteur FL'!$A$4:$A$13=A5,'Compteur FL'!$AF$4:$AF$13,0))</f>
        <v>0</v>
      </c>
      <c r="L5" s="50">
        <f t="array" ref="L5">SUM(IF('Compteur FL'!$A$4:$A$13=A5,'Compteur FL'!$AG$4:$AG$13,0))</f>
        <v>0</v>
      </c>
      <c r="M5" s="50">
        <f t="array" ref="M5">SUM(IF('Compteur FL'!$A$4:$A$13=A5,'Compteur FL'!$AJ$4:$AJ$13,0))</f>
        <v>0</v>
      </c>
      <c r="N5" s="50">
        <f t="array" ref="N5">SUM(IF('Compteur FL'!$A$4:$A$13=A5,'Compteur FL'!$AM$4:$AM$13,0))</f>
        <v>50</v>
      </c>
      <c r="O5" s="50">
        <f t="array" ref="O5">SUM(IF('Compteur FL'!$A$4:$A$13=A5,'Compteur FL'!$AU$4:$AU$13,0))</f>
        <v>0</v>
      </c>
    </row>
    <row r="6" spans="1:15" x14ac:dyDescent="0.25">
      <c r="A6" s="52">
        <v>4</v>
      </c>
      <c r="B6" s="53">
        <f t="array" ref="B6">SUMPRODUCT(('Compteur FL'!$A$4:$A$13=A6)*('Compteur FL'!$B$4:$B$13="C")*('Compteur FL'!$D$4:$D$13))</f>
        <v>0</v>
      </c>
      <c r="C6" s="53">
        <f t="array" ref="C6">SUMPRODUCT(('Compteur FL'!$A$4:$A$13=A6)*('Compteur FL'!$B$4:$B$13="B")*('Compteur FL'!$D$4:$D$13))</f>
        <v>1.6493055555555556E-2</v>
      </c>
      <c r="D6" s="53">
        <f t="shared" si="0"/>
        <v>1.6493055555555556E-2</v>
      </c>
      <c r="E6" s="52">
        <f t="array" ref="E6">SUM(IF('Compteur FL'!$A$4:$A$13=A6,'Compteur FL'!$J$4:$J$13,0))</f>
        <v>0</v>
      </c>
      <c r="F6" s="52">
        <f t="array" ref="F6">SUM(IF('Compteur FL'!$A$4:$A$13=A6,'Compteur FL'!$L$4:$L$13,0))</f>
        <v>0</v>
      </c>
      <c r="G6" s="52">
        <f t="array" ref="G6">SUM(IF('Compteur FL'!$A$4:$A$13=A6,'Compteur FL'!$O$4:$O$13,0))</f>
        <v>0</v>
      </c>
      <c r="H6" s="52">
        <f t="array" ref="H6">SUM(IF('Compteur FL'!$A$4:$A$13=A6,'Compteur FL'!$Q$4:$Q$13,0))</f>
        <v>0</v>
      </c>
      <c r="I6" s="52">
        <f t="array" ref="I6">SUM(IF('Compteur FL'!$A$4:$A$13=A6,'Compteur FL'!$W$4:$W$13,0))</f>
        <v>0</v>
      </c>
      <c r="J6" s="52">
        <f t="array" ref="J6">SUM(IF('Compteur FL'!$A$4:$A$13=A6,'Compteur FL'!$AC$4:$AC$13,0))</f>
        <v>0</v>
      </c>
      <c r="K6" s="52">
        <f t="array" ref="K6">SUM(IF('Compteur FL'!$A$4:$A$13=A6,'Compteur FL'!$AF$4:$AF$13,0))</f>
        <v>0</v>
      </c>
      <c r="L6" s="52">
        <f t="array" ref="L6">SUM(IF('Compteur FL'!$A$4:$A$13=A6,'Compteur FL'!$AG$4:$AG$13,0))</f>
        <v>5</v>
      </c>
      <c r="M6" s="52">
        <f t="array" ref="M6">SUM(IF('Compteur FL'!$A$4:$A$13=A6,'Compteur FL'!$AJ$4:$AJ$13,0))</f>
        <v>0</v>
      </c>
      <c r="N6" s="52">
        <f t="array" ref="N6">SUM(IF('Compteur FL'!$A$4:$A$13=A6,'Compteur FL'!$AM$4:$AM$13,0))</f>
        <v>0</v>
      </c>
      <c r="O6" s="52">
        <f t="array" ref="O6">SUM(IF('Compteur FL'!$A$4:$A$13=A6,'Compteur FL'!$AU$4:$AU$13,0))</f>
        <v>0</v>
      </c>
    </row>
    <row r="7" spans="1:15" x14ac:dyDescent="0.25">
      <c r="A7" s="50">
        <v>5</v>
      </c>
      <c r="B7" s="51">
        <f t="array" ref="B7">SUMPRODUCT(('Compteur FL'!$A$4:$A$13=A7)*('Compteur FL'!$B$4:$B$13="C")*('Compteur FL'!$D$4:$D$13))</f>
        <v>0</v>
      </c>
      <c r="C7" s="51">
        <f t="array" ref="C7">SUMPRODUCT(('Compteur FL'!$A$4:$A$13=A7)*('Compteur FL'!$B$4:$B$13="B")*('Compteur FL'!$D$4:$D$13))</f>
        <v>0</v>
      </c>
      <c r="D7" s="51">
        <f t="shared" si="0"/>
        <v>0</v>
      </c>
      <c r="E7" s="50">
        <f t="array" ref="E7">SUM(IF('Compteur FL'!$A$4:$A$13=A7,'Compteur FL'!$J$4:$J$13,0))</f>
        <v>0</v>
      </c>
      <c r="F7" s="50">
        <f t="array" ref="F7">SUM(IF('Compteur FL'!$A$4:$A$13=A7,'Compteur FL'!$L$4:$L$13,0))</f>
        <v>0</v>
      </c>
      <c r="G7" s="50">
        <f t="array" ref="G7">SUM(IF('Compteur FL'!$A$4:$A$13=A7,'Compteur FL'!$O$4:$O$13,0))</f>
        <v>0</v>
      </c>
      <c r="H7" s="50">
        <f t="array" ref="H7">SUM(IF('Compteur FL'!$A$4:$A$13=A7,'Compteur FL'!$Q$4:$Q$13,0))</f>
        <v>0</v>
      </c>
      <c r="I7" s="50">
        <f t="array" ref="I7">SUM(IF('Compteur FL'!$A$4:$A$13=A7,'Compteur FL'!$W$4:$W$13,0))</f>
        <v>0</v>
      </c>
      <c r="J7" s="50">
        <f t="array" ref="J7">SUM(IF('Compteur FL'!$A$4:$A$13=A7,'Compteur FL'!$AC$4:$AC$13,0))</f>
        <v>0</v>
      </c>
      <c r="K7" s="50">
        <f t="array" ref="K7">SUM(IF('Compteur FL'!$A$4:$A$13=A7,'Compteur FL'!$AF$4:$AF$13,0))</f>
        <v>0</v>
      </c>
      <c r="L7" s="50">
        <f t="array" ref="L7">SUM(IF('Compteur FL'!$A$4:$A$13=A7,'Compteur FL'!$AG$4:$AG$13,0))</f>
        <v>0</v>
      </c>
      <c r="M7" s="50">
        <f t="array" ref="M7">SUM(IF('Compteur FL'!$A$4:$A$13=A7,'Compteur FL'!$AJ$4:$AJ$13,0))</f>
        <v>0</v>
      </c>
      <c r="N7" s="50">
        <f t="array" ref="N7">SUM(IF('Compteur FL'!$A$4:$A$13=A7,'Compteur FL'!$AM$4:$AM$13,0))</f>
        <v>0</v>
      </c>
      <c r="O7" s="50">
        <f t="array" ref="O7">SUM(IF('Compteur FL'!$A$4:$A$13=A7,'Compteur FL'!$AU$4:$AU$13,0))</f>
        <v>0</v>
      </c>
    </row>
    <row r="8" spans="1:15" x14ac:dyDescent="0.25">
      <c r="A8" s="52">
        <v>6</v>
      </c>
      <c r="B8" s="53">
        <f t="array" ref="B8">SUMPRODUCT(('Compteur FL'!$A$4:$A$13=A8)*('Compteur FL'!$B$4:$B$13="C")*('Compteur FL'!$D$4:$D$13))</f>
        <v>0</v>
      </c>
      <c r="C8" s="53">
        <f t="array" ref="C8">SUMPRODUCT(('Compteur FL'!$A$4:$A$13=A8)*('Compteur FL'!$B$4:$B$13="B")*('Compteur FL'!$D$4:$D$13))</f>
        <v>0</v>
      </c>
      <c r="D8" s="53">
        <f t="shared" si="0"/>
        <v>0</v>
      </c>
      <c r="E8" s="52">
        <f t="array" ref="E8">SUM(IF('Compteur FL'!$A$4:$A$13=A8,'Compteur FL'!$J$4:$J$13,0))</f>
        <v>0</v>
      </c>
      <c r="F8" s="52">
        <f t="array" ref="F8">SUM(IF('Compteur FL'!$A$4:$A$13=A8,'Compteur FL'!$L$4:$L$13,0))</f>
        <v>0</v>
      </c>
      <c r="G8" s="52">
        <f t="array" ref="G8">SUM(IF('Compteur FL'!$A$4:$A$13=A8,'Compteur FL'!$O$4:$O$13,0))</f>
        <v>0</v>
      </c>
      <c r="H8" s="52">
        <f t="array" ref="H8">SUM(IF('Compteur FL'!$A$4:$A$13=A8,'Compteur FL'!$Q$4:$Q$13,0))</f>
        <v>0</v>
      </c>
      <c r="I8" s="52">
        <f t="array" ref="I8">SUM(IF('Compteur FL'!$A$4:$A$13=A8,'Compteur FL'!$W$4:$W$13,0))</f>
        <v>0</v>
      </c>
      <c r="J8" s="52">
        <f t="array" ref="J8">SUM(IF('Compteur FL'!$A$4:$A$13=A8,'Compteur FL'!$AC$4:$AC$13,0))</f>
        <v>0</v>
      </c>
      <c r="K8" s="52">
        <f t="array" ref="K8">SUM(IF('Compteur FL'!$A$4:$A$13=A8,'Compteur FL'!$AF$4:$AF$13,0))</f>
        <v>0</v>
      </c>
      <c r="L8" s="52">
        <f t="array" ref="L8">SUM(IF('Compteur FL'!$A$4:$A$13=A8,'Compteur FL'!$AG$4:$AG$13,0))</f>
        <v>0</v>
      </c>
      <c r="M8" s="52">
        <f t="array" ref="M8">SUM(IF('Compteur FL'!$A$4:$A$13=A8,'Compteur FL'!$AJ$4:$AJ$13,0))</f>
        <v>0</v>
      </c>
      <c r="N8" s="52">
        <f t="array" ref="N8">SUM(IF('Compteur FL'!$A$4:$A$13=A8,'Compteur FL'!$AM$4:$AM$13,0))</f>
        <v>0</v>
      </c>
      <c r="O8" s="52">
        <f t="array" ref="O8">SUM(IF('Compteur FL'!$A$4:$A$13=A8,'Compteur FL'!$AU$4:$AU$13,0))</f>
        <v>0</v>
      </c>
    </row>
    <row r="9" spans="1:15" x14ac:dyDescent="0.25">
      <c r="A9" s="50">
        <v>7</v>
      </c>
      <c r="B9" s="51">
        <f t="array" ref="B9">SUMPRODUCT(('Compteur FL'!$A$4:$A$13=A9)*('Compteur FL'!$B$4:$B$13="C")*('Compteur FL'!$D$4:$D$13))</f>
        <v>0</v>
      </c>
      <c r="C9" s="51">
        <f t="array" ref="C9">SUMPRODUCT(('Compteur FL'!$A$4:$A$13=A9)*('Compteur FL'!$B$4:$B$13="B")*('Compteur FL'!$D$4:$D$13))</f>
        <v>0</v>
      </c>
      <c r="D9" s="51">
        <f t="shared" si="0"/>
        <v>0</v>
      </c>
      <c r="E9" s="50">
        <f t="array" ref="E9">SUM(IF('Compteur FL'!$A$4:$A$13=A9,'Compteur FL'!$J$4:$J$13,0))</f>
        <v>0</v>
      </c>
      <c r="F9" s="50">
        <f t="array" ref="F9">SUM(IF('Compteur FL'!$A$4:$A$13=A9,'Compteur FL'!$L$4:$L$13,0))</f>
        <v>0</v>
      </c>
      <c r="G9" s="50">
        <f t="array" ref="G9">SUM(IF('Compteur FL'!$A$4:$A$13=A9,'Compteur FL'!$O$4:$O$13,0))</f>
        <v>0</v>
      </c>
      <c r="H9" s="50">
        <f t="array" ref="H9">SUM(IF('Compteur FL'!$A$4:$A$13=A9,'Compteur FL'!$Q$4:$Q$13,0))</f>
        <v>0</v>
      </c>
      <c r="I9" s="50">
        <f t="array" ref="I9">SUM(IF('Compteur FL'!$A$4:$A$13=A9,'Compteur FL'!$W$4:$W$13,0))</f>
        <v>0</v>
      </c>
      <c r="J9" s="50">
        <f t="array" ref="J9">SUM(IF('Compteur FL'!$A$4:$A$13=A9,'Compteur FL'!$AC$4:$AC$13,0))</f>
        <v>0</v>
      </c>
      <c r="K9" s="50">
        <f t="array" ref="K9">SUM(IF('Compteur FL'!$A$4:$A$13=A9,'Compteur FL'!$AF$4:$AF$13,0))</f>
        <v>0</v>
      </c>
      <c r="L9" s="50">
        <f t="array" ref="L9">SUM(IF('Compteur FL'!$A$4:$A$13=A9,'Compteur FL'!$AG$4:$AG$13,0))</f>
        <v>0</v>
      </c>
      <c r="M9" s="50">
        <f t="array" ref="M9">SUM(IF('Compteur FL'!$A$4:$A$13=A9,'Compteur FL'!$AJ$4:$AJ$13,0))</f>
        <v>0</v>
      </c>
      <c r="N9" s="50">
        <f t="array" ref="N9">SUM(IF('Compteur FL'!$A$4:$A$13=A9,'Compteur FL'!$AM$4:$AM$13,0))</f>
        <v>0</v>
      </c>
      <c r="O9" s="50">
        <f t="array" ref="O9">SUM(IF('Compteur FL'!$A$4:$A$13=A9,'Compteur FL'!$AU$4:$AU$13,0))</f>
        <v>0</v>
      </c>
    </row>
    <row r="10" spans="1:15" x14ac:dyDescent="0.25">
      <c r="A10" s="52">
        <v>8</v>
      </c>
      <c r="B10" s="53">
        <f t="array" ref="B10">SUMPRODUCT(('Compteur FL'!$A$4:$A$13=A10)*('Compteur FL'!$B$4:$B$13="C")*('Compteur FL'!$D$4:$D$13))</f>
        <v>0</v>
      </c>
      <c r="C10" s="53">
        <f t="array" ref="C10">SUMPRODUCT(('Compteur FL'!$A$4:$A$13=A10)*('Compteur FL'!$B$4:$B$13="B")*('Compteur FL'!$D$4:$D$13))</f>
        <v>0</v>
      </c>
      <c r="D10" s="53">
        <f t="shared" si="0"/>
        <v>0</v>
      </c>
      <c r="E10" s="52">
        <f t="array" ref="E10">SUM(IF('Compteur FL'!$A$4:$A$13=A10,'Compteur FL'!$J$4:$J$13,0))</f>
        <v>0</v>
      </c>
      <c r="F10" s="52">
        <f t="array" ref="F10">SUM(IF('Compteur FL'!$A$4:$A$13=A10,'Compteur FL'!$L$4:$L$13,0))</f>
        <v>0</v>
      </c>
      <c r="G10" s="52">
        <f t="array" ref="G10">SUM(IF('Compteur FL'!$A$4:$A$13=A10,'Compteur FL'!$O$4:$O$13,0))</f>
        <v>0</v>
      </c>
      <c r="H10" s="52">
        <f t="array" ref="H10">SUM(IF('Compteur FL'!$A$4:$A$13=A10,'Compteur FL'!$Q$4:$Q$13,0))</f>
        <v>0</v>
      </c>
      <c r="I10" s="52">
        <f t="array" ref="I10">SUM(IF('Compteur FL'!$A$4:$A$13=A10,'Compteur FL'!$W$4:$W$13,0))</f>
        <v>0</v>
      </c>
      <c r="J10" s="52">
        <f t="array" ref="J10">SUM(IF('Compteur FL'!$A$4:$A$13=A10,'Compteur FL'!$AC$4:$AC$13,0))</f>
        <v>0</v>
      </c>
      <c r="K10" s="52">
        <f t="array" ref="K10">SUM(IF('Compteur FL'!$A$4:$A$13=A10,'Compteur FL'!$AF$4:$AF$13,0))</f>
        <v>0</v>
      </c>
      <c r="L10" s="52">
        <f t="array" ref="L10">SUM(IF('Compteur FL'!$A$4:$A$13=A10,'Compteur FL'!$AG$4:$AG$13,0))</f>
        <v>0</v>
      </c>
      <c r="M10" s="52">
        <f t="array" ref="M10">SUM(IF('Compteur FL'!$A$4:$A$13=A10,'Compteur FL'!$AJ$4:$AJ$13,0))</f>
        <v>0</v>
      </c>
      <c r="N10" s="52">
        <f t="array" ref="N10">SUM(IF('Compteur FL'!$A$4:$A$13=A10,'Compteur FL'!$AM$4:$AM$13,0))</f>
        <v>0</v>
      </c>
      <c r="O10" s="52">
        <f t="array" ref="O10">SUM(IF('Compteur FL'!$A$4:$A$13=A10,'Compteur FL'!$AU$4:$AU$13,0))</f>
        <v>0</v>
      </c>
    </row>
    <row r="11" spans="1:15" x14ac:dyDescent="0.25">
      <c r="A11" s="50">
        <v>9</v>
      </c>
      <c r="B11" s="51">
        <f t="array" ref="B11">SUMPRODUCT(('Compteur FL'!$A$4:$A$13=A11)*('Compteur FL'!$B$4:$B$13="C")*('Compteur FL'!$D$4:$D$13))</f>
        <v>0</v>
      </c>
      <c r="C11" s="51">
        <f t="array" ref="C11">SUMPRODUCT(('Compteur FL'!$A$4:$A$13=A11)*('Compteur FL'!$B$4:$B$13="B")*('Compteur FL'!$D$4:$D$13))</f>
        <v>0</v>
      </c>
      <c r="D11" s="51">
        <f t="shared" si="0"/>
        <v>0</v>
      </c>
      <c r="E11" s="50">
        <f t="array" ref="E11">SUM(IF('Compteur FL'!$A$4:$A$13=A11,'Compteur FL'!$J$4:$J$13,0))</f>
        <v>0</v>
      </c>
      <c r="F11" s="50">
        <f t="array" ref="F11">SUM(IF('Compteur FL'!$A$4:$A$13=A11,'Compteur FL'!$L$4:$L$13,0))</f>
        <v>0</v>
      </c>
      <c r="G11" s="50">
        <f t="array" ref="G11">SUM(IF('Compteur FL'!$A$4:$A$13=A11,'Compteur FL'!$O$4:$O$13,0))</f>
        <v>0</v>
      </c>
      <c r="H11" s="50">
        <f t="array" ref="H11">SUM(IF('Compteur FL'!$A$4:$A$13=A11,'Compteur FL'!$Q$4:$Q$13,0))</f>
        <v>0</v>
      </c>
      <c r="I11" s="50">
        <f t="array" ref="I11">SUM(IF('Compteur FL'!$A$4:$A$13=A11,'Compteur FL'!$W$4:$W$13,0))</f>
        <v>0</v>
      </c>
      <c r="J11" s="50">
        <f t="array" ref="J11">SUM(IF('Compteur FL'!$A$4:$A$13=A11,'Compteur FL'!$AC$4:$AC$13,0))</f>
        <v>0</v>
      </c>
      <c r="K11" s="50">
        <f t="array" ref="K11">SUM(IF('Compteur FL'!$A$4:$A$13=A11,'Compteur FL'!$AF$4:$AF$13,0))</f>
        <v>0</v>
      </c>
      <c r="L11" s="50">
        <f t="array" ref="L11">SUM(IF('Compteur FL'!$A$4:$A$13=A11,'Compteur FL'!$AG$4:$AG$13,0))</f>
        <v>0</v>
      </c>
      <c r="M11" s="50">
        <f t="array" ref="M11">SUM(IF('Compteur FL'!$A$4:$A$13=A11,'Compteur FL'!$AJ$4:$AJ$13,0))</f>
        <v>0</v>
      </c>
      <c r="N11" s="50">
        <f t="array" ref="N11">SUM(IF('Compteur FL'!$A$4:$A$13=A11,'Compteur FL'!$AM$4:$AM$13,0))</f>
        <v>0</v>
      </c>
      <c r="O11" s="50">
        <f t="array" ref="O11">SUM(IF('Compteur FL'!$A$4:$A$13=A11,'Compteur FL'!$AU$4:$AU$13,0))</f>
        <v>0</v>
      </c>
    </row>
    <row r="12" spans="1:15" x14ac:dyDescent="0.25">
      <c r="A12" s="52">
        <v>10</v>
      </c>
      <c r="B12" s="53">
        <f t="array" ref="B12">SUMPRODUCT(('Compteur FL'!$A$4:$A$13=A12)*('Compteur FL'!$B$4:$B$13="C")*('Compteur FL'!$D$4:$D$13))</f>
        <v>0</v>
      </c>
      <c r="C12" s="53">
        <f t="array" ref="C12">SUMPRODUCT(('Compteur FL'!$A$4:$A$13=A12)*('Compteur FL'!$B$4:$B$13="B")*('Compteur FL'!$D$4:$D$13))</f>
        <v>0</v>
      </c>
      <c r="D12" s="53">
        <f t="shared" si="0"/>
        <v>0</v>
      </c>
      <c r="E12" s="52">
        <f t="array" ref="E12">SUM(IF('Compteur FL'!$A$4:$A$13=A12,'Compteur FL'!$J$4:$J$13,0))</f>
        <v>0</v>
      </c>
      <c r="F12" s="52">
        <f t="array" ref="F12">SUM(IF('Compteur FL'!$A$4:$A$13=A12,'Compteur FL'!$L$4:$L$13,0))</f>
        <v>0</v>
      </c>
      <c r="G12" s="52">
        <f t="array" ref="G12">SUM(IF('Compteur FL'!$A$4:$A$13=A12,'Compteur FL'!$O$4:$O$13,0))</f>
        <v>0</v>
      </c>
      <c r="H12" s="52">
        <f t="array" ref="H12">SUM(IF('Compteur FL'!$A$4:$A$13=A12,'Compteur FL'!$Q$4:$Q$13,0))</f>
        <v>0</v>
      </c>
      <c r="I12" s="52">
        <f t="array" ref="I12">SUM(IF('Compteur FL'!$A$4:$A$13=A12,'Compteur FL'!$W$4:$W$13,0))</f>
        <v>0</v>
      </c>
      <c r="J12" s="52">
        <f t="array" ref="J12">SUM(IF('Compteur FL'!$A$4:$A$13=A12,'Compteur FL'!$AC$4:$AC$13,0))</f>
        <v>0</v>
      </c>
      <c r="K12" s="52">
        <f t="array" ref="K12">SUM(IF('Compteur FL'!$A$4:$A$13=A12,'Compteur FL'!$AF$4:$AF$13,0))</f>
        <v>0</v>
      </c>
      <c r="L12" s="52">
        <f t="array" ref="L12">SUM(IF('Compteur FL'!$A$4:$A$13=A12,'Compteur FL'!$AG$4:$AG$13,0))</f>
        <v>0</v>
      </c>
      <c r="M12" s="52">
        <f t="array" ref="M12">SUM(IF('Compteur FL'!$A$4:$A$13=A12,'Compteur FL'!$AJ$4:$AJ$13,0))</f>
        <v>0</v>
      </c>
      <c r="N12" s="52">
        <f t="array" ref="N12">SUM(IF('Compteur FL'!$A$4:$A$13=A12,'Compteur FL'!$AM$4:$AM$13,0))</f>
        <v>0</v>
      </c>
      <c r="O12" s="52">
        <f t="array" ref="O12">SUM(IF('Compteur FL'!$A$4:$A$13=A12,'Compteur FL'!$AU$4:$AU$13,0))</f>
        <v>0</v>
      </c>
    </row>
    <row r="13" spans="1:15" x14ac:dyDescent="0.25">
      <c r="A13" s="50">
        <v>11</v>
      </c>
      <c r="B13" s="51">
        <f t="array" ref="B13">SUMPRODUCT(('Compteur FL'!$A$4:$A$13=A13)*('Compteur FL'!$B$4:$B$13="C")*('Compteur FL'!$D$4:$D$13))</f>
        <v>0</v>
      </c>
      <c r="C13" s="51">
        <f t="array" ref="C13">SUMPRODUCT(('Compteur FL'!$A$4:$A$13=A13)*('Compteur FL'!$B$4:$B$13="B")*('Compteur FL'!$D$4:$D$13))</f>
        <v>0</v>
      </c>
      <c r="D13" s="51">
        <f t="shared" si="0"/>
        <v>0</v>
      </c>
      <c r="E13" s="50">
        <f t="array" ref="E13">SUM(IF('Compteur FL'!$A$4:$A$13=A13,'Compteur FL'!$J$4:$J$13,0))</f>
        <v>0</v>
      </c>
      <c r="F13" s="50">
        <f t="array" ref="F13">SUM(IF('Compteur FL'!$A$4:$A$13=A13,'Compteur FL'!$L$4:$L$13,0))</f>
        <v>0</v>
      </c>
      <c r="G13" s="50">
        <f t="array" ref="G13">SUM(IF('Compteur FL'!$A$4:$A$13=A13,'Compteur FL'!$O$4:$O$13,0))</f>
        <v>0</v>
      </c>
      <c r="H13" s="50">
        <f t="array" ref="H13">SUM(IF('Compteur FL'!$A$4:$A$13=A13,'Compteur FL'!$Q$4:$Q$13,0))</f>
        <v>0</v>
      </c>
      <c r="I13" s="50">
        <f t="array" ref="I13">SUM(IF('Compteur FL'!$A$4:$A$13=A13,'Compteur FL'!$W$4:$W$13,0))</f>
        <v>0</v>
      </c>
      <c r="J13" s="50">
        <f t="array" ref="J13">SUM(IF('Compteur FL'!$A$4:$A$13=A13,'Compteur FL'!$AC$4:$AC$13,0))</f>
        <v>0</v>
      </c>
      <c r="K13" s="50">
        <f t="array" ref="K13">SUM(IF('Compteur FL'!$A$4:$A$13=A13,'Compteur FL'!$AF$4:$AF$13,0))</f>
        <v>0</v>
      </c>
      <c r="L13" s="50">
        <f t="array" ref="L13">SUM(IF('Compteur FL'!$A$4:$A$13=A13,'Compteur FL'!$AG$4:$AG$13,0))</f>
        <v>0</v>
      </c>
      <c r="M13" s="50">
        <f t="array" ref="M13">SUM(IF('Compteur FL'!$A$4:$A$13=A13,'Compteur FL'!$AJ$4:$AJ$13,0))</f>
        <v>0</v>
      </c>
      <c r="N13" s="50">
        <f t="array" ref="N13">SUM(IF('Compteur FL'!$A$4:$A$13=A13,'Compteur FL'!$AM$4:$AM$13,0))</f>
        <v>0</v>
      </c>
      <c r="O13" s="50">
        <f t="array" ref="O13">SUM(IF('Compteur FL'!$A$4:$A$13=A13,'Compteur FL'!$AU$4:$AU$13,0))</f>
        <v>0</v>
      </c>
    </row>
    <row r="14" spans="1:15" x14ac:dyDescent="0.25">
      <c r="A14" s="52">
        <v>12</v>
      </c>
      <c r="B14" s="53">
        <f t="array" ref="B14">SUMPRODUCT(('Compteur FL'!$A$4:$A$13=A14)*('Compteur FL'!$B$4:$B$13="C")*('Compteur FL'!$D$4:$D$13))</f>
        <v>0</v>
      </c>
      <c r="C14" s="53">
        <f t="array" ref="C14">SUMPRODUCT(('Compteur FL'!$A$4:$A$13=A14)*('Compteur FL'!$B$4:$B$13="B")*('Compteur FL'!$D$4:$D$13))</f>
        <v>0</v>
      </c>
      <c r="D14" s="53">
        <f t="shared" si="0"/>
        <v>0</v>
      </c>
      <c r="E14" s="52">
        <f t="array" ref="E14">SUM(IF('Compteur FL'!$A$4:$A$13=A14,'Compteur FL'!$J$4:$J$13,0))</f>
        <v>0</v>
      </c>
      <c r="F14" s="52">
        <f t="array" ref="F14">SUM(IF('Compteur FL'!$A$4:$A$13=A14,'Compteur FL'!$L$4:$L$13,0))</f>
        <v>0</v>
      </c>
      <c r="G14" s="52">
        <f t="array" ref="G14">SUM(IF('Compteur FL'!$A$4:$A$13=A14,'Compteur FL'!$O$4:$O$13,0))</f>
        <v>0</v>
      </c>
      <c r="H14" s="52">
        <f t="array" ref="H14">SUM(IF('Compteur FL'!$A$4:$A$13=A14,'Compteur FL'!$Q$4:$Q$13,0))</f>
        <v>0</v>
      </c>
      <c r="I14" s="52">
        <f t="array" ref="I14">SUM(IF('Compteur FL'!$A$4:$A$13=A14,'Compteur FL'!$W$4:$W$13,0))</f>
        <v>0</v>
      </c>
      <c r="J14" s="52">
        <f t="array" ref="J14">SUM(IF('Compteur FL'!$A$4:$A$13=A14,'Compteur FL'!$AC$4:$AC$13,0))</f>
        <v>0</v>
      </c>
      <c r="K14" s="52">
        <f t="array" ref="K14">SUM(IF('Compteur FL'!$A$4:$A$13=A14,'Compteur FL'!$AF$4:$AF$13,0))</f>
        <v>0</v>
      </c>
      <c r="L14" s="52">
        <f t="array" ref="L14">SUM(IF('Compteur FL'!$A$4:$A$13=A14,'Compteur FL'!$AG$4:$AG$13,0))</f>
        <v>0</v>
      </c>
      <c r="M14" s="52">
        <f t="array" ref="M14">SUM(IF('Compteur FL'!$A$4:$A$13=A14,'Compteur FL'!$AJ$4:$AJ$13,0))</f>
        <v>0</v>
      </c>
      <c r="N14" s="52">
        <f t="array" ref="N14">SUM(IF('Compteur FL'!$A$4:$A$13=A14,'Compteur FL'!$AM$4:$AM$13,0))</f>
        <v>0</v>
      </c>
      <c r="O14" s="52">
        <f t="array" ref="O14">SUM(IF('Compteur FL'!$A$4:$A$13=A14,'Compteur FL'!$AU$4:$AU$13,0))</f>
        <v>0</v>
      </c>
    </row>
    <row r="15" spans="1:15" x14ac:dyDescent="0.25">
      <c r="A15" s="50">
        <v>13</v>
      </c>
      <c r="B15" s="51">
        <f t="array" ref="B15">SUMPRODUCT(('Compteur FL'!$A$4:$A$13=A15)*('Compteur FL'!$B$4:$B$13="C")*('Compteur FL'!$D$4:$D$13))</f>
        <v>0</v>
      </c>
      <c r="C15" s="51">
        <f t="array" ref="C15">SUMPRODUCT(('Compteur FL'!$A$4:$A$13=A15)*('Compteur FL'!$B$4:$B$13="B")*('Compteur FL'!$D$4:$D$13))</f>
        <v>0</v>
      </c>
      <c r="D15" s="51">
        <f t="shared" si="0"/>
        <v>0</v>
      </c>
      <c r="E15" s="50">
        <f t="array" ref="E15">SUM(IF('Compteur FL'!$A$4:$A$13=A15,'Compteur FL'!$J$4:$J$13,0))</f>
        <v>0</v>
      </c>
      <c r="F15" s="50">
        <f t="array" ref="F15">SUM(IF('Compteur FL'!$A$4:$A$13=A15,'Compteur FL'!$L$4:$L$13,0))</f>
        <v>0</v>
      </c>
      <c r="G15" s="50">
        <f t="array" ref="G15">SUM(IF('Compteur FL'!$A$4:$A$13=A15,'Compteur FL'!$O$4:$O$13,0))</f>
        <v>0</v>
      </c>
      <c r="H15" s="50">
        <f t="array" ref="H15">SUM(IF('Compteur FL'!$A$4:$A$13=A15,'Compteur FL'!$Q$4:$Q$13,0))</f>
        <v>0</v>
      </c>
      <c r="I15" s="50">
        <f t="array" ref="I15">SUM(IF('Compteur FL'!$A$4:$A$13=A15,'Compteur FL'!$W$4:$W$13,0))</f>
        <v>0</v>
      </c>
      <c r="J15" s="50">
        <f t="array" ref="J15">SUM(IF('Compteur FL'!$A$4:$A$13=A15,'Compteur FL'!$AC$4:$AC$13,0))</f>
        <v>0</v>
      </c>
      <c r="K15" s="50">
        <f t="array" ref="K15">SUM(IF('Compteur FL'!$A$4:$A$13=A15,'Compteur FL'!$AF$4:$AF$13,0))</f>
        <v>0</v>
      </c>
      <c r="L15" s="50">
        <f t="array" ref="L15">SUM(IF('Compteur FL'!$A$4:$A$13=A15,'Compteur FL'!$AG$4:$AG$13,0))</f>
        <v>0</v>
      </c>
      <c r="M15" s="50">
        <f t="array" ref="M15">SUM(IF('Compteur FL'!$A$4:$A$13=A15,'Compteur FL'!$AJ$4:$AJ$13,0))</f>
        <v>0</v>
      </c>
      <c r="N15" s="50">
        <f t="array" ref="N15">SUM(IF('Compteur FL'!$A$4:$A$13=A15,'Compteur FL'!$AM$4:$AM$13,0))</f>
        <v>0</v>
      </c>
      <c r="O15" s="50">
        <f t="array" ref="O15">SUM(IF('Compteur FL'!$A$4:$A$13=A15,'Compteur FL'!$AU$4:$AU$13,0))</f>
        <v>0</v>
      </c>
    </row>
    <row r="16" spans="1:15" x14ac:dyDescent="0.25">
      <c r="A16" s="52">
        <v>14</v>
      </c>
      <c r="B16" s="53">
        <f t="array" ref="B16">SUMPRODUCT(('Compteur FL'!$A$4:$A$13=A16)*('Compteur FL'!$B$4:$B$13="C")*('Compteur FL'!$D$4:$D$13))</f>
        <v>0</v>
      </c>
      <c r="C16" s="53">
        <f t="array" ref="C16">SUMPRODUCT(('Compteur FL'!$A$4:$A$13=A16)*('Compteur FL'!$B$4:$B$13="B")*('Compteur FL'!$D$4:$D$13))</f>
        <v>0</v>
      </c>
      <c r="D16" s="53">
        <f t="shared" si="0"/>
        <v>0</v>
      </c>
      <c r="E16" s="52">
        <f t="array" ref="E16">SUM(IF('Compteur FL'!$A$4:$A$13=A16,'Compteur FL'!$J$4:$J$13,0))</f>
        <v>0</v>
      </c>
      <c r="F16" s="52">
        <f t="array" ref="F16">SUM(IF('Compteur FL'!$A$4:$A$13=A16,'Compteur FL'!$L$4:$L$13,0))</f>
        <v>0</v>
      </c>
      <c r="G16" s="52">
        <f t="array" ref="G16">SUM(IF('Compteur FL'!$A$4:$A$13=A16,'Compteur FL'!$O$4:$O$13,0))</f>
        <v>0</v>
      </c>
      <c r="H16" s="52">
        <f t="array" ref="H16">SUM(IF('Compteur FL'!$A$4:$A$13=A16,'Compteur FL'!$Q$4:$Q$13,0))</f>
        <v>0</v>
      </c>
      <c r="I16" s="52">
        <f t="array" ref="I16">SUM(IF('Compteur FL'!$A$4:$A$13=A16,'Compteur FL'!$W$4:$W$13,0))</f>
        <v>0</v>
      </c>
      <c r="J16" s="52">
        <f t="array" ref="J16">SUM(IF('Compteur FL'!$A$4:$A$13=A16,'Compteur FL'!$AC$4:$AC$13,0))</f>
        <v>0</v>
      </c>
      <c r="K16" s="52">
        <f t="array" ref="K16">SUM(IF('Compteur FL'!$A$4:$A$13=A16,'Compteur FL'!$AF$4:$AF$13,0))</f>
        <v>0</v>
      </c>
      <c r="L16" s="52">
        <f t="array" ref="L16">SUM(IF('Compteur FL'!$A$4:$A$13=A16,'Compteur FL'!$AG$4:$AG$13,0))</f>
        <v>0</v>
      </c>
      <c r="M16" s="52">
        <f t="array" ref="M16">SUM(IF('Compteur FL'!$A$4:$A$13=A16,'Compteur FL'!$AJ$4:$AJ$13,0))</f>
        <v>0</v>
      </c>
      <c r="N16" s="52">
        <f t="array" ref="N16">SUM(IF('Compteur FL'!$A$4:$A$13=A16,'Compteur FL'!$AM$4:$AM$13,0))</f>
        <v>0</v>
      </c>
      <c r="O16" s="52">
        <f t="array" ref="O16">SUM(IF('Compteur FL'!$A$4:$A$13=A16,'Compteur FL'!$AU$4:$AU$13,0))</f>
        <v>0</v>
      </c>
    </row>
    <row r="17" spans="1:15" x14ac:dyDescent="0.25">
      <c r="A17" s="50">
        <v>15</v>
      </c>
      <c r="B17" s="51">
        <f t="array" ref="B17">SUMPRODUCT(('Compteur FL'!$A$4:$A$13=A17)*('Compteur FL'!$B$4:$B$13="C")*('Compteur FL'!$D$4:$D$13))</f>
        <v>0</v>
      </c>
      <c r="C17" s="51">
        <f t="array" ref="C17">SUMPRODUCT(('Compteur FL'!$A$4:$A$13=A17)*('Compteur FL'!$B$4:$B$13="B")*('Compteur FL'!$D$4:$D$13))</f>
        <v>0</v>
      </c>
      <c r="D17" s="51">
        <f t="shared" si="0"/>
        <v>0</v>
      </c>
      <c r="E17" s="50">
        <f t="array" ref="E17">SUM(IF('Compteur FL'!$A$4:$A$13=A17,'Compteur FL'!$J$4:$J$13,0))</f>
        <v>0</v>
      </c>
      <c r="F17" s="50">
        <f t="array" ref="F17">SUM(IF('Compteur FL'!$A$4:$A$13=A17,'Compteur FL'!$L$4:$L$13,0))</f>
        <v>0</v>
      </c>
      <c r="G17" s="50">
        <f t="array" ref="G17">SUM(IF('Compteur FL'!$A$4:$A$13=A17,'Compteur FL'!$O$4:$O$13,0))</f>
        <v>0</v>
      </c>
      <c r="H17" s="50">
        <f t="array" ref="H17">SUM(IF('Compteur FL'!$A$4:$A$13=A17,'Compteur FL'!$Q$4:$Q$13,0))</f>
        <v>0</v>
      </c>
      <c r="I17" s="50">
        <f t="array" ref="I17">SUM(IF('Compteur FL'!$A$4:$A$13=A17,'Compteur FL'!$W$4:$W$13,0))</f>
        <v>0</v>
      </c>
      <c r="J17" s="50">
        <f t="array" ref="J17">SUM(IF('Compteur FL'!$A$4:$A$13=A17,'Compteur FL'!$AC$4:$AC$13,0))</f>
        <v>0</v>
      </c>
      <c r="K17" s="50">
        <f t="array" ref="K17">SUM(IF('Compteur FL'!$A$4:$A$13=A17,'Compteur FL'!$AF$4:$AF$13,0))</f>
        <v>0</v>
      </c>
      <c r="L17" s="50">
        <f t="array" ref="L17">SUM(IF('Compteur FL'!$A$4:$A$13=A17,'Compteur FL'!$AG$4:$AG$13,0))</f>
        <v>0</v>
      </c>
      <c r="M17" s="50">
        <f t="array" ref="M17">SUM(IF('Compteur FL'!$A$4:$A$13=A17,'Compteur FL'!$AJ$4:$AJ$13,0))</f>
        <v>0</v>
      </c>
      <c r="N17" s="50">
        <f t="array" ref="N17">SUM(IF('Compteur FL'!$A$4:$A$13=A17,'Compteur FL'!$AM$4:$AM$13,0))</f>
        <v>0</v>
      </c>
      <c r="O17" s="50">
        <f t="array" ref="O17">SUM(IF('Compteur FL'!$A$4:$A$13=A17,'Compteur FL'!$AU$4:$AU$13,0))</f>
        <v>0</v>
      </c>
    </row>
    <row r="18" spans="1:15" x14ac:dyDescent="0.25">
      <c r="A18" s="52">
        <v>16</v>
      </c>
      <c r="B18" s="53">
        <f t="array" ref="B18">SUMPRODUCT(('Compteur FL'!$A$4:$A$13=A18)*('Compteur FL'!$B$4:$B$13="C")*('Compteur FL'!$D$4:$D$13))</f>
        <v>0</v>
      </c>
      <c r="C18" s="53">
        <f t="array" ref="C18">SUMPRODUCT(('Compteur FL'!$A$4:$A$13=A18)*('Compteur FL'!$B$4:$B$13="B")*('Compteur FL'!$D$4:$D$13))</f>
        <v>0</v>
      </c>
      <c r="D18" s="53">
        <f t="shared" si="0"/>
        <v>0</v>
      </c>
      <c r="E18" s="52">
        <f t="array" ref="E18">SUM(IF('Compteur FL'!$A$4:$A$13=A18,'Compteur FL'!$J$4:$J$13,0))</f>
        <v>0</v>
      </c>
      <c r="F18" s="52">
        <f t="array" ref="F18">SUM(IF('Compteur FL'!$A$4:$A$13=A18,'Compteur FL'!$L$4:$L$13,0))</f>
        <v>0</v>
      </c>
      <c r="G18" s="52">
        <f t="array" ref="G18">SUM(IF('Compteur FL'!$A$4:$A$13=A18,'Compteur FL'!$O$4:$O$13,0))</f>
        <v>0</v>
      </c>
      <c r="H18" s="52">
        <f t="array" ref="H18">SUM(IF('Compteur FL'!$A$4:$A$13=A18,'Compteur FL'!$Q$4:$Q$13,0))</f>
        <v>0</v>
      </c>
      <c r="I18" s="52">
        <f t="array" ref="I18">SUM(IF('Compteur FL'!$A$4:$A$13=A18,'Compteur FL'!$W$4:$W$13,0))</f>
        <v>0</v>
      </c>
      <c r="J18" s="52">
        <f t="array" ref="J18">SUM(IF('Compteur FL'!$A$4:$A$13=A18,'Compteur FL'!$AC$4:$AC$13,0))</f>
        <v>0</v>
      </c>
      <c r="K18" s="52">
        <f t="array" ref="K18">SUM(IF('Compteur FL'!$A$4:$A$13=A18,'Compteur FL'!$AF$4:$AF$13,0))</f>
        <v>0</v>
      </c>
      <c r="L18" s="52">
        <f t="array" ref="L18">SUM(IF('Compteur FL'!$A$4:$A$13=A18,'Compteur FL'!$AG$4:$AG$13,0))</f>
        <v>0</v>
      </c>
      <c r="M18" s="52">
        <f t="array" ref="M18">SUM(IF('Compteur FL'!$A$4:$A$13=A18,'Compteur FL'!$AJ$4:$AJ$13,0))</f>
        <v>0</v>
      </c>
      <c r="N18" s="52">
        <f t="array" ref="N18">SUM(IF('Compteur FL'!$A$4:$A$13=A18,'Compteur FL'!$AM$4:$AM$13,0))</f>
        <v>0</v>
      </c>
      <c r="O18" s="52">
        <f t="array" ref="O18">SUM(IF('Compteur FL'!$A$4:$A$13=A18,'Compteur FL'!$AU$4:$AU$13,0))</f>
        <v>0</v>
      </c>
    </row>
    <row r="19" spans="1:15" x14ac:dyDescent="0.25">
      <c r="A19" s="50">
        <v>17</v>
      </c>
      <c r="B19" s="51">
        <f t="array" ref="B19">SUMPRODUCT(('Compteur FL'!$A$4:$A$13=A19)*('Compteur FL'!$B$4:$B$13="C")*('Compteur FL'!$D$4:$D$13))</f>
        <v>0</v>
      </c>
      <c r="C19" s="51">
        <f t="array" ref="C19">SUMPRODUCT(('Compteur FL'!$A$4:$A$13=A19)*('Compteur FL'!$B$4:$B$13="B")*('Compteur FL'!$D$4:$D$13))</f>
        <v>0</v>
      </c>
      <c r="D19" s="51">
        <f t="shared" si="0"/>
        <v>0</v>
      </c>
      <c r="E19" s="50">
        <f t="array" ref="E19">SUM(IF('Compteur FL'!$A$4:$A$13=A19,'Compteur FL'!$J$4:$J$13,0))</f>
        <v>0</v>
      </c>
      <c r="F19" s="50">
        <f t="array" ref="F19">SUM(IF('Compteur FL'!$A$4:$A$13=A19,'Compteur FL'!$L$4:$L$13,0))</f>
        <v>0</v>
      </c>
      <c r="G19" s="50">
        <f t="array" ref="G19">SUM(IF('Compteur FL'!$A$4:$A$13=A19,'Compteur FL'!$O$4:$O$13,0))</f>
        <v>0</v>
      </c>
      <c r="H19" s="50">
        <f t="array" ref="H19">SUM(IF('Compteur FL'!$A$4:$A$13=A19,'Compteur FL'!$Q$4:$Q$13,0))</f>
        <v>0</v>
      </c>
      <c r="I19" s="50">
        <f t="array" ref="I19">SUM(IF('Compteur FL'!$A$4:$A$13=A19,'Compteur FL'!$W$4:$W$13,0))</f>
        <v>0</v>
      </c>
      <c r="J19" s="50">
        <f t="array" ref="J19">SUM(IF('Compteur FL'!$A$4:$A$13=A19,'Compteur FL'!$AC$4:$AC$13,0))</f>
        <v>0</v>
      </c>
      <c r="K19" s="50">
        <f t="array" ref="K19">SUM(IF('Compteur FL'!$A$4:$A$13=A19,'Compteur FL'!$AF$4:$AF$13,0))</f>
        <v>0</v>
      </c>
      <c r="L19" s="50">
        <f t="array" ref="L19">SUM(IF('Compteur FL'!$A$4:$A$13=A19,'Compteur FL'!$AG$4:$AG$13,0))</f>
        <v>0</v>
      </c>
      <c r="M19" s="50">
        <f t="array" ref="M19">SUM(IF('Compteur FL'!$A$4:$A$13=A19,'Compteur FL'!$AJ$4:$AJ$13,0))</f>
        <v>0</v>
      </c>
      <c r="N19" s="50">
        <f t="array" ref="N19">SUM(IF('Compteur FL'!$A$4:$A$13=A19,'Compteur FL'!$AM$4:$AM$13,0))</f>
        <v>0</v>
      </c>
      <c r="O19" s="50">
        <f t="array" ref="O19">SUM(IF('Compteur FL'!$A$4:$A$13=A19,'Compteur FL'!$AU$4:$AU$13,0))</f>
        <v>0</v>
      </c>
    </row>
    <row r="20" spans="1:15" x14ac:dyDescent="0.25">
      <c r="A20" s="52">
        <v>18</v>
      </c>
      <c r="B20" s="53">
        <f t="array" ref="B20">SUMPRODUCT(('Compteur FL'!$A$4:$A$13=A20)*('Compteur FL'!$B$4:$B$13="C")*('Compteur FL'!$D$4:$D$13))</f>
        <v>0</v>
      </c>
      <c r="C20" s="53">
        <f t="array" ref="C20">SUMPRODUCT(('Compteur FL'!$A$4:$A$13=A20)*('Compteur FL'!$B$4:$B$13="B")*('Compteur FL'!$D$4:$D$13))</f>
        <v>0</v>
      </c>
      <c r="D20" s="53">
        <f t="shared" si="0"/>
        <v>0</v>
      </c>
      <c r="E20" s="52">
        <f t="array" ref="E20">SUM(IF('Compteur FL'!$A$4:$A$13=A20,'Compteur FL'!$J$4:$J$13,0))</f>
        <v>0</v>
      </c>
      <c r="F20" s="52">
        <f t="array" ref="F20">SUM(IF('Compteur FL'!$A$4:$A$13=A20,'Compteur FL'!$L$4:$L$13,0))</f>
        <v>0</v>
      </c>
      <c r="G20" s="52">
        <f t="array" ref="G20">SUM(IF('Compteur FL'!$A$4:$A$13=A20,'Compteur FL'!$O$4:$O$13,0))</f>
        <v>0</v>
      </c>
      <c r="H20" s="52">
        <f t="array" ref="H20">SUM(IF('Compteur FL'!$A$4:$A$13=A20,'Compteur FL'!$Q$4:$Q$13,0))</f>
        <v>0</v>
      </c>
      <c r="I20" s="52">
        <f t="array" ref="I20">SUM(IF('Compteur FL'!$A$4:$A$13=A20,'Compteur FL'!$W$4:$W$13,0))</f>
        <v>0</v>
      </c>
      <c r="J20" s="52">
        <f t="array" ref="J20">SUM(IF('Compteur FL'!$A$4:$A$13=A20,'Compteur FL'!$AC$4:$AC$13,0))</f>
        <v>0</v>
      </c>
      <c r="K20" s="52">
        <f t="array" ref="K20">SUM(IF('Compteur FL'!$A$4:$A$13=A20,'Compteur FL'!$AF$4:$AF$13,0))</f>
        <v>0</v>
      </c>
      <c r="L20" s="52">
        <f t="array" ref="L20">SUM(IF('Compteur FL'!$A$4:$A$13=A20,'Compteur FL'!$AG$4:$AG$13,0))</f>
        <v>0</v>
      </c>
      <c r="M20" s="52">
        <f t="array" ref="M20">SUM(IF('Compteur FL'!$A$4:$A$13=A20,'Compteur FL'!$AJ$4:$AJ$13,0))</f>
        <v>0</v>
      </c>
      <c r="N20" s="52">
        <f t="array" ref="N20">SUM(IF('Compteur FL'!$A$4:$A$13=A20,'Compteur FL'!$AM$4:$AM$13,0))</f>
        <v>0</v>
      </c>
      <c r="O20" s="52">
        <f t="array" ref="O20">SUM(IF('Compteur FL'!$A$4:$A$13=A20,'Compteur FL'!$AU$4:$AU$13,0))</f>
        <v>0</v>
      </c>
    </row>
    <row r="21" spans="1:15" x14ac:dyDescent="0.25">
      <c r="A21" s="50">
        <v>19</v>
      </c>
      <c r="B21" s="51">
        <f t="array" ref="B21">SUMPRODUCT(('Compteur FL'!$A$4:$A$13=A21)*('Compteur FL'!$B$4:$B$13="C")*('Compteur FL'!$D$4:$D$13))</f>
        <v>0</v>
      </c>
      <c r="C21" s="51">
        <f t="array" ref="C21">SUMPRODUCT(('Compteur FL'!$A$4:$A$13=A21)*('Compteur FL'!$B$4:$B$13="B")*('Compteur FL'!$D$4:$D$13))</f>
        <v>0</v>
      </c>
      <c r="D21" s="51">
        <f t="shared" si="0"/>
        <v>0</v>
      </c>
      <c r="E21" s="50">
        <f t="array" ref="E21">SUM(IF('Compteur FL'!$A$4:$A$13=A21,'Compteur FL'!$J$4:$J$13,0))</f>
        <v>0</v>
      </c>
      <c r="F21" s="50">
        <f t="array" ref="F21">SUM(IF('Compteur FL'!$A$4:$A$13=A21,'Compteur FL'!$L$4:$L$13,0))</f>
        <v>0</v>
      </c>
      <c r="G21" s="50">
        <f t="array" ref="G21">SUM(IF('Compteur FL'!$A$4:$A$13=A21,'Compteur FL'!$O$4:$O$13,0))</f>
        <v>0</v>
      </c>
      <c r="H21" s="50">
        <f t="array" ref="H21">SUM(IF('Compteur FL'!$A$4:$A$13=A21,'Compteur FL'!$Q$4:$Q$13,0))</f>
        <v>0</v>
      </c>
      <c r="I21" s="50">
        <f t="array" ref="I21">SUM(IF('Compteur FL'!$A$4:$A$13=A21,'Compteur FL'!$W$4:$W$13,0))</f>
        <v>0</v>
      </c>
      <c r="J21" s="50">
        <f t="array" ref="J21">SUM(IF('Compteur FL'!$A$4:$A$13=A21,'Compteur FL'!$AC$4:$AC$13,0))</f>
        <v>0</v>
      </c>
      <c r="K21" s="50">
        <f t="array" ref="K21">SUM(IF('Compteur FL'!$A$4:$A$13=A21,'Compteur FL'!$AF$4:$AF$13,0))</f>
        <v>0</v>
      </c>
      <c r="L21" s="50">
        <f t="array" ref="L21">SUM(IF('Compteur FL'!$A$4:$A$13=A21,'Compteur FL'!$AG$4:$AG$13,0))</f>
        <v>0</v>
      </c>
      <c r="M21" s="50">
        <f t="array" ref="M21">SUM(IF('Compteur FL'!$A$4:$A$13=A21,'Compteur FL'!$AJ$4:$AJ$13,0))</f>
        <v>0</v>
      </c>
      <c r="N21" s="50">
        <f t="array" ref="N21">SUM(IF('Compteur FL'!$A$4:$A$13=A21,'Compteur FL'!$AM$4:$AM$13,0))</f>
        <v>0</v>
      </c>
      <c r="O21" s="50">
        <f t="array" ref="O21">SUM(IF('Compteur FL'!$A$4:$A$13=A21,'Compteur FL'!$AU$4:$AU$13,0))</f>
        <v>0</v>
      </c>
    </row>
    <row r="22" spans="1:15" x14ac:dyDescent="0.25">
      <c r="A22" s="52">
        <v>20</v>
      </c>
      <c r="B22" s="53">
        <f t="array" ref="B22">SUMPRODUCT(('Compteur FL'!$A$4:$A$13=A22)*('Compteur FL'!$B$4:$B$13="C")*('Compteur FL'!$D$4:$D$13))</f>
        <v>0</v>
      </c>
      <c r="C22" s="53">
        <f t="array" ref="C22">SUMPRODUCT(('Compteur FL'!$A$4:$A$13=A22)*('Compteur FL'!$B$4:$B$13="B")*('Compteur FL'!$D$4:$D$13))</f>
        <v>0</v>
      </c>
      <c r="D22" s="53">
        <f t="shared" si="0"/>
        <v>0</v>
      </c>
      <c r="E22" s="52">
        <f t="array" ref="E22">SUM(IF('Compteur FL'!$A$4:$A$13=A22,'Compteur FL'!$J$4:$J$13,0))</f>
        <v>0</v>
      </c>
      <c r="F22" s="52">
        <f t="array" ref="F22">SUM(IF('Compteur FL'!$A$4:$A$13=A22,'Compteur FL'!$L$4:$L$13,0))</f>
        <v>0</v>
      </c>
      <c r="G22" s="52">
        <f t="array" ref="G22">SUM(IF('Compteur FL'!$A$4:$A$13=A22,'Compteur FL'!$O$4:$O$13,0))</f>
        <v>0</v>
      </c>
      <c r="H22" s="52">
        <f t="array" ref="H22">SUM(IF('Compteur FL'!$A$4:$A$13=A22,'Compteur FL'!$Q$4:$Q$13,0))</f>
        <v>0</v>
      </c>
      <c r="I22" s="52">
        <f t="array" ref="I22">SUM(IF('Compteur FL'!$A$4:$A$13=A22,'Compteur FL'!$W$4:$W$13,0))</f>
        <v>0</v>
      </c>
      <c r="J22" s="52">
        <f t="array" ref="J22">SUM(IF('Compteur FL'!$A$4:$A$13=A22,'Compteur FL'!$AC$4:$AC$13,0))</f>
        <v>0</v>
      </c>
      <c r="K22" s="52">
        <f t="array" ref="K22">SUM(IF('Compteur FL'!$A$4:$A$13=A22,'Compteur FL'!$AF$4:$AF$13,0))</f>
        <v>0</v>
      </c>
      <c r="L22" s="52">
        <f t="array" ref="L22">SUM(IF('Compteur FL'!$A$4:$A$13=A22,'Compteur FL'!$AG$4:$AG$13,0))</f>
        <v>0</v>
      </c>
      <c r="M22" s="52">
        <f t="array" ref="M22">SUM(IF('Compteur FL'!$A$4:$A$13=A22,'Compteur FL'!$AJ$4:$AJ$13,0))</f>
        <v>0</v>
      </c>
      <c r="N22" s="52">
        <f t="array" ref="N22">SUM(IF('Compteur FL'!$A$4:$A$13=A22,'Compteur FL'!$AM$4:$AM$13,0))</f>
        <v>0</v>
      </c>
      <c r="O22" s="52">
        <f t="array" ref="O22">SUM(IF('Compteur FL'!$A$4:$A$13=A22,'Compteur FL'!$AU$4:$AU$13,0))</f>
        <v>0</v>
      </c>
    </row>
    <row r="23" spans="1:15" x14ac:dyDescent="0.25">
      <c r="A23" s="50">
        <v>21</v>
      </c>
      <c r="B23" s="51">
        <f t="array" ref="B23">SUMPRODUCT(('Compteur FL'!$A$4:$A$13=A23)*('Compteur FL'!$B$4:$B$13="C")*('Compteur FL'!$D$4:$D$13))</f>
        <v>0</v>
      </c>
      <c r="C23" s="51">
        <f t="array" ref="C23">SUMPRODUCT(('Compteur FL'!$A$4:$A$13=A23)*('Compteur FL'!$B$4:$B$13="B")*('Compteur FL'!$D$4:$D$13))</f>
        <v>0</v>
      </c>
      <c r="D23" s="51">
        <f t="shared" si="0"/>
        <v>0</v>
      </c>
      <c r="E23" s="50">
        <f t="array" ref="E23">SUM(IF('Compteur FL'!$A$4:$A$13=A23,'Compteur FL'!$J$4:$J$13,0))</f>
        <v>0</v>
      </c>
      <c r="F23" s="50">
        <f t="array" ref="F23">SUM(IF('Compteur FL'!$A$4:$A$13=A23,'Compteur FL'!$L$4:$L$13,0))</f>
        <v>0</v>
      </c>
      <c r="G23" s="50">
        <f t="array" ref="G23">SUM(IF('Compteur FL'!$A$4:$A$13=A23,'Compteur FL'!$O$4:$O$13,0))</f>
        <v>0</v>
      </c>
      <c r="H23" s="50">
        <f t="array" ref="H23">SUM(IF('Compteur FL'!$A$4:$A$13=A23,'Compteur FL'!$Q$4:$Q$13,0))</f>
        <v>0</v>
      </c>
      <c r="I23" s="50">
        <f t="array" ref="I23">SUM(IF('Compteur FL'!$A$4:$A$13=A23,'Compteur FL'!$W$4:$W$13,0))</f>
        <v>0</v>
      </c>
      <c r="J23" s="50">
        <f t="array" ref="J23">SUM(IF('Compteur FL'!$A$4:$A$13=A23,'Compteur FL'!$AC$4:$AC$13,0))</f>
        <v>0</v>
      </c>
      <c r="K23" s="50">
        <f t="array" ref="K23">SUM(IF('Compteur FL'!$A$4:$A$13=A23,'Compteur FL'!$AF$4:$AF$13,0))</f>
        <v>0</v>
      </c>
      <c r="L23" s="50">
        <f t="array" ref="L23">SUM(IF('Compteur FL'!$A$4:$A$13=A23,'Compteur FL'!$AG$4:$AG$13,0))</f>
        <v>0</v>
      </c>
      <c r="M23" s="50">
        <f t="array" ref="M23">SUM(IF('Compteur FL'!$A$4:$A$13=A23,'Compteur FL'!$AJ$4:$AJ$13,0))</f>
        <v>0</v>
      </c>
      <c r="N23" s="50">
        <f t="array" ref="N23">SUM(IF('Compteur FL'!$A$4:$A$13=A23,'Compteur FL'!$AM$4:$AM$13,0))</f>
        <v>0</v>
      </c>
      <c r="O23" s="50">
        <f t="array" ref="O23">SUM(IF('Compteur FL'!$A$4:$A$13=A23,'Compteur FL'!$AU$4:$AU$13,0))</f>
        <v>0</v>
      </c>
    </row>
    <row r="24" spans="1:15" x14ac:dyDescent="0.25">
      <c r="A24" s="52">
        <v>22</v>
      </c>
      <c r="B24" s="53">
        <f t="array" ref="B24">SUMPRODUCT(('Compteur FL'!$A$4:$A$13=A24)*('Compteur FL'!$B$4:$B$13="C")*('Compteur FL'!$D$4:$D$13))</f>
        <v>0</v>
      </c>
      <c r="C24" s="53">
        <f t="array" ref="C24">SUMPRODUCT(('Compteur FL'!$A$4:$A$13=A24)*('Compteur FL'!$B$4:$B$13="B")*('Compteur FL'!$D$4:$D$13))</f>
        <v>0</v>
      </c>
      <c r="D24" s="53">
        <f t="shared" si="0"/>
        <v>0</v>
      </c>
      <c r="E24" s="52">
        <f t="array" ref="E24">SUM(IF('Compteur FL'!$A$4:$A$13=A24,'Compteur FL'!$J$4:$J$13,0))</f>
        <v>0</v>
      </c>
      <c r="F24" s="52">
        <f t="array" ref="F24">SUM(IF('Compteur FL'!$A$4:$A$13=A24,'Compteur FL'!$L$4:$L$13,0))</f>
        <v>0</v>
      </c>
      <c r="G24" s="52">
        <f t="array" ref="G24">SUM(IF('Compteur FL'!$A$4:$A$13=A24,'Compteur FL'!$O$4:$O$13,0))</f>
        <v>0</v>
      </c>
      <c r="H24" s="52">
        <f t="array" ref="H24">SUM(IF('Compteur FL'!$A$4:$A$13=A24,'Compteur FL'!$Q$4:$Q$13,0))</f>
        <v>0</v>
      </c>
      <c r="I24" s="52">
        <f t="array" ref="I24">SUM(IF('Compteur FL'!$A$4:$A$13=A24,'Compteur FL'!$W$4:$W$13,0))</f>
        <v>0</v>
      </c>
      <c r="J24" s="52">
        <f t="array" ref="J24">SUM(IF('Compteur FL'!$A$4:$A$13=A24,'Compteur FL'!$AC$4:$AC$13,0))</f>
        <v>0</v>
      </c>
      <c r="K24" s="52">
        <f t="array" ref="K24">SUM(IF('Compteur FL'!$A$4:$A$13=A24,'Compteur FL'!$AF$4:$AF$13,0))</f>
        <v>0</v>
      </c>
      <c r="L24" s="52">
        <f t="array" ref="L24">SUM(IF('Compteur FL'!$A$4:$A$13=A24,'Compteur FL'!$AG$4:$AG$13,0))</f>
        <v>0</v>
      </c>
      <c r="M24" s="52">
        <f t="array" ref="M24">SUM(IF('Compteur FL'!$A$4:$A$13=A24,'Compteur FL'!$AJ$4:$AJ$13,0))</f>
        <v>0</v>
      </c>
      <c r="N24" s="52">
        <f t="array" ref="N24">SUM(IF('Compteur FL'!$A$4:$A$13=A24,'Compteur FL'!$AM$4:$AM$13,0))</f>
        <v>0</v>
      </c>
      <c r="O24" s="52">
        <f t="array" ref="O24">SUM(IF('Compteur FL'!$A$4:$A$13=A24,'Compteur FL'!$AU$4:$AU$13,0))</f>
        <v>0</v>
      </c>
    </row>
    <row r="25" spans="1:15" x14ac:dyDescent="0.25">
      <c r="A25" s="50">
        <v>23</v>
      </c>
      <c r="B25" s="51">
        <f t="array" ref="B25">SUMPRODUCT(('Compteur FL'!$A$4:$A$13=A25)*('Compteur FL'!$B$4:$B$13="C")*('Compteur FL'!$D$4:$D$13))</f>
        <v>0</v>
      </c>
      <c r="C25" s="51">
        <f t="array" ref="C25">SUMPRODUCT(('Compteur FL'!$A$4:$A$13=A25)*('Compteur FL'!$B$4:$B$13="B")*('Compteur FL'!$D$4:$D$13))</f>
        <v>0</v>
      </c>
      <c r="D25" s="51">
        <f t="shared" si="0"/>
        <v>0</v>
      </c>
      <c r="E25" s="50">
        <f t="array" ref="E25">SUM(IF('Compteur FL'!$A$4:$A$13=A25,'Compteur FL'!$J$4:$J$13,0))</f>
        <v>0</v>
      </c>
      <c r="F25" s="50">
        <f t="array" ref="F25">SUM(IF('Compteur FL'!$A$4:$A$13=A25,'Compteur FL'!$L$4:$L$13,0))</f>
        <v>0</v>
      </c>
      <c r="G25" s="50">
        <f t="array" ref="G25">SUM(IF('Compteur FL'!$A$4:$A$13=A25,'Compteur FL'!$O$4:$O$13,0))</f>
        <v>0</v>
      </c>
      <c r="H25" s="50">
        <f t="array" ref="H25">SUM(IF('Compteur FL'!$A$4:$A$13=A25,'Compteur FL'!$Q$4:$Q$13,0))</f>
        <v>0</v>
      </c>
      <c r="I25" s="50">
        <f t="array" ref="I25">SUM(IF('Compteur FL'!$A$4:$A$13=A25,'Compteur FL'!$W$4:$W$13,0))</f>
        <v>0</v>
      </c>
      <c r="J25" s="50">
        <f t="array" ref="J25">SUM(IF('Compteur FL'!$A$4:$A$13=A25,'Compteur FL'!$AC$4:$AC$13,0))</f>
        <v>0</v>
      </c>
      <c r="K25" s="50">
        <f t="array" ref="K25">SUM(IF('Compteur FL'!$A$4:$A$13=A25,'Compteur FL'!$AF$4:$AF$13,0))</f>
        <v>0</v>
      </c>
      <c r="L25" s="50">
        <f t="array" ref="L25">SUM(IF('Compteur FL'!$A$4:$A$13=A25,'Compteur FL'!$AG$4:$AG$13,0))</f>
        <v>0</v>
      </c>
      <c r="M25" s="50">
        <f t="array" ref="M25">SUM(IF('Compteur FL'!$A$4:$A$13=A25,'Compteur FL'!$AJ$4:$AJ$13,0))</f>
        <v>0</v>
      </c>
      <c r="N25" s="50">
        <f t="array" ref="N25">SUM(IF('Compteur FL'!$A$4:$A$13=A25,'Compteur FL'!$AM$4:$AM$13,0))</f>
        <v>0</v>
      </c>
      <c r="O25" s="50">
        <f t="array" ref="O25">SUM(IF('Compteur FL'!$A$4:$A$13=A25,'Compteur FL'!$AU$4:$AU$13,0))</f>
        <v>0</v>
      </c>
    </row>
    <row r="26" spans="1:15" x14ac:dyDescent="0.25">
      <c r="A26" s="52">
        <v>24</v>
      </c>
      <c r="B26" s="53">
        <f t="array" ref="B26">SUMPRODUCT(('Compteur FL'!$A$4:$A$13=A26)*('Compteur FL'!$B$4:$B$13="C")*('Compteur FL'!$D$4:$D$13))</f>
        <v>0</v>
      </c>
      <c r="C26" s="53">
        <f t="array" ref="C26">SUMPRODUCT(('Compteur FL'!$A$4:$A$13=A26)*('Compteur FL'!$B$4:$B$13="B")*('Compteur FL'!$D$4:$D$13))</f>
        <v>0</v>
      </c>
      <c r="D26" s="53">
        <f t="shared" si="0"/>
        <v>0</v>
      </c>
      <c r="E26" s="52">
        <f t="array" ref="E26">SUM(IF('Compteur FL'!$A$4:$A$13=A26,'Compteur FL'!$J$4:$J$13,0))</f>
        <v>0</v>
      </c>
      <c r="F26" s="52">
        <f t="array" ref="F26">SUM(IF('Compteur FL'!$A$4:$A$13=A26,'Compteur FL'!$L$4:$L$13,0))</f>
        <v>0</v>
      </c>
      <c r="G26" s="52">
        <f t="array" ref="G26">SUM(IF('Compteur FL'!$A$4:$A$13=A26,'Compteur FL'!$O$4:$O$13,0))</f>
        <v>0</v>
      </c>
      <c r="H26" s="52">
        <f t="array" ref="H26">SUM(IF('Compteur FL'!$A$4:$A$13=A26,'Compteur FL'!$Q$4:$Q$13,0))</f>
        <v>0</v>
      </c>
      <c r="I26" s="52">
        <f t="array" ref="I26">SUM(IF('Compteur FL'!$A$4:$A$13=A26,'Compteur FL'!$W$4:$W$13,0))</f>
        <v>0</v>
      </c>
      <c r="J26" s="52">
        <f t="array" ref="J26">SUM(IF('Compteur FL'!$A$4:$A$13=A26,'Compteur FL'!$AC$4:$AC$13,0))</f>
        <v>0</v>
      </c>
      <c r="K26" s="52">
        <f t="array" ref="K26">SUM(IF('Compteur FL'!$A$4:$A$13=A26,'Compteur FL'!$AF$4:$AF$13,0))</f>
        <v>0</v>
      </c>
      <c r="L26" s="52">
        <f t="array" ref="L26">SUM(IF('Compteur FL'!$A$4:$A$13=A26,'Compteur FL'!$AG$4:$AG$13,0))</f>
        <v>0</v>
      </c>
      <c r="M26" s="52">
        <f t="array" ref="M26">SUM(IF('Compteur FL'!$A$4:$A$13=A26,'Compteur FL'!$AJ$4:$AJ$13,0))</f>
        <v>0</v>
      </c>
      <c r="N26" s="52">
        <f t="array" ref="N26">SUM(IF('Compteur FL'!$A$4:$A$13=A26,'Compteur FL'!$AM$4:$AM$13,0))</f>
        <v>0</v>
      </c>
      <c r="O26" s="52">
        <f t="array" ref="O26">SUM(IF('Compteur FL'!$A$4:$A$13=A26,'Compteur FL'!$AU$4:$AU$13,0))</f>
        <v>0</v>
      </c>
    </row>
    <row r="27" spans="1:15" x14ac:dyDescent="0.25">
      <c r="A27" s="50">
        <v>25</v>
      </c>
      <c r="B27" s="51">
        <f t="array" ref="B27">SUMPRODUCT(('Compteur FL'!$A$4:$A$13=A27)*('Compteur FL'!$B$4:$B$13="C")*('Compteur FL'!$D$4:$D$13))</f>
        <v>0</v>
      </c>
      <c r="C27" s="51">
        <f t="array" ref="C27">SUMPRODUCT(('Compteur FL'!$A$4:$A$13=A27)*('Compteur FL'!$B$4:$B$13="B")*('Compteur FL'!$D$4:$D$13))</f>
        <v>0</v>
      </c>
      <c r="D27" s="51">
        <f t="shared" si="0"/>
        <v>0</v>
      </c>
      <c r="E27" s="50">
        <f t="array" ref="E27">SUM(IF('Compteur FL'!$A$4:$A$13=A27,'Compteur FL'!$J$4:$J$13,0))</f>
        <v>0</v>
      </c>
      <c r="F27" s="50">
        <f t="array" ref="F27">SUM(IF('Compteur FL'!$A$4:$A$13=A27,'Compteur FL'!$L$4:$L$13,0))</f>
        <v>0</v>
      </c>
      <c r="G27" s="50">
        <f t="array" ref="G27">SUM(IF('Compteur FL'!$A$4:$A$13=A27,'Compteur FL'!$O$4:$O$13,0))</f>
        <v>0</v>
      </c>
      <c r="H27" s="50">
        <f t="array" ref="H27">SUM(IF('Compteur FL'!$A$4:$A$13=A27,'Compteur FL'!$Q$4:$Q$13,0))</f>
        <v>0</v>
      </c>
      <c r="I27" s="50">
        <f t="array" ref="I27">SUM(IF('Compteur FL'!$A$4:$A$13=A27,'Compteur FL'!$W$4:$W$13,0))</f>
        <v>0</v>
      </c>
      <c r="J27" s="50">
        <f t="array" ref="J27">SUM(IF('Compteur FL'!$A$4:$A$13=A27,'Compteur FL'!$AC$4:$AC$13,0))</f>
        <v>0</v>
      </c>
      <c r="K27" s="50">
        <f t="array" ref="K27">SUM(IF('Compteur FL'!$A$4:$A$13=A27,'Compteur FL'!$AF$4:$AF$13,0))</f>
        <v>0</v>
      </c>
      <c r="L27" s="50">
        <f t="array" ref="L27">SUM(IF('Compteur FL'!$A$4:$A$13=A27,'Compteur FL'!$AG$4:$AG$13,0))</f>
        <v>0</v>
      </c>
      <c r="M27" s="50">
        <f t="array" ref="M27">SUM(IF('Compteur FL'!$A$4:$A$13=A27,'Compteur FL'!$AJ$4:$AJ$13,0))</f>
        <v>0</v>
      </c>
      <c r="N27" s="50">
        <f t="array" ref="N27">SUM(IF('Compteur FL'!$A$4:$A$13=A27,'Compteur FL'!$AM$4:$AM$13,0))</f>
        <v>0</v>
      </c>
      <c r="O27" s="50">
        <f t="array" ref="O27">SUM(IF('Compteur FL'!$A$4:$A$13=A27,'Compteur FL'!$AU$4:$AU$13,0))</f>
        <v>0</v>
      </c>
    </row>
    <row r="28" spans="1:15" x14ac:dyDescent="0.25">
      <c r="A28" s="52">
        <v>26</v>
      </c>
      <c r="B28" s="53">
        <f t="array" ref="B28">SUMPRODUCT(('Compteur FL'!$A$4:$A$13=A28)*('Compteur FL'!$B$4:$B$13="C")*('Compteur FL'!$D$4:$D$13))</f>
        <v>0</v>
      </c>
      <c r="C28" s="53">
        <f t="array" ref="C28">SUMPRODUCT(('Compteur FL'!$A$4:$A$13=A28)*('Compteur FL'!$B$4:$B$13="B")*('Compteur FL'!$D$4:$D$13))</f>
        <v>0</v>
      </c>
      <c r="D28" s="53">
        <f t="shared" si="0"/>
        <v>0</v>
      </c>
      <c r="E28" s="52">
        <f t="array" ref="E28">SUM(IF('Compteur FL'!$A$4:$A$13=A28,'Compteur FL'!$J$4:$J$13,0))</f>
        <v>0</v>
      </c>
      <c r="F28" s="52">
        <f t="array" ref="F28">SUM(IF('Compteur FL'!$A$4:$A$13=A28,'Compteur FL'!$L$4:$L$13,0))</f>
        <v>0</v>
      </c>
      <c r="G28" s="52">
        <f t="array" ref="G28">SUM(IF('Compteur FL'!$A$4:$A$13=A28,'Compteur FL'!$O$4:$O$13,0))</f>
        <v>0</v>
      </c>
      <c r="H28" s="52">
        <f t="array" ref="H28">SUM(IF('Compteur FL'!$A$4:$A$13=A28,'Compteur FL'!$Q$4:$Q$13,0))</f>
        <v>0</v>
      </c>
      <c r="I28" s="52">
        <f t="array" ref="I28">SUM(IF('Compteur FL'!$A$4:$A$13=A28,'Compteur FL'!$W$4:$W$13,0))</f>
        <v>0</v>
      </c>
      <c r="J28" s="52">
        <f t="array" ref="J28">SUM(IF('Compteur FL'!$A$4:$A$13=A28,'Compteur FL'!$AC$4:$AC$13,0))</f>
        <v>0</v>
      </c>
      <c r="K28" s="52">
        <f t="array" ref="K28">SUM(IF('Compteur FL'!$A$4:$A$13=A28,'Compteur FL'!$AF$4:$AF$13,0))</f>
        <v>0</v>
      </c>
      <c r="L28" s="52">
        <f t="array" ref="L28">SUM(IF('Compteur FL'!$A$4:$A$13=A28,'Compteur FL'!$AG$4:$AG$13,0))</f>
        <v>0</v>
      </c>
      <c r="M28" s="52">
        <f t="array" ref="M28">SUM(IF('Compteur FL'!$A$4:$A$13=A28,'Compteur FL'!$AJ$4:$AJ$13,0))</f>
        <v>0</v>
      </c>
      <c r="N28" s="52">
        <f t="array" ref="N28">SUM(IF('Compteur FL'!$A$4:$A$13=A28,'Compteur FL'!$AM$4:$AM$13,0))</f>
        <v>0</v>
      </c>
      <c r="O28" s="52">
        <f t="array" ref="O28">SUM(IF('Compteur FL'!$A$4:$A$13=A28,'Compteur FL'!$AU$4:$AU$13,0))</f>
        <v>0</v>
      </c>
    </row>
    <row r="29" spans="1:15" x14ac:dyDescent="0.25">
      <c r="A29" s="50">
        <v>27</v>
      </c>
      <c r="B29" s="51">
        <f t="array" ref="B29">SUMPRODUCT(('Compteur FL'!$A$4:$A$13=A29)*('Compteur FL'!$B$4:$B$13="C")*('Compteur FL'!$D$4:$D$13))</f>
        <v>0</v>
      </c>
      <c r="C29" s="51">
        <f t="array" ref="C29">SUMPRODUCT(('Compteur FL'!$A$4:$A$13=A29)*('Compteur FL'!$B$4:$B$13="B")*('Compteur FL'!$D$4:$D$13))</f>
        <v>0</v>
      </c>
      <c r="D29" s="51">
        <f t="shared" si="0"/>
        <v>0</v>
      </c>
      <c r="E29" s="50">
        <f t="array" ref="E29">SUM(IF('Compteur FL'!$A$4:$A$13=A29,'Compteur FL'!$J$4:$J$13,0))</f>
        <v>0</v>
      </c>
      <c r="F29" s="50">
        <f t="array" ref="F29">SUM(IF('Compteur FL'!$A$4:$A$13=A29,'Compteur FL'!$L$4:$L$13,0))</f>
        <v>0</v>
      </c>
      <c r="G29" s="50">
        <f t="array" ref="G29">SUM(IF('Compteur FL'!$A$4:$A$13=A29,'Compteur FL'!$O$4:$O$13,0))</f>
        <v>0</v>
      </c>
      <c r="H29" s="50">
        <f t="array" ref="H29">SUM(IF('Compteur FL'!$A$4:$A$13=A29,'Compteur FL'!$Q$4:$Q$13,0))</f>
        <v>0</v>
      </c>
      <c r="I29" s="50">
        <f t="array" ref="I29">SUM(IF('Compteur FL'!$A$4:$A$13=A29,'Compteur FL'!$W$4:$W$13,0))</f>
        <v>0</v>
      </c>
      <c r="J29" s="50">
        <f t="array" ref="J29">SUM(IF('Compteur FL'!$A$4:$A$13=A29,'Compteur FL'!$AC$4:$AC$13,0))</f>
        <v>0</v>
      </c>
      <c r="K29" s="50">
        <f t="array" ref="K29">SUM(IF('Compteur FL'!$A$4:$A$13=A29,'Compteur FL'!$AF$4:$AF$13,0))</f>
        <v>0</v>
      </c>
      <c r="L29" s="50">
        <f t="array" ref="L29">SUM(IF('Compteur FL'!$A$4:$A$13=A29,'Compteur FL'!$AG$4:$AG$13,0))</f>
        <v>0</v>
      </c>
      <c r="M29" s="50">
        <f t="array" ref="M29">SUM(IF('Compteur FL'!$A$4:$A$13=A29,'Compteur FL'!$AJ$4:$AJ$13,0))</f>
        <v>0</v>
      </c>
      <c r="N29" s="50">
        <f t="array" ref="N29">SUM(IF('Compteur FL'!$A$4:$A$13=A29,'Compteur FL'!$AM$4:$AM$13,0))</f>
        <v>0</v>
      </c>
      <c r="O29" s="50">
        <f t="array" ref="O29">SUM(IF('Compteur FL'!$A$4:$A$13=A29,'Compteur FL'!$AU$4:$AU$13,0))</f>
        <v>0</v>
      </c>
    </row>
    <row r="30" spans="1:15" x14ac:dyDescent="0.25">
      <c r="A30" s="52">
        <v>28</v>
      </c>
      <c r="B30" s="53">
        <f t="array" ref="B30">SUMPRODUCT(('Compteur FL'!$A$4:$A$13=A30)*('Compteur FL'!$B$4:$B$13="C")*('Compteur FL'!$D$4:$D$13))</f>
        <v>0</v>
      </c>
      <c r="C30" s="53">
        <f t="array" ref="C30">SUMPRODUCT(('Compteur FL'!$A$4:$A$13=A30)*('Compteur FL'!$B$4:$B$13="B")*('Compteur FL'!$D$4:$D$13))</f>
        <v>0</v>
      </c>
      <c r="D30" s="53">
        <f t="shared" si="0"/>
        <v>0</v>
      </c>
      <c r="E30" s="52">
        <f t="array" ref="E30">SUM(IF('Compteur FL'!$A$4:$A$13=A30,'Compteur FL'!$J$4:$J$13,0))</f>
        <v>0</v>
      </c>
      <c r="F30" s="52">
        <f t="array" ref="F30">SUM(IF('Compteur FL'!$A$4:$A$13=A30,'Compteur FL'!$L$4:$L$13,0))</f>
        <v>0</v>
      </c>
      <c r="G30" s="52">
        <f t="array" ref="G30">SUM(IF('Compteur FL'!$A$4:$A$13=A30,'Compteur FL'!$O$4:$O$13,0))</f>
        <v>0</v>
      </c>
      <c r="H30" s="52">
        <f t="array" ref="H30">SUM(IF('Compteur FL'!$A$4:$A$13=A30,'Compteur FL'!$Q$4:$Q$13,0))</f>
        <v>0</v>
      </c>
      <c r="I30" s="52">
        <f t="array" ref="I30">SUM(IF('Compteur FL'!$A$4:$A$13=A30,'Compteur FL'!$W$4:$W$13,0))</f>
        <v>0</v>
      </c>
      <c r="J30" s="52">
        <f t="array" ref="J30">SUM(IF('Compteur FL'!$A$4:$A$13=A30,'Compteur FL'!$AC$4:$AC$13,0))</f>
        <v>0</v>
      </c>
      <c r="K30" s="52">
        <f t="array" ref="K30">SUM(IF('Compteur FL'!$A$4:$A$13=A30,'Compteur FL'!$AF$4:$AF$13,0))</f>
        <v>0</v>
      </c>
      <c r="L30" s="52">
        <f t="array" ref="L30">SUM(IF('Compteur FL'!$A$4:$A$13=A30,'Compteur FL'!$AG$4:$AG$13,0))</f>
        <v>0</v>
      </c>
      <c r="M30" s="52">
        <f t="array" ref="M30">SUM(IF('Compteur FL'!$A$4:$A$13=A30,'Compteur FL'!$AJ$4:$AJ$13,0))</f>
        <v>0</v>
      </c>
      <c r="N30" s="52">
        <f t="array" ref="N30">SUM(IF('Compteur FL'!$A$4:$A$13=A30,'Compteur FL'!$AM$4:$AM$13,0))</f>
        <v>0</v>
      </c>
      <c r="O30" s="52">
        <f t="array" ref="O30">SUM(IF('Compteur FL'!$A$4:$A$13=A30,'Compteur FL'!$AU$4:$AU$13,0))</f>
        <v>0</v>
      </c>
    </row>
    <row r="31" spans="1:15" x14ac:dyDescent="0.25">
      <c r="A31" s="50">
        <v>29</v>
      </c>
      <c r="B31" s="51">
        <f t="array" ref="B31">SUMPRODUCT(('Compteur FL'!$A$4:$A$13=A31)*('Compteur FL'!$B$4:$B$13="C")*('Compteur FL'!$D$4:$D$13))</f>
        <v>0</v>
      </c>
      <c r="C31" s="51">
        <f t="array" ref="C31">SUMPRODUCT(('Compteur FL'!$A$4:$A$13=A31)*('Compteur FL'!$B$4:$B$13="B")*('Compteur FL'!$D$4:$D$13))</f>
        <v>0</v>
      </c>
      <c r="D31" s="51">
        <f t="shared" si="0"/>
        <v>0</v>
      </c>
      <c r="E31" s="50">
        <f t="array" ref="E31">SUM(IF('Compteur FL'!$A$4:$A$13=A31,'Compteur FL'!$J$4:$J$13,0))</f>
        <v>0</v>
      </c>
      <c r="F31" s="50">
        <f t="array" ref="F31">SUM(IF('Compteur FL'!$A$4:$A$13=A31,'Compteur FL'!$L$4:$L$13,0))</f>
        <v>0</v>
      </c>
      <c r="G31" s="50">
        <f t="array" ref="G31">SUM(IF('Compteur FL'!$A$4:$A$13=A31,'Compteur FL'!$O$4:$O$13,0))</f>
        <v>0</v>
      </c>
      <c r="H31" s="50">
        <f t="array" ref="H31">SUM(IF('Compteur FL'!$A$4:$A$13=A31,'Compteur FL'!$Q$4:$Q$13,0))</f>
        <v>0</v>
      </c>
      <c r="I31" s="50">
        <f t="array" ref="I31">SUM(IF('Compteur FL'!$A$4:$A$13=A31,'Compteur FL'!$W$4:$W$13,0))</f>
        <v>0</v>
      </c>
      <c r="J31" s="50">
        <f t="array" ref="J31">SUM(IF('Compteur FL'!$A$4:$A$13=A31,'Compteur FL'!$AC$4:$AC$13,0))</f>
        <v>0</v>
      </c>
      <c r="K31" s="50">
        <f t="array" ref="K31">SUM(IF('Compteur FL'!$A$4:$A$13=A31,'Compteur FL'!$AF$4:$AF$13,0))</f>
        <v>0</v>
      </c>
      <c r="L31" s="50">
        <f t="array" ref="L31">SUM(IF('Compteur FL'!$A$4:$A$13=A31,'Compteur FL'!$AG$4:$AG$13,0))</f>
        <v>0</v>
      </c>
      <c r="M31" s="50">
        <f t="array" ref="M31">SUM(IF('Compteur FL'!$A$4:$A$13=A31,'Compteur FL'!$AJ$4:$AJ$13,0))</f>
        <v>0</v>
      </c>
      <c r="N31" s="50">
        <f t="array" ref="N31">SUM(IF('Compteur FL'!$A$4:$A$13=A31,'Compteur FL'!$AM$4:$AM$13,0))</f>
        <v>0</v>
      </c>
      <c r="O31" s="50">
        <f t="array" ref="O31">SUM(IF('Compteur FL'!$A$4:$A$13=A31,'Compteur FL'!$AU$4:$AU$13,0))</f>
        <v>0</v>
      </c>
    </row>
    <row r="32" spans="1:15" x14ac:dyDescent="0.25">
      <c r="A32" s="52">
        <v>30</v>
      </c>
      <c r="B32" s="53">
        <f t="array" ref="B32">SUMPRODUCT(('Compteur FL'!$A$4:$A$13=A32)*('Compteur FL'!$B$4:$B$13="C")*('Compteur FL'!$D$4:$D$13))</f>
        <v>0</v>
      </c>
      <c r="C32" s="53">
        <f t="array" ref="C32">SUMPRODUCT(('Compteur FL'!$A$4:$A$13=A32)*('Compteur FL'!$B$4:$B$13="B")*('Compteur FL'!$D$4:$D$13))</f>
        <v>0</v>
      </c>
      <c r="D32" s="53">
        <f t="shared" si="0"/>
        <v>0</v>
      </c>
      <c r="E32" s="52">
        <f t="array" ref="E32">SUM(IF('Compteur FL'!$A$4:$A$13=A32,'Compteur FL'!$J$4:$J$13,0))</f>
        <v>0</v>
      </c>
      <c r="F32" s="52">
        <f t="array" ref="F32">SUM(IF('Compteur FL'!$A$4:$A$13=A32,'Compteur FL'!$L$4:$L$13,0))</f>
        <v>0</v>
      </c>
      <c r="G32" s="52">
        <f t="array" ref="G32">SUM(IF('Compteur FL'!$A$4:$A$13=A32,'Compteur FL'!$O$4:$O$13,0))</f>
        <v>0</v>
      </c>
      <c r="H32" s="52">
        <f t="array" ref="H32">SUM(IF('Compteur FL'!$A$4:$A$13=A32,'Compteur FL'!$Q$4:$Q$13,0))</f>
        <v>0</v>
      </c>
      <c r="I32" s="52">
        <f t="array" ref="I32">SUM(IF('Compteur FL'!$A$4:$A$13=A32,'Compteur FL'!$W$4:$W$13,0))</f>
        <v>0</v>
      </c>
      <c r="J32" s="52">
        <f t="array" ref="J32">SUM(IF('Compteur FL'!$A$4:$A$13=A32,'Compteur FL'!$AC$4:$AC$13,0))</f>
        <v>0</v>
      </c>
      <c r="K32" s="52">
        <f t="array" ref="K32">SUM(IF('Compteur FL'!$A$4:$A$13=A32,'Compteur FL'!$AF$4:$AF$13,0))</f>
        <v>0</v>
      </c>
      <c r="L32" s="52">
        <f t="array" ref="L32">SUM(IF('Compteur FL'!$A$4:$A$13=A32,'Compteur FL'!$AG$4:$AG$13,0))</f>
        <v>0</v>
      </c>
      <c r="M32" s="52">
        <f t="array" ref="M32">SUM(IF('Compteur FL'!$A$4:$A$13=A32,'Compteur FL'!$AJ$4:$AJ$13,0))</f>
        <v>0</v>
      </c>
      <c r="N32" s="52">
        <f t="array" ref="N32">SUM(IF('Compteur FL'!$A$4:$A$13=A32,'Compteur FL'!$AM$4:$AM$13,0))</f>
        <v>0</v>
      </c>
      <c r="O32" s="52">
        <f t="array" ref="O32">SUM(IF('Compteur FL'!$A$4:$A$13=A32,'Compteur FL'!$AU$4:$AU$13,0))</f>
        <v>0</v>
      </c>
    </row>
    <row r="33" spans="1:15" x14ac:dyDescent="0.25">
      <c r="A33" s="50">
        <v>31</v>
      </c>
      <c r="B33" s="51">
        <f t="array" ref="B33">SUMPRODUCT(('Compteur FL'!$A$4:$A$13=A33)*('Compteur FL'!$B$4:$B$13="C")*('Compteur FL'!$D$4:$D$13))</f>
        <v>0</v>
      </c>
      <c r="C33" s="51">
        <f t="array" ref="C33">SUMPRODUCT(('Compteur FL'!$A$4:$A$13=A33)*('Compteur FL'!$B$4:$B$13="B")*('Compteur FL'!$D$4:$D$13))</f>
        <v>0</v>
      </c>
      <c r="D33" s="51">
        <f t="shared" si="0"/>
        <v>0</v>
      </c>
      <c r="E33" s="50">
        <f t="array" ref="E33">SUM(IF('Compteur FL'!$A$4:$A$13=A33,'Compteur FL'!$J$4:$J$13,0))</f>
        <v>0</v>
      </c>
      <c r="F33" s="50">
        <f t="array" ref="F33">SUM(IF('Compteur FL'!$A$4:$A$13=A33,'Compteur FL'!$L$4:$L$13,0))</f>
        <v>0</v>
      </c>
      <c r="G33" s="50">
        <f t="array" ref="G33">SUM(IF('Compteur FL'!$A$4:$A$13=A33,'Compteur FL'!$O$4:$O$13,0))</f>
        <v>0</v>
      </c>
      <c r="H33" s="50">
        <f t="array" ref="H33">SUM(IF('Compteur FL'!$A$4:$A$13=A33,'Compteur FL'!$Q$4:$Q$13,0))</f>
        <v>0</v>
      </c>
      <c r="I33" s="50">
        <f t="array" ref="I33">SUM(IF('Compteur FL'!$A$4:$A$13=A33,'Compteur FL'!$W$4:$W$13,0))</f>
        <v>0</v>
      </c>
      <c r="J33" s="50">
        <f t="array" ref="J33">SUM(IF('Compteur FL'!$A$4:$A$13=A33,'Compteur FL'!$AC$4:$AC$13,0))</f>
        <v>0</v>
      </c>
      <c r="K33" s="50">
        <f t="array" ref="K33">SUM(IF('Compteur FL'!$A$4:$A$13=A33,'Compteur FL'!$AF$4:$AF$13,0))</f>
        <v>0</v>
      </c>
      <c r="L33" s="50">
        <f t="array" ref="L33">SUM(IF('Compteur FL'!$A$4:$A$13=A33,'Compteur FL'!$AG$4:$AG$13,0))</f>
        <v>0</v>
      </c>
      <c r="M33" s="50">
        <f t="array" ref="M33">SUM(IF('Compteur FL'!$A$4:$A$13=A33,'Compteur FL'!$AJ$4:$AJ$13,0))</f>
        <v>0</v>
      </c>
      <c r="N33" s="50">
        <f t="array" ref="N33">SUM(IF('Compteur FL'!$A$4:$A$13=A33,'Compteur FL'!$AM$4:$AM$13,0))</f>
        <v>0</v>
      </c>
      <c r="O33" s="50">
        <f t="array" ref="O33">SUM(IF('Compteur FL'!$A$4:$A$13=A33,'Compteur FL'!$AU$4:$AU$13,0))</f>
        <v>0</v>
      </c>
    </row>
    <row r="34" spans="1:15" x14ac:dyDescent="0.25">
      <c r="A34" s="52">
        <v>32</v>
      </c>
      <c r="B34" s="53">
        <f t="array" ref="B34">SUMPRODUCT(('Compteur FL'!$A$4:$A$13=A34)*('Compteur FL'!$B$4:$B$13="C")*('Compteur FL'!$D$4:$D$13))</f>
        <v>0</v>
      </c>
      <c r="C34" s="53">
        <f t="array" ref="C34">SUMPRODUCT(('Compteur FL'!$A$4:$A$13=A34)*('Compteur FL'!$B$4:$B$13="B")*('Compteur FL'!$D$4:$D$13))</f>
        <v>0</v>
      </c>
      <c r="D34" s="53">
        <f t="shared" si="0"/>
        <v>0</v>
      </c>
      <c r="E34" s="52">
        <f t="array" ref="E34">SUM(IF('Compteur FL'!$A$4:$A$13=A34,'Compteur FL'!$J$4:$J$13,0))</f>
        <v>0</v>
      </c>
      <c r="F34" s="52">
        <f t="array" ref="F34">SUM(IF('Compteur FL'!$A$4:$A$13=A34,'Compteur FL'!$L$4:$L$13,0))</f>
        <v>0</v>
      </c>
      <c r="G34" s="52">
        <f t="array" ref="G34">SUM(IF('Compteur FL'!$A$4:$A$13=A34,'Compteur FL'!$O$4:$O$13,0))</f>
        <v>0</v>
      </c>
      <c r="H34" s="52">
        <f t="array" ref="H34">SUM(IF('Compteur FL'!$A$4:$A$13=A34,'Compteur FL'!$Q$4:$Q$13,0))</f>
        <v>0</v>
      </c>
      <c r="I34" s="52">
        <f t="array" ref="I34">SUM(IF('Compteur FL'!$A$4:$A$13=A34,'Compteur FL'!$W$4:$W$13,0))</f>
        <v>0</v>
      </c>
      <c r="J34" s="52">
        <f t="array" ref="J34">SUM(IF('Compteur FL'!$A$4:$A$13=A34,'Compteur FL'!$AC$4:$AC$13,0))</f>
        <v>0</v>
      </c>
      <c r="K34" s="52">
        <f t="array" ref="K34">SUM(IF('Compteur FL'!$A$4:$A$13=A34,'Compteur FL'!$AF$4:$AF$13,0))</f>
        <v>0</v>
      </c>
      <c r="L34" s="52">
        <f t="array" ref="L34">SUM(IF('Compteur FL'!$A$4:$A$13=A34,'Compteur FL'!$AG$4:$AG$13,0))</f>
        <v>0</v>
      </c>
      <c r="M34" s="52">
        <f t="array" ref="M34">SUM(IF('Compteur FL'!$A$4:$A$13=A34,'Compteur FL'!$AJ$4:$AJ$13,0))</f>
        <v>0</v>
      </c>
      <c r="N34" s="52">
        <f t="array" ref="N34">SUM(IF('Compteur FL'!$A$4:$A$13=A34,'Compteur FL'!$AM$4:$AM$13,0))</f>
        <v>0</v>
      </c>
      <c r="O34" s="52">
        <f t="array" ref="O34">SUM(IF('Compteur FL'!$A$4:$A$13=A34,'Compteur FL'!$AU$4:$AU$13,0))</f>
        <v>0</v>
      </c>
    </row>
    <row r="35" spans="1:15" x14ac:dyDescent="0.25">
      <c r="A35" s="50">
        <v>33</v>
      </c>
      <c r="B35" s="51">
        <f t="array" ref="B35">SUMPRODUCT(('Compteur FL'!$A$4:$A$13=A35)*('Compteur FL'!$B$4:$B$13="C")*('Compteur FL'!$D$4:$D$13))</f>
        <v>0</v>
      </c>
      <c r="C35" s="51">
        <f t="array" ref="C35">SUMPRODUCT(('Compteur FL'!$A$4:$A$13=A35)*('Compteur FL'!$B$4:$B$13="B")*('Compteur FL'!$D$4:$D$13))</f>
        <v>0</v>
      </c>
      <c r="D35" s="51">
        <f t="shared" si="0"/>
        <v>0</v>
      </c>
      <c r="E35" s="50">
        <f t="array" ref="E35">SUM(IF('Compteur FL'!$A$4:$A$13=A35,'Compteur FL'!$J$4:$J$13,0))</f>
        <v>0</v>
      </c>
      <c r="F35" s="50">
        <f t="array" ref="F35">SUM(IF('Compteur FL'!$A$4:$A$13=A35,'Compteur FL'!$L$4:$L$13,0))</f>
        <v>0</v>
      </c>
      <c r="G35" s="50">
        <f t="array" ref="G35">SUM(IF('Compteur FL'!$A$4:$A$13=A35,'Compteur FL'!$O$4:$O$13,0))</f>
        <v>0</v>
      </c>
      <c r="H35" s="50">
        <f t="array" ref="H35">SUM(IF('Compteur FL'!$A$4:$A$13=A35,'Compteur FL'!$Q$4:$Q$13,0))</f>
        <v>0</v>
      </c>
      <c r="I35" s="50">
        <f t="array" ref="I35">SUM(IF('Compteur FL'!$A$4:$A$13=A35,'Compteur FL'!$W$4:$W$13,0))</f>
        <v>0</v>
      </c>
      <c r="J35" s="50">
        <f t="array" ref="J35">SUM(IF('Compteur FL'!$A$4:$A$13=A35,'Compteur FL'!$AC$4:$AC$13,0))</f>
        <v>0</v>
      </c>
      <c r="K35" s="50">
        <f t="array" ref="K35">SUM(IF('Compteur FL'!$A$4:$A$13=A35,'Compteur FL'!$AF$4:$AF$13,0))</f>
        <v>0</v>
      </c>
      <c r="L35" s="50">
        <f t="array" ref="L35">SUM(IF('Compteur FL'!$A$4:$A$13=A35,'Compteur FL'!$AG$4:$AG$13,0))</f>
        <v>0</v>
      </c>
      <c r="M35" s="50">
        <f t="array" ref="M35">SUM(IF('Compteur FL'!$A$4:$A$13=A35,'Compteur FL'!$AJ$4:$AJ$13,0))</f>
        <v>0</v>
      </c>
      <c r="N35" s="50">
        <f t="array" ref="N35">SUM(IF('Compteur FL'!$A$4:$A$13=A35,'Compteur FL'!$AM$4:$AM$13,0))</f>
        <v>0</v>
      </c>
      <c r="O35" s="50">
        <f t="array" ref="O35">SUM(IF('Compteur FL'!$A$4:$A$13=A35,'Compteur FL'!$AU$4:$AU$13,0))</f>
        <v>0</v>
      </c>
    </row>
    <row r="36" spans="1:15" x14ac:dyDescent="0.25">
      <c r="A36" s="52">
        <v>34</v>
      </c>
      <c r="B36" s="53">
        <f t="array" ref="B36">SUMPRODUCT(('Compteur FL'!$A$4:$A$13=A36)*('Compteur FL'!$B$4:$B$13="C")*('Compteur FL'!$D$4:$D$13))</f>
        <v>0</v>
      </c>
      <c r="C36" s="53">
        <f t="array" ref="C36">SUMPRODUCT(('Compteur FL'!$A$4:$A$13=A36)*('Compteur FL'!$B$4:$B$13="B")*('Compteur FL'!$D$4:$D$13))</f>
        <v>0</v>
      </c>
      <c r="D36" s="53">
        <f t="shared" si="0"/>
        <v>0</v>
      </c>
      <c r="E36" s="52">
        <f t="array" ref="E36">SUM(IF('Compteur FL'!$A$4:$A$13=A36,'Compteur FL'!$J$4:$J$13,0))</f>
        <v>0</v>
      </c>
      <c r="F36" s="52">
        <f t="array" ref="F36">SUM(IF('Compteur FL'!$A$4:$A$13=A36,'Compteur FL'!$L$4:$L$13,0))</f>
        <v>0</v>
      </c>
      <c r="G36" s="52">
        <f t="array" ref="G36">SUM(IF('Compteur FL'!$A$4:$A$13=A36,'Compteur FL'!$O$4:$O$13,0))</f>
        <v>0</v>
      </c>
      <c r="H36" s="52">
        <f t="array" ref="H36">SUM(IF('Compteur FL'!$A$4:$A$13=A36,'Compteur FL'!$Q$4:$Q$13,0))</f>
        <v>0</v>
      </c>
      <c r="I36" s="52">
        <f t="array" ref="I36">SUM(IF('Compteur FL'!$A$4:$A$13=A36,'Compteur FL'!$W$4:$W$13,0))</f>
        <v>0</v>
      </c>
      <c r="J36" s="52">
        <f t="array" ref="J36">SUM(IF('Compteur FL'!$A$4:$A$13=A36,'Compteur FL'!$AC$4:$AC$13,0))</f>
        <v>0</v>
      </c>
      <c r="K36" s="52">
        <f t="array" ref="K36">SUM(IF('Compteur FL'!$A$4:$A$13=A36,'Compteur FL'!$AF$4:$AF$13,0))</f>
        <v>0</v>
      </c>
      <c r="L36" s="52">
        <f t="array" ref="L36">SUM(IF('Compteur FL'!$A$4:$A$13=A36,'Compteur FL'!$AG$4:$AG$13,0))</f>
        <v>0</v>
      </c>
      <c r="M36" s="52">
        <f t="array" ref="M36">SUM(IF('Compteur FL'!$A$4:$A$13=A36,'Compteur FL'!$AJ$4:$AJ$13,0))</f>
        <v>0</v>
      </c>
      <c r="N36" s="52">
        <f t="array" ref="N36">SUM(IF('Compteur FL'!$A$4:$A$13=A36,'Compteur FL'!$AM$4:$AM$13,0))</f>
        <v>0</v>
      </c>
      <c r="O36" s="52">
        <f t="array" ref="O36">SUM(IF('Compteur FL'!$A$4:$A$13=A36,'Compteur FL'!$AU$4:$AU$13,0))</f>
        <v>0</v>
      </c>
    </row>
    <row r="37" spans="1:15" x14ac:dyDescent="0.25">
      <c r="A37" s="50">
        <v>35</v>
      </c>
      <c r="B37" s="51">
        <f t="array" ref="B37">SUMPRODUCT(('Compteur FL'!$A$4:$A$13=A37)*('Compteur FL'!$B$4:$B$13="C")*('Compteur FL'!$D$4:$D$13))</f>
        <v>0</v>
      </c>
      <c r="C37" s="51">
        <f t="array" ref="C37">SUMPRODUCT(('Compteur FL'!$A$4:$A$13=A37)*('Compteur FL'!$B$4:$B$13="B")*('Compteur FL'!$D$4:$D$13))</f>
        <v>0</v>
      </c>
      <c r="D37" s="51">
        <f t="shared" si="0"/>
        <v>0</v>
      </c>
      <c r="E37" s="50">
        <f t="array" ref="E37">SUM(IF('Compteur FL'!$A$4:$A$13=A37,'Compteur FL'!$J$4:$J$13,0))</f>
        <v>0</v>
      </c>
      <c r="F37" s="50">
        <f t="array" ref="F37">SUM(IF('Compteur FL'!$A$4:$A$13=A37,'Compteur FL'!$L$4:$L$13,0))</f>
        <v>0</v>
      </c>
      <c r="G37" s="50">
        <f t="array" ref="G37">SUM(IF('Compteur FL'!$A$4:$A$13=A37,'Compteur FL'!$O$4:$O$13,0))</f>
        <v>0</v>
      </c>
      <c r="H37" s="50">
        <f t="array" ref="H37">SUM(IF('Compteur FL'!$A$4:$A$13=A37,'Compteur FL'!$Q$4:$Q$13,0))</f>
        <v>0</v>
      </c>
      <c r="I37" s="50">
        <f t="array" ref="I37">SUM(IF('Compteur FL'!$A$4:$A$13=A37,'Compteur FL'!$W$4:$W$13,0))</f>
        <v>0</v>
      </c>
      <c r="J37" s="50">
        <f t="array" ref="J37">SUM(IF('Compteur FL'!$A$4:$A$13=A37,'Compteur FL'!$AC$4:$AC$13,0))</f>
        <v>0</v>
      </c>
      <c r="K37" s="50">
        <f t="array" ref="K37">SUM(IF('Compteur FL'!$A$4:$A$13=A37,'Compteur FL'!$AF$4:$AF$13,0))</f>
        <v>0</v>
      </c>
      <c r="L37" s="50">
        <f t="array" ref="L37">SUM(IF('Compteur FL'!$A$4:$A$13=A37,'Compteur FL'!$AG$4:$AG$13,0))</f>
        <v>0</v>
      </c>
      <c r="M37" s="50">
        <f t="array" ref="M37">SUM(IF('Compteur FL'!$A$4:$A$13=A37,'Compteur FL'!$AJ$4:$AJ$13,0))</f>
        <v>0</v>
      </c>
      <c r="N37" s="50">
        <f t="array" ref="N37">SUM(IF('Compteur FL'!$A$4:$A$13=A37,'Compteur FL'!$AM$4:$AM$13,0))</f>
        <v>0</v>
      </c>
      <c r="O37" s="50">
        <f t="array" ref="O37">SUM(IF('Compteur FL'!$A$4:$A$13=A37,'Compteur FL'!$AU$4:$AU$13,0))</f>
        <v>0</v>
      </c>
    </row>
    <row r="38" spans="1:15" x14ac:dyDescent="0.25">
      <c r="A38" s="52">
        <v>36</v>
      </c>
      <c r="B38" s="53">
        <f t="array" ref="B38">SUMPRODUCT(('Compteur FL'!$A$4:$A$13=A38)*('Compteur FL'!$B$4:$B$13="C")*('Compteur FL'!$D$4:$D$13))</f>
        <v>0</v>
      </c>
      <c r="C38" s="53">
        <f t="array" ref="C38">SUMPRODUCT(('Compteur FL'!$A$4:$A$13=A38)*('Compteur FL'!$B$4:$B$13="B")*('Compteur FL'!$D$4:$D$13))</f>
        <v>0</v>
      </c>
      <c r="D38" s="53">
        <f t="shared" si="0"/>
        <v>0</v>
      </c>
      <c r="E38" s="52">
        <f t="array" ref="E38">SUM(IF('Compteur FL'!$A$4:$A$13=A38,'Compteur FL'!$J$4:$J$13,0))</f>
        <v>0</v>
      </c>
      <c r="F38" s="52">
        <f t="array" ref="F38">SUM(IF('Compteur FL'!$A$4:$A$13=A38,'Compteur FL'!$L$4:$L$13,0))</f>
        <v>0</v>
      </c>
      <c r="G38" s="52">
        <f t="array" ref="G38">SUM(IF('Compteur FL'!$A$4:$A$13=A38,'Compteur FL'!$O$4:$O$13,0))</f>
        <v>0</v>
      </c>
      <c r="H38" s="52">
        <f t="array" ref="H38">SUM(IF('Compteur FL'!$A$4:$A$13=A38,'Compteur FL'!$Q$4:$Q$13,0))</f>
        <v>0</v>
      </c>
      <c r="I38" s="52">
        <f t="array" ref="I38">SUM(IF('Compteur FL'!$A$4:$A$13=A38,'Compteur FL'!$W$4:$W$13,0))</f>
        <v>0</v>
      </c>
      <c r="J38" s="52">
        <f t="array" ref="J38">SUM(IF('Compteur FL'!$A$4:$A$13=A38,'Compteur FL'!$AC$4:$AC$13,0))</f>
        <v>0</v>
      </c>
      <c r="K38" s="52">
        <f t="array" ref="K38">SUM(IF('Compteur FL'!$A$4:$A$13=A38,'Compteur FL'!$AF$4:$AF$13,0))</f>
        <v>0</v>
      </c>
      <c r="L38" s="52">
        <f t="array" ref="L38">SUM(IF('Compteur FL'!$A$4:$A$13=A38,'Compteur FL'!$AG$4:$AG$13,0))</f>
        <v>0</v>
      </c>
      <c r="M38" s="52">
        <f t="array" ref="M38">SUM(IF('Compteur FL'!$A$4:$A$13=A38,'Compteur FL'!$AJ$4:$AJ$13,0))</f>
        <v>0</v>
      </c>
      <c r="N38" s="52">
        <f t="array" ref="N38">SUM(IF('Compteur FL'!$A$4:$A$13=A38,'Compteur FL'!$AM$4:$AM$13,0))</f>
        <v>0</v>
      </c>
      <c r="O38" s="52">
        <f t="array" ref="O38">SUM(IF('Compteur FL'!$A$4:$A$13=A38,'Compteur FL'!$AU$4:$AU$13,0))</f>
        <v>0</v>
      </c>
    </row>
    <row r="39" spans="1:15" x14ac:dyDescent="0.25">
      <c r="A39" s="50">
        <v>37</v>
      </c>
      <c r="B39" s="51">
        <f t="array" ref="B39">SUMPRODUCT(('Compteur FL'!$A$4:$A$13=A39)*('Compteur FL'!$B$4:$B$13="C")*('Compteur FL'!$D$4:$D$13))</f>
        <v>0</v>
      </c>
      <c r="C39" s="51">
        <f t="array" ref="C39">SUMPRODUCT(('Compteur FL'!$A$4:$A$13=A39)*('Compteur FL'!$B$4:$B$13="B")*('Compteur FL'!$D$4:$D$13))</f>
        <v>0</v>
      </c>
      <c r="D39" s="51">
        <f t="shared" si="0"/>
        <v>0</v>
      </c>
      <c r="E39" s="50">
        <f t="array" ref="E39">SUM(IF('Compteur FL'!$A$4:$A$13=A39,'Compteur FL'!$J$4:$J$13,0))</f>
        <v>0</v>
      </c>
      <c r="F39" s="50">
        <f t="array" ref="F39">SUM(IF('Compteur FL'!$A$4:$A$13=A39,'Compteur FL'!$L$4:$L$13,0))</f>
        <v>0</v>
      </c>
      <c r="G39" s="50">
        <f t="array" ref="G39">SUM(IF('Compteur FL'!$A$4:$A$13=A39,'Compteur FL'!$O$4:$O$13,0))</f>
        <v>0</v>
      </c>
      <c r="H39" s="50">
        <f t="array" ref="H39">SUM(IF('Compteur FL'!$A$4:$A$13=A39,'Compteur FL'!$Q$4:$Q$13,0))</f>
        <v>0</v>
      </c>
      <c r="I39" s="50">
        <f t="array" ref="I39">SUM(IF('Compteur FL'!$A$4:$A$13=A39,'Compteur FL'!$W$4:$W$13,0))</f>
        <v>0</v>
      </c>
      <c r="J39" s="50">
        <f t="array" ref="J39">SUM(IF('Compteur FL'!$A$4:$A$13=A39,'Compteur FL'!$AC$4:$AC$13,0))</f>
        <v>0</v>
      </c>
      <c r="K39" s="50">
        <f t="array" ref="K39">SUM(IF('Compteur FL'!$A$4:$A$13=A39,'Compteur FL'!$AF$4:$AF$13,0))</f>
        <v>0</v>
      </c>
      <c r="L39" s="50">
        <f t="array" ref="L39">SUM(IF('Compteur FL'!$A$4:$A$13=A39,'Compteur FL'!$AG$4:$AG$13,0))</f>
        <v>0</v>
      </c>
      <c r="M39" s="50">
        <f t="array" ref="M39">SUM(IF('Compteur FL'!$A$4:$A$13=A39,'Compteur FL'!$AJ$4:$AJ$13,0))</f>
        <v>0</v>
      </c>
      <c r="N39" s="50">
        <f t="array" ref="N39">SUM(IF('Compteur FL'!$A$4:$A$13=A39,'Compteur FL'!$AM$4:$AM$13,0))</f>
        <v>0</v>
      </c>
      <c r="O39" s="50">
        <f t="array" ref="O39">SUM(IF('Compteur FL'!$A$4:$A$13=A39,'Compteur FL'!$AU$4:$AU$13,0))</f>
        <v>0</v>
      </c>
    </row>
    <row r="40" spans="1:15" x14ac:dyDescent="0.25">
      <c r="A40" s="52">
        <v>38</v>
      </c>
      <c r="B40" s="53">
        <f t="array" ref="B40">SUMPRODUCT(('Compteur FL'!$A$4:$A$13=A40)*('Compteur FL'!$B$4:$B$13="C")*('Compteur FL'!$D$4:$D$13))</f>
        <v>0</v>
      </c>
      <c r="C40" s="53">
        <f t="array" ref="C40">SUMPRODUCT(('Compteur FL'!$A$4:$A$13=A40)*('Compteur FL'!$B$4:$B$13="B")*('Compteur FL'!$D$4:$D$13))</f>
        <v>0</v>
      </c>
      <c r="D40" s="53">
        <f t="shared" si="0"/>
        <v>0</v>
      </c>
      <c r="E40" s="52">
        <f t="array" ref="E40">SUM(IF('Compteur FL'!$A$4:$A$13=A40,'Compteur FL'!$J$4:$J$13,0))</f>
        <v>0</v>
      </c>
      <c r="F40" s="52">
        <f t="array" ref="F40">SUM(IF('Compteur FL'!$A$4:$A$13=A40,'Compteur FL'!$L$4:$L$13,0))</f>
        <v>0</v>
      </c>
      <c r="G40" s="52">
        <f t="array" ref="G40">SUM(IF('Compteur FL'!$A$4:$A$13=A40,'Compteur FL'!$O$4:$O$13,0))</f>
        <v>0</v>
      </c>
      <c r="H40" s="52">
        <f t="array" ref="H40">SUM(IF('Compteur FL'!$A$4:$A$13=A40,'Compteur FL'!$Q$4:$Q$13,0))</f>
        <v>0</v>
      </c>
      <c r="I40" s="52">
        <f t="array" ref="I40">SUM(IF('Compteur FL'!$A$4:$A$13=A40,'Compteur FL'!$W$4:$W$13,0))</f>
        <v>0</v>
      </c>
      <c r="J40" s="52">
        <f t="array" ref="J40">SUM(IF('Compteur FL'!$A$4:$A$13=A40,'Compteur FL'!$AC$4:$AC$13,0))</f>
        <v>0</v>
      </c>
      <c r="K40" s="52">
        <f t="array" ref="K40">SUM(IF('Compteur FL'!$A$4:$A$13=A40,'Compteur FL'!$AF$4:$AF$13,0))</f>
        <v>0</v>
      </c>
      <c r="L40" s="52">
        <f t="array" ref="L40">SUM(IF('Compteur FL'!$A$4:$A$13=A40,'Compteur FL'!$AG$4:$AG$13,0))</f>
        <v>0</v>
      </c>
      <c r="M40" s="52">
        <f t="array" ref="M40">SUM(IF('Compteur FL'!$A$4:$A$13=A40,'Compteur FL'!$AJ$4:$AJ$13,0))</f>
        <v>0</v>
      </c>
      <c r="N40" s="52">
        <f t="array" ref="N40">SUM(IF('Compteur FL'!$A$4:$A$13=A40,'Compteur FL'!$AM$4:$AM$13,0))</f>
        <v>0</v>
      </c>
      <c r="O40" s="52">
        <f t="array" ref="O40">SUM(IF('Compteur FL'!$A$4:$A$13=A40,'Compteur FL'!$AU$4:$AU$13,0))</f>
        <v>0</v>
      </c>
    </row>
    <row r="41" spans="1:15" x14ac:dyDescent="0.25">
      <c r="A41" s="50">
        <v>39</v>
      </c>
      <c r="B41" s="51">
        <f t="array" ref="B41">SUMPRODUCT(('Compteur FL'!$A$4:$A$13=A41)*('Compteur FL'!$B$4:$B$13="C")*('Compteur FL'!$D$4:$D$13))</f>
        <v>0</v>
      </c>
      <c r="C41" s="51">
        <f t="array" ref="C41">SUMPRODUCT(('Compteur FL'!$A$4:$A$13=A41)*('Compteur FL'!$B$4:$B$13="B")*('Compteur FL'!$D$4:$D$13))</f>
        <v>0</v>
      </c>
      <c r="D41" s="51">
        <f t="shared" si="0"/>
        <v>0</v>
      </c>
      <c r="E41" s="50">
        <f t="array" ref="E41">SUM(IF('Compteur FL'!$A$4:$A$13=A41,'Compteur FL'!$J$4:$J$13,0))</f>
        <v>0</v>
      </c>
      <c r="F41" s="50">
        <f t="array" ref="F41">SUM(IF('Compteur FL'!$A$4:$A$13=A41,'Compteur FL'!$L$4:$L$13,0))</f>
        <v>0</v>
      </c>
      <c r="G41" s="50">
        <f t="array" ref="G41">SUM(IF('Compteur FL'!$A$4:$A$13=A41,'Compteur FL'!$O$4:$O$13,0))</f>
        <v>0</v>
      </c>
      <c r="H41" s="50">
        <f t="array" ref="H41">SUM(IF('Compteur FL'!$A$4:$A$13=A41,'Compteur FL'!$Q$4:$Q$13,0))</f>
        <v>0</v>
      </c>
      <c r="I41" s="50">
        <f t="array" ref="I41">SUM(IF('Compteur FL'!$A$4:$A$13=A41,'Compteur FL'!$W$4:$W$13,0))</f>
        <v>0</v>
      </c>
      <c r="J41" s="50">
        <f t="array" ref="J41">SUM(IF('Compteur FL'!$A$4:$A$13=A41,'Compteur FL'!$AC$4:$AC$13,0))</f>
        <v>0</v>
      </c>
      <c r="K41" s="50">
        <f t="array" ref="K41">SUM(IF('Compteur FL'!$A$4:$A$13=A41,'Compteur FL'!$AF$4:$AF$13,0))</f>
        <v>0</v>
      </c>
      <c r="L41" s="50">
        <f t="array" ref="L41">SUM(IF('Compteur FL'!$A$4:$A$13=A41,'Compteur FL'!$AG$4:$AG$13,0))</f>
        <v>0</v>
      </c>
      <c r="M41" s="50">
        <f t="array" ref="M41">SUM(IF('Compteur FL'!$A$4:$A$13=A41,'Compteur FL'!$AJ$4:$AJ$13,0))</f>
        <v>0</v>
      </c>
      <c r="N41" s="50">
        <f t="array" ref="N41">SUM(IF('Compteur FL'!$A$4:$A$13=A41,'Compteur FL'!$AM$4:$AM$13,0))</f>
        <v>0</v>
      </c>
      <c r="O41" s="50">
        <f t="array" ref="O41">SUM(IF('Compteur FL'!$A$4:$A$13=A41,'Compteur FL'!$AU$4:$AU$13,0))</f>
        <v>0</v>
      </c>
    </row>
    <row r="42" spans="1:15" x14ac:dyDescent="0.25">
      <c r="A42" s="52">
        <v>40</v>
      </c>
      <c r="B42" s="53">
        <f t="array" ref="B42">SUMPRODUCT(('Compteur FL'!$A$4:$A$13=A42)*('Compteur FL'!$B$4:$B$13="C")*('Compteur FL'!$D$4:$D$13))</f>
        <v>0</v>
      </c>
      <c r="C42" s="53">
        <f t="array" ref="C42">SUMPRODUCT(('Compteur FL'!$A$4:$A$13=A42)*('Compteur FL'!$B$4:$B$13="B")*('Compteur FL'!$D$4:$D$13))</f>
        <v>0</v>
      </c>
      <c r="D42" s="53">
        <f t="shared" si="0"/>
        <v>0</v>
      </c>
      <c r="E42" s="52">
        <f t="array" ref="E42">SUM(IF('Compteur FL'!$A$4:$A$13=A42,'Compteur FL'!$J$4:$J$13,0))</f>
        <v>0</v>
      </c>
      <c r="F42" s="52">
        <f t="array" ref="F42">SUM(IF('Compteur FL'!$A$4:$A$13=A42,'Compteur FL'!$L$4:$L$13,0))</f>
        <v>0</v>
      </c>
      <c r="G42" s="52">
        <f t="array" ref="G42">SUM(IF('Compteur FL'!$A$4:$A$13=A42,'Compteur FL'!$O$4:$O$13,0))</f>
        <v>0</v>
      </c>
      <c r="H42" s="52">
        <f t="array" ref="H42">SUM(IF('Compteur FL'!$A$4:$A$13=A42,'Compteur FL'!$Q$4:$Q$13,0))</f>
        <v>0</v>
      </c>
      <c r="I42" s="52">
        <f t="array" ref="I42">SUM(IF('Compteur FL'!$A$4:$A$13=A42,'Compteur FL'!$W$4:$W$13,0))</f>
        <v>0</v>
      </c>
      <c r="J42" s="52">
        <f t="array" ref="J42">SUM(IF('Compteur FL'!$A$4:$A$13=A42,'Compteur FL'!$AC$4:$AC$13,0))</f>
        <v>0</v>
      </c>
      <c r="K42" s="52">
        <f t="array" ref="K42">SUM(IF('Compteur FL'!$A$4:$A$13=A42,'Compteur FL'!$AF$4:$AF$13,0))</f>
        <v>0</v>
      </c>
      <c r="L42" s="52">
        <f t="array" ref="L42">SUM(IF('Compteur FL'!$A$4:$A$13=A42,'Compteur FL'!$AG$4:$AG$13,0))</f>
        <v>0</v>
      </c>
      <c r="M42" s="52">
        <f t="array" ref="M42">SUM(IF('Compteur FL'!$A$4:$A$13=A42,'Compteur FL'!$AJ$4:$AJ$13,0))</f>
        <v>0</v>
      </c>
      <c r="N42" s="52">
        <f t="array" ref="N42">SUM(IF('Compteur FL'!$A$4:$A$13=A42,'Compteur FL'!$AM$4:$AM$13,0))</f>
        <v>0</v>
      </c>
      <c r="O42" s="52">
        <f t="array" ref="O42">SUM(IF('Compteur FL'!$A$4:$A$13=A42,'Compteur FL'!$AU$4:$AU$13,0))</f>
        <v>0</v>
      </c>
    </row>
    <row r="43" spans="1:15" x14ac:dyDescent="0.25">
      <c r="A43" s="50">
        <v>41</v>
      </c>
      <c r="B43" s="51">
        <f t="array" ref="B43">SUMPRODUCT(('Compteur FL'!$A$4:$A$13=A43)*('Compteur FL'!$B$4:$B$13="C")*('Compteur FL'!$D$4:$D$13))</f>
        <v>0</v>
      </c>
      <c r="C43" s="51">
        <f t="array" ref="C43">SUMPRODUCT(('Compteur FL'!$A$4:$A$13=A43)*('Compteur FL'!$B$4:$B$13="B")*('Compteur FL'!$D$4:$D$13))</f>
        <v>0</v>
      </c>
      <c r="D43" s="51">
        <f t="shared" si="0"/>
        <v>0</v>
      </c>
      <c r="E43" s="50">
        <f t="array" ref="E43">SUM(IF('Compteur FL'!$A$4:$A$13=A43,'Compteur FL'!$J$4:$J$13,0))</f>
        <v>0</v>
      </c>
      <c r="F43" s="50">
        <f t="array" ref="F43">SUM(IF('Compteur FL'!$A$4:$A$13=A43,'Compteur FL'!$L$4:$L$13,0))</f>
        <v>0</v>
      </c>
      <c r="G43" s="50">
        <f t="array" ref="G43">SUM(IF('Compteur FL'!$A$4:$A$13=A43,'Compteur FL'!$O$4:$O$13,0))</f>
        <v>0</v>
      </c>
      <c r="H43" s="50">
        <f t="array" ref="H43">SUM(IF('Compteur FL'!$A$4:$A$13=A43,'Compteur FL'!$Q$4:$Q$13,0))</f>
        <v>0</v>
      </c>
      <c r="I43" s="50">
        <f t="array" ref="I43">SUM(IF('Compteur FL'!$A$4:$A$13=A43,'Compteur FL'!$W$4:$W$13,0))</f>
        <v>0</v>
      </c>
      <c r="J43" s="50">
        <f t="array" ref="J43">SUM(IF('Compteur FL'!$A$4:$A$13=A43,'Compteur FL'!$AC$4:$AC$13,0))</f>
        <v>0</v>
      </c>
      <c r="K43" s="50">
        <f t="array" ref="K43">SUM(IF('Compteur FL'!$A$4:$A$13=A43,'Compteur FL'!$AF$4:$AF$13,0))</f>
        <v>0</v>
      </c>
      <c r="L43" s="50">
        <f t="array" ref="L43">SUM(IF('Compteur FL'!$A$4:$A$13=A43,'Compteur FL'!$AG$4:$AG$13,0))</f>
        <v>0</v>
      </c>
      <c r="M43" s="50">
        <f t="array" ref="M43">SUM(IF('Compteur FL'!$A$4:$A$13=A43,'Compteur FL'!$AJ$4:$AJ$13,0))</f>
        <v>0</v>
      </c>
      <c r="N43" s="50">
        <f t="array" ref="N43">SUM(IF('Compteur FL'!$A$4:$A$13=A43,'Compteur FL'!$AM$4:$AM$13,0))</f>
        <v>0</v>
      </c>
      <c r="O43" s="50">
        <f t="array" ref="O43">SUM(IF('Compteur FL'!$A$4:$A$13=A43,'Compteur FL'!$AU$4:$AU$13,0))</f>
        <v>0</v>
      </c>
    </row>
    <row r="44" spans="1:15" x14ac:dyDescent="0.25">
      <c r="A44" s="52">
        <v>42</v>
      </c>
      <c r="B44" s="53">
        <f t="array" ref="B44">SUMPRODUCT(('Compteur FL'!$A$4:$A$13=A44)*('Compteur FL'!$B$4:$B$13="C")*('Compteur FL'!$D$4:$D$13))</f>
        <v>0</v>
      </c>
      <c r="C44" s="53">
        <f t="array" ref="C44">SUMPRODUCT(('Compteur FL'!$A$4:$A$13=A44)*('Compteur FL'!$B$4:$B$13="B")*('Compteur FL'!$D$4:$D$13))</f>
        <v>0</v>
      </c>
      <c r="D44" s="53">
        <f t="shared" si="0"/>
        <v>0</v>
      </c>
      <c r="E44" s="52">
        <f t="array" ref="E44">SUM(IF('Compteur FL'!$A$4:$A$13=A44,'Compteur FL'!$J$4:$J$13,0))</f>
        <v>0</v>
      </c>
      <c r="F44" s="52">
        <f t="array" ref="F44">SUM(IF('Compteur FL'!$A$4:$A$13=A44,'Compteur FL'!$L$4:$L$13,0))</f>
        <v>0</v>
      </c>
      <c r="G44" s="52">
        <f t="array" ref="G44">SUM(IF('Compteur FL'!$A$4:$A$13=A44,'Compteur FL'!$O$4:$O$13,0))</f>
        <v>0</v>
      </c>
      <c r="H44" s="52">
        <f t="array" ref="H44">SUM(IF('Compteur FL'!$A$4:$A$13=A44,'Compteur FL'!$Q$4:$Q$13,0))</f>
        <v>0</v>
      </c>
      <c r="I44" s="52">
        <f t="array" ref="I44">SUM(IF('Compteur FL'!$A$4:$A$13=A44,'Compteur FL'!$W$4:$W$13,0))</f>
        <v>0</v>
      </c>
      <c r="J44" s="52">
        <f t="array" ref="J44">SUM(IF('Compteur FL'!$A$4:$A$13=A44,'Compteur FL'!$AC$4:$AC$13,0))</f>
        <v>0</v>
      </c>
      <c r="K44" s="52">
        <f t="array" ref="K44">SUM(IF('Compteur FL'!$A$4:$A$13=A44,'Compteur FL'!$AF$4:$AF$13,0))</f>
        <v>0</v>
      </c>
      <c r="L44" s="52">
        <f t="array" ref="L44">SUM(IF('Compteur FL'!$A$4:$A$13=A44,'Compteur FL'!$AG$4:$AG$13,0))</f>
        <v>0</v>
      </c>
      <c r="M44" s="52">
        <f t="array" ref="M44">SUM(IF('Compteur FL'!$A$4:$A$13=A44,'Compteur FL'!$AJ$4:$AJ$13,0))</f>
        <v>0</v>
      </c>
      <c r="N44" s="52">
        <f t="array" ref="N44">SUM(IF('Compteur FL'!$A$4:$A$13=A44,'Compteur FL'!$AM$4:$AM$13,0))</f>
        <v>0</v>
      </c>
      <c r="O44" s="52">
        <f t="array" ref="O44">SUM(IF('Compteur FL'!$A$4:$A$13=A44,'Compteur FL'!$AU$4:$AU$13,0))</f>
        <v>0</v>
      </c>
    </row>
    <row r="45" spans="1:15" x14ac:dyDescent="0.25">
      <c r="A45" s="50">
        <v>43</v>
      </c>
      <c r="B45" s="51">
        <f t="array" ref="B45">SUMPRODUCT(('Compteur FL'!$A$4:$A$13=A45)*('Compteur FL'!$B$4:$B$13="C")*('Compteur FL'!$D$4:$D$13))</f>
        <v>0</v>
      </c>
      <c r="C45" s="51">
        <f t="array" ref="C45">SUMPRODUCT(('Compteur FL'!$A$4:$A$13=A45)*('Compteur FL'!$B$4:$B$13="B")*('Compteur FL'!$D$4:$D$13))</f>
        <v>0</v>
      </c>
      <c r="D45" s="51">
        <f t="shared" si="0"/>
        <v>0</v>
      </c>
      <c r="E45" s="50">
        <f t="array" ref="E45">SUM(IF('Compteur FL'!$A$4:$A$13=A45,'Compteur FL'!$J$4:$J$13,0))</f>
        <v>0</v>
      </c>
      <c r="F45" s="50">
        <f t="array" ref="F45">SUM(IF('Compteur FL'!$A$4:$A$13=A45,'Compteur FL'!$L$4:$L$13,0))</f>
        <v>0</v>
      </c>
      <c r="G45" s="50">
        <f t="array" ref="G45">SUM(IF('Compteur FL'!$A$4:$A$13=A45,'Compteur FL'!$O$4:$O$13,0))</f>
        <v>0</v>
      </c>
      <c r="H45" s="50">
        <f t="array" ref="H45">SUM(IF('Compteur FL'!$A$4:$A$13=A45,'Compteur FL'!$Q$4:$Q$13,0))</f>
        <v>0</v>
      </c>
      <c r="I45" s="50">
        <f t="array" ref="I45">SUM(IF('Compteur FL'!$A$4:$A$13=A45,'Compteur FL'!$W$4:$W$13,0))</f>
        <v>0</v>
      </c>
      <c r="J45" s="50">
        <f t="array" ref="J45">SUM(IF('Compteur FL'!$A$4:$A$13=A45,'Compteur FL'!$AC$4:$AC$13,0))</f>
        <v>0</v>
      </c>
      <c r="K45" s="50">
        <f t="array" ref="K45">SUM(IF('Compteur FL'!$A$4:$A$13=A45,'Compteur FL'!$AF$4:$AF$13,0))</f>
        <v>0</v>
      </c>
      <c r="L45" s="50">
        <f t="array" ref="L45">SUM(IF('Compteur FL'!$A$4:$A$13=A45,'Compteur FL'!$AG$4:$AG$13,0))</f>
        <v>0</v>
      </c>
      <c r="M45" s="50">
        <f t="array" ref="M45">SUM(IF('Compteur FL'!$A$4:$A$13=A45,'Compteur FL'!$AJ$4:$AJ$13,0))</f>
        <v>0</v>
      </c>
      <c r="N45" s="50">
        <f t="array" ref="N45">SUM(IF('Compteur FL'!$A$4:$A$13=A45,'Compteur FL'!$AM$4:$AM$13,0))</f>
        <v>0</v>
      </c>
      <c r="O45" s="50">
        <f t="array" ref="O45">SUM(IF('Compteur FL'!$A$4:$A$13=A45,'Compteur FL'!$AU$4:$AU$13,0))</f>
        <v>0</v>
      </c>
    </row>
    <row r="46" spans="1:15" x14ac:dyDescent="0.25">
      <c r="A46" s="52">
        <v>44</v>
      </c>
      <c r="B46" s="53">
        <f t="array" ref="B46">SUMPRODUCT(('Compteur FL'!$A$4:$A$13=A46)*('Compteur FL'!$B$4:$B$13="C")*('Compteur FL'!$D$4:$D$13))</f>
        <v>0</v>
      </c>
      <c r="C46" s="53">
        <f t="array" ref="C46">SUMPRODUCT(('Compteur FL'!$A$4:$A$13=A46)*('Compteur FL'!$B$4:$B$13="B")*('Compteur FL'!$D$4:$D$13))</f>
        <v>0</v>
      </c>
      <c r="D46" s="53">
        <f t="shared" si="0"/>
        <v>0</v>
      </c>
      <c r="E46" s="52">
        <f t="array" ref="E46">SUM(IF('Compteur FL'!$A$4:$A$13=A46,'Compteur FL'!$J$4:$J$13,0))</f>
        <v>0</v>
      </c>
      <c r="F46" s="52">
        <f t="array" ref="F46">SUM(IF('Compteur FL'!$A$4:$A$13=A46,'Compteur FL'!$L$4:$L$13,0))</f>
        <v>0</v>
      </c>
      <c r="G46" s="52">
        <f t="array" ref="G46">SUM(IF('Compteur FL'!$A$4:$A$13=A46,'Compteur FL'!$O$4:$O$13,0))</f>
        <v>0</v>
      </c>
      <c r="H46" s="52">
        <f t="array" ref="H46">SUM(IF('Compteur FL'!$A$4:$A$13=A46,'Compteur FL'!$Q$4:$Q$13,0))</f>
        <v>0</v>
      </c>
      <c r="I46" s="52">
        <f t="array" ref="I46">SUM(IF('Compteur FL'!$A$4:$A$13=A46,'Compteur FL'!$W$4:$W$13,0))</f>
        <v>0</v>
      </c>
      <c r="J46" s="52">
        <f t="array" ref="J46">SUM(IF('Compteur FL'!$A$4:$A$13=A46,'Compteur FL'!$AC$4:$AC$13,0))</f>
        <v>0</v>
      </c>
      <c r="K46" s="52">
        <f t="array" ref="K46">SUM(IF('Compteur FL'!$A$4:$A$13=A46,'Compteur FL'!$AF$4:$AF$13,0))</f>
        <v>0</v>
      </c>
      <c r="L46" s="52">
        <f t="array" ref="L46">SUM(IF('Compteur FL'!$A$4:$A$13=A46,'Compteur FL'!$AG$4:$AG$13,0))</f>
        <v>0</v>
      </c>
      <c r="M46" s="52">
        <f t="array" ref="M46">SUM(IF('Compteur FL'!$A$4:$A$13=A46,'Compteur FL'!$AJ$4:$AJ$13,0))</f>
        <v>0</v>
      </c>
      <c r="N46" s="52">
        <f t="array" ref="N46">SUM(IF('Compteur FL'!$A$4:$A$13=A46,'Compteur FL'!$AM$4:$AM$13,0))</f>
        <v>0</v>
      </c>
      <c r="O46" s="52">
        <f t="array" ref="O46">SUM(IF('Compteur FL'!$A$4:$A$13=A46,'Compteur FL'!$AU$4:$AU$13,0))</f>
        <v>0</v>
      </c>
    </row>
    <row r="47" spans="1:15" x14ac:dyDescent="0.25">
      <c r="A47" s="50">
        <v>45</v>
      </c>
      <c r="B47" s="51">
        <f t="array" ref="B47">SUMPRODUCT(('Compteur FL'!$A$4:$A$13=A47)*('Compteur FL'!$B$4:$B$13="C")*('Compteur FL'!$D$4:$D$13))</f>
        <v>0</v>
      </c>
      <c r="C47" s="51">
        <f t="array" ref="C47">SUMPRODUCT(('Compteur FL'!$A$4:$A$13=A47)*('Compteur FL'!$B$4:$B$13="B")*('Compteur FL'!$D$4:$D$13))</f>
        <v>0</v>
      </c>
      <c r="D47" s="51">
        <f t="shared" si="0"/>
        <v>0</v>
      </c>
      <c r="E47" s="50">
        <f t="array" ref="E47">SUM(IF('Compteur FL'!$A$4:$A$13=A47,'Compteur FL'!$J$4:$J$13,0))</f>
        <v>0</v>
      </c>
      <c r="F47" s="50">
        <f t="array" ref="F47">SUM(IF('Compteur FL'!$A$4:$A$13=A47,'Compteur FL'!$L$4:$L$13,0))</f>
        <v>0</v>
      </c>
      <c r="G47" s="50">
        <f t="array" ref="G47">SUM(IF('Compteur FL'!$A$4:$A$13=A47,'Compteur FL'!$O$4:$O$13,0))</f>
        <v>0</v>
      </c>
      <c r="H47" s="50">
        <f t="array" ref="H47">SUM(IF('Compteur FL'!$A$4:$A$13=A47,'Compteur FL'!$Q$4:$Q$13,0))</f>
        <v>0</v>
      </c>
      <c r="I47" s="50">
        <f t="array" ref="I47">SUM(IF('Compteur FL'!$A$4:$A$13=A47,'Compteur FL'!$W$4:$W$13,0))</f>
        <v>0</v>
      </c>
      <c r="J47" s="50">
        <f t="array" ref="J47">SUM(IF('Compteur FL'!$A$4:$A$13=A47,'Compteur FL'!$AC$4:$AC$13,0))</f>
        <v>0</v>
      </c>
      <c r="K47" s="50">
        <f t="array" ref="K47">SUM(IF('Compteur FL'!$A$4:$A$13=A47,'Compteur FL'!$AF$4:$AF$13,0))</f>
        <v>0</v>
      </c>
      <c r="L47" s="50">
        <f t="array" ref="L47">SUM(IF('Compteur FL'!$A$4:$A$13=A47,'Compteur FL'!$AG$4:$AG$13,0))</f>
        <v>0</v>
      </c>
      <c r="M47" s="50">
        <f t="array" ref="M47">SUM(IF('Compteur FL'!$A$4:$A$13=A47,'Compteur FL'!$AJ$4:$AJ$13,0))</f>
        <v>0</v>
      </c>
      <c r="N47" s="50">
        <f t="array" ref="N47">SUM(IF('Compteur FL'!$A$4:$A$13=A47,'Compteur FL'!$AM$4:$AM$13,0))</f>
        <v>0</v>
      </c>
      <c r="O47" s="50">
        <f t="array" ref="O47">SUM(IF('Compteur FL'!$A$4:$A$13=A47,'Compteur FL'!$AU$4:$AU$13,0))</f>
        <v>0</v>
      </c>
    </row>
    <row r="48" spans="1:15" x14ac:dyDescent="0.25">
      <c r="A48" s="52">
        <v>46</v>
      </c>
      <c r="B48" s="53">
        <f t="array" ref="B48">SUMPRODUCT(('Compteur FL'!$A$4:$A$13=A48)*('Compteur FL'!$B$4:$B$13="C")*('Compteur FL'!$D$4:$D$13))</f>
        <v>0</v>
      </c>
      <c r="C48" s="53">
        <f t="array" ref="C48">SUMPRODUCT(('Compteur FL'!$A$4:$A$13=A48)*('Compteur FL'!$B$4:$B$13="B")*('Compteur FL'!$D$4:$D$13))</f>
        <v>0</v>
      </c>
      <c r="D48" s="53">
        <f t="shared" si="0"/>
        <v>0</v>
      </c>
      <c r="E48" s="52">
        <f t="array" ref="E48">SUM(IF('Compteur FL'!$A$4:$A$13=A48,'Compteur FL'!$J$4:$J$13,0))</f>
        <v>0</v>
      </c>
      <c r="F48" s="52">
        <f t="array" ref="F48">SUM(IF('Compteur FL'!$A$4:$A$13=A48,'Compteur FL'!$L$4:$L$13,0))</f>
        <v>0</v>
      </c>
      <c r="G48" s="52">
        <f t="array" ref="G48">SUM(IF('Compteur FL'!$A$4:$A$13=A48,'Compteur FL'!$O$4:$O$13,0))</f>
        <v>0</v>
      </c>
      <c r="H48" s="52">
        <f t="array" ref="H48">SUM(IF('Compteur FL'!$A$4:$A$13=A48,'Compteur FL'!$Q$4:$Q$13,0))</f>
        <v>0</v>
      </c>
      <c r="I48" s="52">
        <f t="array" ref="I48">SUM(IF('Compteur FL'!$A$4:$A$13=A48,'Compteur FL'!$W$4:$W$13,0))</f>
        <v>0</v>
      </c>
      <c r="J48" s="52">
        <f t="array" ref="J48">SUM(IF('Compteur FL'!$A$4:$A$13=A48,'Compteur FL'!$AC$4:$AC$13,0))</f>
        <v>0</v>
      </c>
      <c r="K48" s="52">
        <f t="array" ref="K48">SUM(IF('Compteur FL'!$A$4:$A$13=A48,'Compteur FL'!$AF$4:$AF$13,0))</f>
        <v>0</v>
      </c>
      <c r="L48" s="52">
        <f t="array" ref="L48">SUM(IF('Compteur FL'!$A$4:$A$13=A48,'Compteur FL'!$AG$4:$AG$13,0))</f>
        <v>0</v>
      </c>
      <c r="M48" s="52">
        <f t="array" ref="M48">SUM(IF('Compteur FL'!$A$4:$A$13=A48,'Compteur FL'!$AJ$4:$AJ$13,0))</f>
        <v>0</v>
      </c>
      <c r="N48" s="52">
        <f t="array" ref="N48">SUM(IF('Compteur FL'!$A$4:$A$13=A48,'Compteur FL'!$AM$4:$AM$13,0))</f>
        <v>0</v>
      </c>
      <c r="O48" s="52">
        <f t="array" ref="O48">SUM(IF('Compteur FL'!$A$4:$A$13=A48,'Compteur FL'!$AU$4:$AU$13,0))</f>
        <v>0</v>
      </c>
    </row>
    <row r="49" spans="1:15" x14ac:dyDescent="0.25">
      <c r="A49" s="50">
        <v>47</v>
      </c>
      <c r="B49" s="51">
        <f t="array" ref="B49">SUMPRODUCT(('Compteur FL'!$A$4:$A$13=A49)*('Compteur FL'!$B$4:$B$13="C")*('Compteur FL'!$D$4:$D$13))</f>
        <v>0</v>
      </c>
      <c r="C49" s="51">
        <f t="array" ref="C49">SUMPRODUCT(('Compteur FL'!$A$4:$A$13=A49)*('Compteur FL'!$B$4:$B$13="B")*('Compteur FL'!$D$4:$D$13))</f>
        <v>0</v>
      </c>
      <c r="D49" s="51">
        <f t="shared" si="0"/>
        <v>0</v>
      </c>
      <c r="E49" s="50">
        <f t="array" ref="E49">SUM(IF('Compteur FL'!$A$4:$A$13=A49,'Compteur FL'!$J$4:$J$13,0))</f>
        <v>0</v>
      </c>
      <c r="F49" s="50">
        <f t="array" ref="F49">SUM(IF('Compteur FL'!$A$4:$A$13=A49,'Compteur FL'!$L$4:$L$13,0))</f>
        <v>0</v>
      </c>
      <c r="G49" s="50">
        <f t="array" ref="G49">SUM(IF('Compteur FL'!$A$4:$A$13=A49,'Compteur FL'!$O$4:$O$13,0))</f>
        <v>0</v>
      </c>
      <c r="H49" s="50">
        <f t="array" ref="H49">SUM(IF('Compteur FL'!$A$4:$A$13=A49,'Compteur FL'!$Q$4:$Q$13,0))</f>
        <v>0</v>
      </c>
      <c r="I49" s="50">
        <f t="array" ref="I49">SUM(IF('Compteur FL'!$A$4:$A$13=A49,'Compteur FL'!$W$4:$W$13,0))</f>
        <v>0</v>
      </c>
      <c r="J49" s="50">
        <f t="array" ref="J49">SUM(IF('Compteur FL'!$A$4:$A$13=A49,'Compteur FL'!$AC$4:$AC$13,0))</f>
        <v>0</v>
      </c>
      <c r="K49" s="50">
        <f t="array" ref="K49">SUM(IF('Compteur FL'!$A$4:$A$13=A49,'Compteur FL'!$AF$4:$AF$13,0))</f>
        <v>0</v>
      </c>
      <c r="L49" s="50">
        <f t="array" ref="L49">SUM(IF('Compteur FL'!$A$4:$A$13=A49,'Compteur FL'!$AG$4:$AG$13,0))</f>
        <v>0</v>
      </c>
      <c r="M49" s="50">
        <f t="array" ref="M49">SUM(IF('Compteur FL'!$A$4:$A$13=A49,'Compteur FL'!$AJ$4:$AJ$13,0))</f>
        <v>0</v>
      </c>
      <c r="N49" s="50">
        <f t="array" ref="N49">SUM(IF('Compteur FL'!$A$4:$A$13=A49,'Compteur FL'!$AM$4:$AM$13,0))</f>
        <v>0</v>
      </c>
      <c r="O49" s="50">
        <f t="array" ref="O49">SUM(IF('Compteur FL'!$A$4:$A$13=A49,'Compteur FL'!$AU$4:$AU$13,0))</f>
        <v>0</v>
      </c>
    </row>
    <row r="50" spans="1:15" x14ac:dyDescent="0.25">
      <c r="A50" s="52">
        <v>48</v>
      </c>
      <c r="B50" s="53">
        <f t="array" ref="B50">SUMPRODUCT(('Compteur FL'!$A$4:$A$13=A50)*('Compteur FL'!$B$4:$B$13="C")*('Compteur FL'!$D$4:$D$13))</f>
        <v>0</v>
      </c>
      <c r="C50" s="53">
        <f t="array" ref="C50">SUMPRODUCT(('Compteur FL'!$A$4:$A$13=A50)*('Compteur FL'!$B$4:$B$13="B")*('Compteur FL'!$D$4:$D$13))</f>
        <v>0</v>
      </c>
      <c r="D50" s="53">
        <f t="shared" si="0"/>
        <v>0</v>
      </c>
      <c r="E50" s="52">
        <f t="array" ref="E50">SUM(IF('Compteur FL'!$A$4:$A$13=A50,'Compteur FL'!$J$4:$J$13,0))</f>
        <v>0</v>
      </c>
      <c r="F50" s="52">
        <f t="array" ref="F50">SUM(IF('Compteur FL'!$A$4:$A$13=A50,'Compteur FL'!$L$4:$L$13,0))</f>
        <v>0</v>
      </c>
      <c r="G50" s="52">
        <f t="array" ref="G50">SUM(IF('Compteur FL'!$A$4:$A$13=A50,'Compteur FL'!$O$4:$O$13,0))</f>
        <v>0</v>
      </c>
      <c r="H50" s="52">
        <f t="array" ref="H50">SUM(IF('Compteur FL'!$A$4:$A$13=A50,'Compteur FL'!$Q$4:$Q$13,0))</f>
        <v>0</v>
      </c>
      <c r="I50" s="52">
        <f t="array" ref="I50">SUM(IF('Compteur FL'!$A$4:$A$13=A50,'Compteur FL'!$W$4:$W$13,0))</f>
        <v>0</v>
      </c>
      <c r="J50" s="52">
        <f t="array" ref="J50">SUM(IF('Compteur FL'!$A$4:$A$13=A50,'Compteur FL'!$AC$4:$AC$13,0))</f>
        <v>0</v>
      </c>
      <c r="K50" s="52">
        <f t="array" ref="K50">SUM(IF('Compteur FL'!$A$4:$A$13=A50,'Compteur FL'!$AF$4:$AF$13,0))</f>
        <v>0</v>
      </c>
      <c r="L50" s="52">
        <f t="array" ref="L50">SUM(IF('Compteur FL'!$A$4:$A$13=A50,'Compteur FL'!$AG$4:$AG$13,0))</f>
        <v>0</v>
      </c>
      <c r="M50" s="52">
        <f t="array" ref="M50">SUM(IF('Compteur FL'!$A$4:$A$13=A50,'Compteur FL'!$AJ$4:$AJ$13,0))</f>
        <v>0</v>
      </c>
      <c r="N50" s="52">
        <f t="array" ref="N50">SUM(IF('Compteur FL'!$A$4:$A$13=A50,'Compteur FL'!$AM$4:$AM$13,0))</f>
        <v>0</v>
      </c>
      <c r="O50" s="52">
        <f t="array" ref="O50">SUM(IF('Compteur FL'!$A$4:$A$13=A50,'Compteur FL'!$AU$4:$AU$13,0))</f>
        <v>0</v>
      </c>
    </row>
    <row r="51" spans="1:15" x14ac:dyDescent="0.25">
      <c r="A51" s="50">
        <v>49</v>
      </c>
      <c r="B51" s="51">
        <f t="array" ref="B51">SUMPRODUCT(('Compteur FL'!$A$4:$A$13=A51)*('Compteur FL'!$B$4:$B$13="C")*('Compteur FL'!$D$4:$D$13))</f>
        <v>0</v>
      </c>
      <c r="C51" s="51">
        <f t="array" ref="C51">SUMPRODUCT(('Compteur FL'!$A$4:$A$13=A51)*('Compteur FL'!$B$4:$B$13="B")*('Compteur FL'!$D$4:$D$13))</f>
        <v>0</v>
      </c>
      <c r="D51" s="51">
        <f t="shared" si="0"/>
        <v>0</v>
      </c>
      <c r="E51" s="50">
        <f t="array" ref="E51">SUM(IF('Compteur FL'!$A$4:$A$13=A51,'Compteur FL'!$J$4:$J$13,0))</f>
        <v>0</v>
      </c>
      <c r="F51" s="50">
        <f t="array" ref="F51">SUM(IF('Compteur FL'!$A$4:$A$13=A51,'Compteur FL'!$L$4:$L$13,0))</f>
        <v>0</v>
      </c>
      <c r="G51" s="50">
        <f t="array" ref="G51">SUM(IF('Compteur FL'!$A$4:$A$13=A51,'Compteur FL'!$O$4:$O$13,0))</f>
        <v>0</v>
      </c>
      <c r="H51" s="50">
        <f t="array" ref="H51">SUM(IF('Compteur FL'!$A$4:$A$13=A51,'Compteur FL'!$Q$4:$Q$13,0))</f>
        <v>0</v>
      </c>
      <c r="I51" s="50">
        <f t="array" ref="I51">SUM(IF('Compteur FL'!$A$4:$A$13=A51,'Compteur FL'!$W$4:$W$13,0))</f>
        <v>0</v>
      </c>
      <c r="J51" s="50">
        <f t="array" ref="J51">SUM(IF('Compteur FL'!$A$4:$A$13=A51,'Compteur FL'!$AC$4:$AC$13,0))</f>
        <v>0</v>
      </c>
      <c r="K51" s="50">
        <f t="array" ref="K51">SUM(IF('Compteur FL'!$A$4:$A$13=A51,'Compteur FL'!$AF$4:$AF$13,0))</f>
        <v>0</v>
      </c>
      <c r="L51" s="50">
        <f t="array" ref="L51">SUM(IF('Compteur FL'!$A$4:$A$13=A51,'Compteur FL'!$AG$4:$AG$13,0))</f>
        <v>0</v>
      </c>
      <c r="M51" s="50">
        <f t="array" ref="M51">SUM(IF('Compteur FL'!$A$4:$A$13=A51,'Compteur FL'!$AJ$4:$AJ$13,0))</f>
        <v>0</v>
      </c>
      <c r="N51" s="50">
        <f t="array" ref="N51">SUM(IF('Compteur FL'!$A$4:$A$13=A51,'Compteur FL'!$AM$4:$AM$13,0))</f>
        <v>0</v>
      </c>
      <c r="O51" s="50">
        <f t="array" ref="O51">SUM(IF('Compteur FL'!$A$4:$A$13=A51,'Compteur FL'!$AU$4:$AU$13,0))</f>
        <v>0</v>
      </c>
    </row>
    <row r="52" spans="1:15" x14ac:dyDescent="0.25">
      <c r="A52" s="52">
        <v>50</v>
      </c>
      <c r="B52" s="53">
        <f t="array" ref="B52">SUMPRODUCT(('Compteur FL'!$A$4:$A$13=A52)*('Compteur FL'!$B$4:$B$13="C")*('Compteur FL'!$D$4:$D$13))</f>
        <v>0</v>
      </c>
      <c r="C52" s="53">
        <f t="array" ref="C52">SUMPRODUCT(('Compteur FL'!$A$4:$A$13=A52)*('Compteur FL'!$B$4:$B$13="B")*('Compteur FL'!$D$4:$D$13))</f>
        <v>0</v>
      </c>
      <c r="D52" s="53">
        <f t="shared" si="0"/>
        <v>0</v>
      </c>
      <c r="E52" s="52">
        <f t="array" ref="E52">SUM(IF('Compteur FL'!$A$4:$A$13=A52,'Compteur FL'!$J$4:$J$13,0))</f>
        <v>0</v>
      </c>
      <c r="F52" s="52">
        <f t="array" ref="F52">SUM(IF('Compteur FL'!$A$4:$A$13=A52,'Compteur FL'!$L$4:$L$13,0))</f>
        <v>0</v>
      </c>
      <c r="G52" s="52">
        <f t="array" ref="G52">SUM(IF('Compteur FL'!$A$4:$A$13=A52,'Compteur FL'!$O$4:$O$13,0))</f>
        <v>0</v>
      </c>
      <c r="H52" s="52">
        <f t="array" ref="H52">SUM(IF('Compteur FL'!$A$4:$A$13=A52,'Compteur FL'!$Q$4:$Q$13,0))</f>
        <v>0</v>
      </c>
      <c r="I52" s="52">
        <f t="array" ref="I52">SUM(IF('Compteur FL'!$A$4:$A$13=A52,'Compteur FL'!$W$4:$W$13,0))</f>
        <v>0</v>
      </c>
      <c r="J52" s="52">
        <f t="array" ref="J52">SUM(IF('Compteur FL'!$A$4:$A$13=A52,'Compteur FL'!$AC$4:$AC$13,0))</f>
        <v>0</v>
      </c>
      <c r="K52" s="52">
        <f t="array" ref="K52">SUM(IF('Compteur FL'!$A$4:$A$13=A52,'Compteur FL'!$AF$4:$AF$13,0))</f>
        <v>0</v>
      </c>
      <c r="L52" s="52">
        <f t="array" ref="L52">SUM(IF('Compteur FL'!$A$4:$A$13=A52,'Compteur FL'!$AG$4:$AG$13,0))</f>
        <v>0</v>
      </c>
      <c r="M52" s="52">
        <f t="array" ref="M52">SUM(IF('Compteur FL'!$A$4:$A$13=A52,'Compteur FL'!$AJ$4:$AJ$13,0))</f>
        <v>0</v>
      </c>
      <c r="N52" s="52">
        <f t="array" ref="N52">SUM(IF('Compteur FL'!$A$4:$A$13=A52,'Compteur FL'!$AM$4:$AM$13,0))</f>
        <v>0</v>
      </c>
      <c r="O52" s="52">
        <f t="array" ref="O52">SUM(IF('Compteur FL'!$A$4:$A$13=A52,'Compteur FL'!$AU$4:$AU$13,0))</f>
        <v>0</v>
      </c>
    </row>
    <row r="53" spans="1:15" x14ac:dyDescent="0.25">
      <c r="A53" s="50">
        <v>51</v>
      </c>
      <c r="B53" s="51">
        <f t="array" ref="B53">SUMPRODUCT(('Compteur FL'!$A$4:$A$13=A53)*('Compteur FL'!$B$4:$B$13="C")*('Compteur FL'!$D$4:$D$13))</f>
        <v>0</v>
      </c>
      <c r="C53" s="51">
        <f t="array" ref="C53">SUMPRODUCT(('Compteur FL'!$A$4:$A$13=A53)*('Compteur FL'!$B$4:$B$13="B")*('Compteur FL'!$D$4:$D$13))</f>
        <v>0</v>
      </c>
      <c r="D53" s="51">
        <f t="shared" si="0"/>
        <v>0</v>
      </c>
      <c r="E53" s="50">
        <f t="array" ref="E53">SUM(IF('Compteur FL'!$A$4:$A$13=A53,'Compteur FL'!$J$4:$J$13,0))</f>
        <v>0</v>
      </c>
      <c r="F53" s="50">
        <f t="array" ref="F53">SUM(IF('Compteur FL'!$A$4:$A$13=A53,'Compteur FL'!$L$4:$L$13,0))</f>
        <v>0</v>
      </c>
      <c r="G53" s="50">
        <f t="array" ref="G53">SUM(IF('Compteur FL'!$A$4:$A$13=A53,'Compteur FL'!$O$4:$O$13,0))</f>
        <v>0</v>
      </c>
      <c r="H53" s="50">
        <f t="array" ref="H53">SUM(IF('Compteur FL'!$A$4:$A$13=A53,'Compteur FL'!$Q$4:$Q$13,0))</f>
        <v>0</v>
      </c>
      <c r="I53" s="50">
        <f t="array" ref="I53">SUM(IF('Compteur FL'!$A$4:$A$13=A53,'Compteur FL'!$W$4:$W$13,0))</f>
        <v>0</v>
      </c>
      <c r="J53" s="50">
        <f t="array" ref="J53">SUM(IF('Compteur FL'!$A$4:$A$13=A53,'Compteur FL'!$AC$4:$AC$13,0))</f>
        <v>0</v>
      </c>
      <c r="K53" s="50">
        <f t="array" ref="K53">SUM(IF('Compteur FL'!$A$4:$A$13=A53,'Compteur FL'!$AF$4:$AF$13,0))</f>
        <v>0</v>
      </c>
      <c r="L53" s="50">
        <f t="array" ref="L53">SUM(IF('Compteur FL'!$A$4:$A$13=A53,'Compteur FL'!$AG$4:$AG$13,0))</f>
        <v>0</v>
      </c>
      <c r="M53" s="50">
        <f t="array" ref="M53">SUM(IF('Compteur FL'!$A$4:$A$13=A53,'Compteur FL'!$AJ$4:$AJ$13,0))</f>
        <v>0</v>
      </c>
      <c r="N53" s="50">
        <f t="array" ref="N53">SUM(IF('Compteur FL'!$A$4:$A$13=A53,'Compteur FL'!$AM$4:$AM$13,0))</f>
        <v>0</v>
      </c>
      <c r="O53" s="50">
        <f t="array" ref="O53">SUM(IF('Compteur FL'!$A$4:$A$13=A53,'Compteur FL'!$AU$4:$AU$13,0))</f>
        <v>0</v>
      </c>
    </row>
    <row r="54" spans="1:15" x14ac:dyDescent="0.25">
      <c r="A54" s="52">
        <v>52</v>
      </c>
      <c r="B54" s="53">
        <f t="array" ref="B54">SUMPRODUCT(('Compteur FL'!$A$4:$A$13=A54)*('Compteur FL'!$B$4:$B$13="C")*('Compteur FL'!$D$4:$D$13))</f>
        <v>0</v>
      </c>
      <c r="C54" s="53">
        <f t="array" ref="C54">SUMPRODUCT(('Compteur FL'!$A$4:$A$13=A54)*('Compteur FL'!$B$4:$B$13="B")*('Compteur FL'!$D$4:$D$13))</f>
        <v>0</v>
      </c>
      <c r="D54" s="53">
        <f t="shared" si="0"/>
        <v>0</v>
      </c>
      <c r="E54" s="52">
        <f t="array" ref="E54">SUM(IF('Compteur FL'!$A$4:$A$13=A54,'Compteur FL'!$J$4:$J$13,0))</f>
        <v>0</v>
      </c>
      <c r="F54" s="52">
        <f t="array" ref="F54">SUM(IF('Compteur FL'!$A$4:$A$13=A54,'Compteur FL'!$L$4:$L$13,0))</f>
        <v>0</v>
      </c>
      <c r="G54" s="52">
        <f t="array" ref="G54">SUM(IF('Compteur FL'!$A$4:$A$13=A54,'Compteur FL'!$O$4:$O$13,0))</f>
        <v>0</v>
      </c>
      <c r="H54" s="52">
        <f t="array" ref="H54">SUM(IF('Compteur FL'!$A$4:$A$13=A54,'Compteur FL'!$Q$4:$Q$13,0))</f>
        <v>0</v>
      </c>
      <c r="I54" s="52">
        <f t="array" ref="I54">SUM(IF('Compteur FL'!$A$4:$A$13=A54,'Compteur FL'!$W$4:$W$13,0))</f>
        <v>0</v>
      </c>
      <c r="J54" s="52">
        <f t="array" ref="J54">SUM(IF('Compteur FL'!$A$4:$A$13=A54,'Compteur FL'!$AC$4:$AC$13,0))</f>
        <v>0</v>
      </c>
      <c r="K54" s="52">
        <f t="array" ref="K54">SUM(IF('Compteur FL'!$A$4:$A$13=A54,'Compteur FL'!$AF$4:$AF$13,0))</f>
        <v>0</v>
      </c>
      <c r="L54" s="52">
        <f t="array" ref="L54">SUM(IF('Compteur FL'!$A$4:$A$13=A54,'Compteur FL'!$AG$4:$AG$13,0))</f>
        <v>0</v>
      </c>
      <c r="M54" s="52">
        <f t="array" ref="M54">SUM(IF('Compteur FL'!$A$4:$A$13=A54,'Compteur FL'!$AJ$4:$AJ$13,0))</f>
        <v>0</v>
      </c>
      <c r="N54" s="52">
        <f t="array" ref="N54">SUM(IF('Compteur FL'!$A$4:$A$13=A54,'Compteur FL'!$AM$4:$AM$13,0))</f>
        <v>0</v>
      </c>
      <c r="O54" s="52">
        <f t="array" ref="O54">SUM(IF('Compteur FL'!$A$4:$A$13=A54,'Compteur FL'!$AU$4:$AU$13,0))</f>
        <v>0</v>
      </c>
    </row>
  </sheetData>
  <mergeCells count="1">
    <mergeCell ref="E1:O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47</vt:i4>
      </vt:variant>
    </vt:vector>
  </HeadingPairs>
  <TitlesOfParts>
    <vt:vector size="50" baseType="lpstr">
      <vt:lpstr>Compteur FL</vt:lpstr>
      <vt:lpstr>Base de données</vt:lpstr>
      <vt:lpstr>Bilan semaine</vt:lpstr>
      <vt:lpstr>Burpeedeepfrogs</vt:lpstr>
      <vt:lpstr>Burpeefrogs</vt:lpstr>
      <vt:lpstr>Burpees</vt:lpstr>
      <vt:lpstr>Burpeesquatjumps</vt:lpstr>
      <vt:lpstr>Climbers</vt:lpstr>
      <vt:lpstr>Crunches</vt:lpstr>
      <vt:lpstr>Essai1</vt:lpstr>
      <vt:lpstr>Essai2</vt:lpstr>
      <vt:lpstr>Froggers</vt:lpstr>
      <vt:lpstr>HHleglever</vt:lpstr>
      <vt:lpstr>HHlunges</vt:lpstr>
      <vt:lpstr>HHlungewalk</vt:lpstr>
      <vt:lpstr>HHsquats</vt:lpstr>
      <vt:lpstr>HHstandups</vt:lpstr>
      <vt:lpstr>Highjumps</vt:lpstr>
      <vt:lpstr>Highknees</vt:lpstr>
      <vt:lpstr>Jackknives</vt:lpstr>
      <vt:lpstr>Jumpingjacks</vt:lpstr>
      <vt:lpstr>Jumpingpullups</vt:lpstr>
      <vt:lpstr>Jumps</vt:lpstr>
      <vt:lpstr>KippingHSPushups</vt:lpstr>
      <vt:lpstr>Kneepushups</vt:lpstr>
      <vt:lpstr>Lunges</vt:lpstr>
      <vt:lpstr>Lungewalk</vt:lpstr>
      <vt:lpstr>Mountainclimbers</vt:lpstr>
      <vt:lpstr>Muscleups</vt:lpstr>
      <vt:lpstr>OHPushups</vt:lpstr>
      <vt:lpstr>Pikes</vt:lpstr>
      <vt:lpstr>Pistols</vt:lpstr>
      <vt:lpstr>Pullups</vt:lpstr>
      <vt:lpstr>Pushups</vt:lpstr>
      <vt:lpstr>Run</vt:lpstr>
      <vt:lpstr>Situps</vt:lpstr>
      <vt:lpstr>Splitlunges</vt:lpstr>
      <vt:lpstr>Sprawlfrogs</vt:lpstr>
      <vt:lpstr>Sprawls</vt:lpstr>
      <vt:lpstr>Sprint</vt:lpstr>
      <vt:lpstr>Squats</vt:lpstr>
      <vt:lpstr>Standupjumps</vt:lpstr>
      <vt:lpstr>Standups</vt:lpstr>
      <vt:lpstr>Straightleglever</vt:lpstr>
      <vt:lpstr>StrictHSPushups</vt:lpstr>
      <vt:lpstr>Toestobar</vt:lpstr>
      <vt:lpstr>Tour</vt:lpstr>
      <vt:lpstr>TR</vt:lpstr>
      <vt:lpstr>WO</vt:lpstr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Eric</cp:lastModifiedBy>
  <cp:lastPrinted>2014-12-24T09:56:44Z</cp:lastPrinted>
  <dcterms:created xsi:type="dcterms:W3CDTF">2014-12-20T18:56:48Z</dcterms:created>
  <dcterms:modified xsi:type="dcterms:W3CDTF">2014-12-24T11:22:35Z</dcterms:modified>
</cp:coreProperties>
</file>