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/>
  <mc:AlternateContent xmlns:mc="http://schemas.openxmlformats.org/markup-compatibility/2006">
    <mc:Choice Requires="x15">
      <x15ac:absPath xmlns:x15ac="http://schemas.microsoft.com/office/spreadsheetml/2010/11/ac" url="C:\Users\comme\Desktop\"/>
    </mc:Choice>
  </mc:AlternateContent>
  <xr:revisionPtr revIDLastSave="0" documentId="13_ncr:1_{9C1EA924-EE1C-4D7A-A0ED-AA2F959471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2022" sheetId="1" r:id="rId1"/>
    <sheet name="2023" sheetId="2" r:id="rId2"/>
    <sheet name="Feuil1" sheetId="3" r:id="rId3"/>
  </sheets>
  <definedNames>
    <definedName name="_xlnm.Print_Titles" localSheetId="0">'2022'!$B:$B,'2022'!$18:$18</definedName>
    <definedName name="_xlnm.Print_Titles" localSheetId="1">'2023'!$B:$B,'2023'!$18:$18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39" i="2" l="1"/>
  <c r="O39" i="2"/>
  <c r="P38" i="2"/>
  <c r="O38" i="2"/>
  <c r="P37" i="2"/>
  <c r="O37" i="2"/>
  <c r="P36" i="2"/>
  <c r="O36" i="2"/>
  <c r="P35" i="2"/>
  <c r="O35" i="2"/>
  <c r="P34" i="2"/>
  <c r="O34" i="2"/>
  <c r="P33" i="2"/>
  <c r="O33" i="2"/>
  <c r="P32" i="2"/>
  <c r="O32" i="2"/>
  <c r="P31" i="2"/>
  <c r="O31" i="2"/>
  <c r="P30" i="2"/>
  <c r="O30" i="2"/>
  <c r="P29" i="2"/>
  <c r="O29" i="2"/>
  <c r="P28" i="2"/>
  <c r="O28" i="2"/>
  <c r="P27" i="2"/>
  <c r="O27" i="2"/>
  <c r="P26" i="2"/>
  <c r="O26" i="2"/>
  <c r="P25" i="2"/>
  <c r="O25" i="2"/>
  <c r="P24" i="2"/>
  <c r="O24" i="2"/>
  <c r="P23" i="2"/>
  <c r="O23" i="2"/>
  <c r="P22" i="2"/>
  <c r="O22" i="2"/>
  <c r="P21" i="2"/>
  <c r="O21" i="2"/>
  <c r="P20" i="2"/>
  <c r="O20" i="2"/>
  <c r="P19" i="2"/>
  <c r="O19" i="2"/>
  <c r="P16" i="2"/>
  <c r="O16" i="2"/>
  <c r="P15" i="2"/>
  <c r="O15" i="2"/>
  <c r="P14" i="2"/>
  <c r="O14" i="2"/>
  <c r="M11" i="2"/>
  <c r="K11" i="2"/>
  <c r="E11" i="2"/>
  <c r="D11" i="2"/>
  <c r="C11" i="2"/>
  <c r="N10" i="2"/>
  <c r="N11" i="2" s="1"/>
  <c r="M10" i="2"/>
  <c r="K10" i="2"/>
  <c r="J10" i="2"/>
  <c r="J11" i="2" s="1"/>
  <c r="I10" i="2"/>
  <c r="I11" i="2" s="1"/>
  <c r="H10" i="2"/>
  <c r="H11" i="2" s="1"/>
  <c r="G10" i="2"/>
  <c r="G11" i="2" s="1"/>
  <c r="F10" i="2"/>
  <c r="F11" i="2" s="1"/>
  <c r="E10" i="2"/>
  <c r="D10" i="2"/>
  <c r="C10" i="2"/>
  <c r="N9" i="2"/>
  <c r="M9" i="2"/>
  <c r="L9" i="2"/>
  <c r="K9" i="2"/>
  <c r="J9" i="2"/>
  <c r="I9" i="2"/>
  <c r="H9" i="2"/>
  <c r="G9" i="2"/>
  <c r="F9" i="2"/>
  <c r="E9" i="2"/>
  <c r="D9" i="2"/>
  <c r="C9" i="2"/>
  <c r="N8" i="2"/>
  <c r="M8" i="2"/>
  <c r="L8" i="2"/>
  <c r="L10" i="2" s="1"/>
  <c r="L11" i="2" s="1"/>
  <c r="K8" i="2"/>
  <c r="J8" i="2"/>
  <c r="I8" i="2"/>
  <c r="H8" i="2"/>
  <c r="G8" i="2"/>
  <c r="F8" i="2"/>
  <c r="E8" i="2"/>
  <c r="D8" i="2"/>
  <c r="C8" i="2"/>
  <c r="D11" i="1"/>
  <c r="E11" i="1"/>
  <c r="F11" i="1"/>
  <c r="G11" i="1"/>
  <c r="H11" i="1"/>
  <c r="I11" i="1"/>
  <c r="J11" i="1"/>
  <c r="K11" i="1"/>
  <c r="C11" i="1"/>
  <c r="N10" i="1"/>
  <c r="N11" i="1" s="1"/>
  <c r="N9" i="1"/>
  <c r="O19" i="1"/>
  <c r="P19" i="1"/>
  <c r="O39" i="1"/>
  <c r="P39" i="1"/>
  <c r="O38" i="1"/>
  <c r="P38" i="1"/>
  <c r="O25" i="1"/>
  <c r="P25" i="1"/>
  <c r="O24" i="1"/>
  <c r="P24" i="1"/>
  <c r="O26" i="1"/>
  <c r="P26" i="1"/>
  <c r="P9" i="2" l="1"/>
  <c r="O8" i="2"/>
  <c r="P10" i="2"/>
  <c r="P11" i="2"/>
  <c r="O9" i="2"/>
  <c r="O10" i="2"/>
  <c r="P8" i="2"/>
  <c r="O11" i="2"/>
  <c r="P21" i="1"/>
  <c r="P22" i="1"/>
  <c r="P23" i="1"/>
  <c r="P27" i="1"/>
  <c r="P28" i="1"/>
  <c r="P29" i="1"/>
  <c r="P30" i="1"/>
  <c r="P31" i="1"/>
  <c r="P32" i="1"/>
  <c r="P33" i="1"/>
  <c r="P34" i="1"/>
  <c r="P35" i="1"/>
  <c r="P36" i="1"/>
  <c r="P37" i="1"/>
  <c r="O21" i="1"/>
  <c r="O22" i="1"/>
  <c r="O23" i="1"/>
  <c r="O27" i="1"/>
  <c r="O28" i="1"/>
  <c r="O29" i="1"/>
  <c r="O30" i="1"/>
  <c r="O31" i="1"/>
  <c r="O32" i="1"/>
  <c r="O33" i="1"/>
  <c r="O34" i="1"/>
  <c r="O35" i="1"/>
  <c r="O36" i="1"/>
  <c r="O37" i="1"/>
  <c r="P20" i="1"/>
  <c r="O20" i="1"/>
  <c r="P15" i="1"/>
  <c r="P16" i="1"/>
  <c r="O15" i="1"/>
  <c r="O16" i="1"/>
  <c r="P14" i="1"/>
  <c r="O14" i="1"/>
  <c r="N8" i="1"/>
  <c r="K10" i="1"/>
  <c r="M10" i="1"/>
  <c r="M11" i="1" s="1"/>
  <c r="K9" i="1"/>
  <c r="L9" i="1"/>
  <c r="M9" i="1"/>
  <c r="K8" i="1"/>
  <c r="L8" i="1"/>
  <c r="M8" i="1"/>
  <c r="D9" i="1"/>
  <c r="E9" i="1"/>
  <c r="F9" i="1"/>
  <c r="G9" i="1"/>
  <c r="H9" i="1"/>
  <c r="I9" i="1"/>
  <c r="J9" i="1"/>
  <c r="E8" i="1"/>
  <c r="E10" i="1" s="1"/>
  <c r="F8" i="1"/>
  <c r="F10" i="1" s="1"/>
  <c r="G8" i="1"/>
  <c r="G10" i="1" s="1"/>
  <c r="H8" i="1"/>
  <c r="H10" i="1" s="1"/>
  <c r="I8" i="1"/>
  <c r="I10" i="1" s="1"/>
  <c r="J8" i="1"/>
  <c r="J10" i="1" s="1"/>
  <c r="D8" i="1"/>
  <c r="D10" i="1" s="1"/>
  <c r="C9" i="1"/>
  <c r="C8" i="1"/>
  <c r="L10" i="1" l="1"/>
  <c r="L11" i="1" s="1"/>
  <c r="C10" i="1"/>
  <c r="P8" i="1"/>
  <c r="O8" i="1"/>
  <c r="P9" i="1"/>
  <c r="O11" i="1" l="1"/>
  <c r="P11" i="1"/>
  <c r="P10" i="1"/>
  <c r="O9" i="1"/>
  <c r="O10" i="1"/>
</calcChain>
</file>

<file path=xl/sharedStrings.xml><?xml version="1.0" encoding="utf-8"?>
<sst xmlns="http://schemas.openxmlformats.org/spreadsheetml/2006/main" count="166" uniqueCount="50">
  <si>
    <t>Tendance des
liquidités disponibles :</t>
  </si>
  <si>
    <t>Synthèse</t>
  </si>
  <si>
    <t>Revenus</t>
  </si>
  <si>
    <t>Dépenses</t>
  </si>
  <si>
    <t>Liquidités disponibles</t>
  </si>
  <si>
    <t>Type de revenu</t>
  </si>
  <si>
    <t>Autres revenus</t>
  </si>
  <si>
    <t>Logement</t>
  </si>
  <si>
    <t>Assurance</t>
  </si>
  <si>
    <t>Électricité</t>
  </si>
  <si>
    <t>Loisirs</t>
  </si>
  <si>
    <t>Épargne</t>
  </si>
  <si>
    <t>JANV.</t>
  </si>
  <si>
    <t>FÉVR.</t>
  </si>
  <si>
    <t>MARS</t>
  </si>
  <si>
    <t>AVR.</t>
  </si>
  <si>
    <t>MAI</t>
  </si>
  <si>
    <t>JUIN</t>
  </si>
  <si>
    <t>JUIL.</t>
  </si>
  <si>
    <t>AOÛT</t>
  </si>
  <si>
    <t>SEPT.</t>
  </si>
  <si>
    <t>OCT.</t>
  </si>
  <si>
    <t>NOV.</t>
  </si>
  <si>
    <t>DÉC.</t>
  </si>
  <si>
    <t>CUMUL À CE JOUR</t>
  </si>
  <si>
    <t>MOY. MENSUELLE</t>
  </si>
  <si>
    <t>Courses - semaine 1</t>
  </si>
  <si>
    <t>Courses - semaine 2</t>
  </si>
  <si>
    <t>Courses - semaine 3</t>
  </si>
  <si>
    <t>Courses - semaine 4</t>
  </si>
  <si>
    <t>Courses - semaine 5</t>
  </si>
  <si>
    <t>Vehicule</t>
  </si>
  <si>
    <t>Mutuelle</t>
  </si>
  <si>
    <t>Téléphone Nadege</t>
  </si>
  <si>
    <t>Téléphone Lou-Anne</t>
  </si>
  <si>
    <t>Box TV</t>
  </si>
  <si>
    <t>Sport</t>
  </si>
  <si>
    <t>Argent de poche Lou-Anne</t>
  </si>
  <si>
    <t>Argent de poche Sasha</t>
  </si>
  <si>
    <t>Formation</t>
  </si>
  <si>
    <t>CAF</t>
  </si>
  <si>
    <t>Solde M-1</t>
  </si>
  <si>
    <t>Carte bancaire </t>
  </si>
  <si>
    <t>Revenu </t>
  </si>
  <si>
    <t>Liquidités dispo / sem</t>
  </si>
  <si>
    <t>BUDGET
FAMILIAL</t>
  </si>
  <si>
    <r>
      <t xml:space="preserve">OBJECTIFS :
</t>
    </r>
    <r>
      <rPr>
        <i/>
        <sz val="18"/>
        <color theme="5" tint="-0.499984740745262"/>
        <rFont val="Segoe UI"/>
        <family val="2"/>
        <scheme val="minor"/>
      </rPr>
      <t>* découvert à zéro</t>
    </r>
    <r>
      <rPr>
        <b/>
        <i/>
        <u/>
        <sz val="18"/>
        <color theme="5" tint="-0.499984740745262"/>
        <rFont val="Segoe UI"/>
        <family val="2"/>
        <scheme val="minor"/>
      </rPr>
      <t xml:space="preserve">
</t>
    </r>
    <r>
      <rPr>
        <i/>
        <sz val="18"/>
        <color theme="5" tint="-0.499984740745262"/>
        <rFont val="Segoe UI"/>
        <family val="2"/>
        <scheme val="minor"/>
      </rPr>
      <t>* épargne régulier 150€</t>
    </r>
  </si>
  <si>
    <r>
      <t xml:space="preserve">OBJECTIFS :
</t>
    </r>
    <r>
      <rPr>
        <i/>
        <sz val="18"/>
        <color theme="5" tint="-0.499984740745262"/>
        <rFont val="Segoe UI"/>
        <family val="2"/>
        <scheme val="minor"/>
      </rPr>
      <t>* découvert à zéro</t>
    </r>
    <r>
      <rPr>
        <b/>
        <i/>
        <u/>
        <sz val="18"/>
        <color theme="5" tint="-0.499984740745262"/>
        <rFont val="Segoe UI"/>
        <family val="2"/>
        <scheme val="minor"/>
      </rPr>
      <t xml:space="preserve">
</t>
    </r>
    <r>
      <rPr>
        <i/>
        <sz val="18"/>
        <color theme="5" tint="-0.499984740745262"/>
        <rFont val="Segoe UI"/>
        <family val="2"/>
        <scheme val="minor"/>
      </rPr>
      <t>* épargne régulier : 150€</t>
    </r>
  </si>
  <si>
    <t>jours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</si>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</sst>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&quot;$&quot;#,##0.00"/>
    <numFmt numFmtId="165" formatCode="#,##0.00\ &quot;€&quot;"/>
  </numFmts>
  <fonts count="13" x14ac:knownFonts="1">
    <font>
      <sz val="10"/>
      <color theme="3"/>
      <name val="Segoe UI"/>
      <family val="2"/>
      <scheme val="minor"/>
    </font>
    <font>
      <sz val="11"/>
      <color theme="1"/>
      <name val="Segoe UI"/>
      <family val="2"/>
      <scheme val="minor"/>
    </font>
    <font>
      <b/>
      <sz val="11"/>
      <color theme="0" tint="-0.34998626667073579"/>
      <name val="Segoe UI"/>
      <family val="2"/>
      <scheme val="minor"/>
    </font>
    <font>
      <sz val="10"/>
      <color theme="0" tint="-0.34998626667073579"/>
      <name val="Segoe UI"/>
      <family val="1"/>
      <scheme val="major"/>
    </font>
    <font>
      <b/>
      <sz val="26"/>
      <color theme="2"/>
      <name val="Segoe UI"/>
      <family val="1"/>
      <scheme val="major"/>
    </font>
    <font>
      <sz val="85"/>
      <color theme="2"/>
      <name val="Segoe UI"/>
      <family val="2"/>
      <scheme val="major"/>
    </font>
    <font>
      <b/>
      <sz val="14"/>
      <color theme="2"/>
      <name val="Segoe UI"/>
      <family val="1"/>
      <scheme val="major"/>
    </font>
    <font>
      <b/>
      <sz val="10"/>
      <color theme="2"/>
      <name val="Segoe UI"/>
      <family val="2"/>
      <scheme val="minor"/>
    </font>
    <font>
      <sz val="72"/>
      <color theme="2"/>
      <name val="Segoe UI"/>
      <family val="2"/>
      <scheme val="major"/>
    </font>
    <font>
      <sz val="8"/>
      <name val="Segoe UI"/>
      <family val="2"/>
      <scheme val="minor"/>
    </font>
    <font>
      <sz val="10"/>
      <color theme="3"/>
      <name val="Segoe UI"/>
      <scheme val="minor"/>
    </font>
    <font>
      <b/>
      <i/>
      <u/>
      <sz val="18"/>
      <color theme="5" tint="-0.499984740745262"/>
      <name val="Segoe UI"/>
      <family val="2"/>
      <scheme val="minor"/>
    </font>
    <font>
      <i/>
      <sz val="18"/>
      <color theme="5" tint="-0.499984740745262"/>
      <name val="Segoe U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8">
    <xf numFmtId="0" fontId="0" fillId="0" borderId="0">
      <alignment vertical="center"/>
    </xf>
    <xf numFmtId="0" fontId="4" fillId="4" borderId="0" applyNumberFormat="0" applyBorder="0" applyAlignment="0" applyProtection="0"/>
    <xf numFmtId="0" fontId="1" fillId="2" borderId="0" applyNumberFormat="0" applyBorder="0" applyAlignment="0" applyProtection="0"/>
    <xf numFmtId="0" fontId="8" fillId="4" borderId="0" applyNumberFormat="0" applyBorder="0" applyAlignment="0" applyProtection="0"/>
    <xf numFmtId="0" fontId="6" fillId="6" borderId="0" applyNumberFormat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1" applyNumberFormat="0" applyFill="0" applyAlignment="0" applyProtection="0"/>
  </cellStyleXfs>
  <cellXfs count="52">
    <xf numFmtId="0" fontId="0" fillId="0" borderId="0" xfId="0">
      <alignment vertical="center"/>
    </xf>
    <xf numFmtId="0" fontId="1" fillId="3" borderId="0" xfId="2" applyFill="1"/>
    <xf numFmtId="0" fontId="0" fillId="3" borderId="0" xfId="0" applyFill="1">
      <alignment vertical="center"/>
    </xf>
    <xf numFmtId="0" fontId="0" fillId="3" borderId="0" xfId="0" applyFill="1" applyAlignment="1">
      <alignment horizontal="left" vertical="center" indent="1"/>
    </xf>
    <xf numFmtId="0" fontId="1" fillId="3" borderId="0" xfId="2" applyFill="1" applyAlignment="1">
      <alignment horizontal="left" vertical="center" indent="1"/>
    </xf>
    <xf numFmtId="0" fontId="1" fillId="5" borderId="0" xfId="2" applyFill="1"/>
    <xf numFmtId="0" fontId="0" fillId="5" borderId="0" xfId="0" applyFill="1" applyAlignment="1"/>
    <xf numFmtId="0" fontId="0" fillId="8" borderId="0" xfId="0" applyFill="1">
      <alignment vertical="center"/>
    </xf>
    <xf numFmtId="164" fontId="0" fillId="8" borderId="0" xfId="0" applyNumberFormat="1" applyFill="1" applyAlignment="1">
      <alignment horizontal="right" vertical="center" indent="3"/>
    </xf>
    <xf numFmtId="164" fontId="0" fillId="8" borderId="0" xfId="0" applyNumberFormat="1" applyFill="1" applyAlignment="1"/>
    <xf numFmtId="0" fontId="5" fillId="7" borderId="0" xfId="3" applyNumberFormat="1" applyFont="1" applyFill="1" applyAlignment="1">
      <alignment vertical="center"/>
    </xf>
    <xf numFmtId="0" fontId="4" fillId="7" borderId="0" xfId="1" applyNumberFormat="1" applyFill="1" applyBorder="1" applyAlignment="1">
      <alignment vertical="center" wrapText="1"/>
    </xf>
    <xf numFmtId="0" fontId="1" fillId="7" borderId="0" xfId="2" applyNumberFormat="1" applyFill="1"/>
    <xf numFmtId="0" fontId="0" fillId="7" borderId="0" xfId="0" applyNumberFormat="1" applyFill="1">
      <alignment vertical="center"/>
    </xf>
    <xf numFmtId="0" fontId="6" fillId="7" borderId="0" xfId="4" applyNumberFormat="1" applyFill="1" applyAlignment="1">
      <alignment horizontal="left" vertical="center" wrapText="1" indent="1"/>
    </xf>
    <xf numFmtId="0" fontId="6" fillId="5" borderId="0" xfId="4" applyNumberFormat="1" applyFill="1" applyAlignment="1">
      <alignment horizontal="left" vertical="center" wrapText="1" indent="1"/>
    </xf>
    <xf numFmtId="0" fontId="0" fillId="0" borderId="0" xfId="0" applyNumberFormat="1" applyFont="1" applyFill="1" applyAlignment="1">
      <alignment horizontal="left" vertical="top" indent="1"/>
    </xf>
    <xf numFmtId="0" fontId="0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horizontal="right" vertical="center" indent="3"/>
    </xf>
    <xf numFmtId="0" fontId="0" fillId="3" borderId="0" xfId="0" applyNumberFormat="1" applyFill="1">
      <alignment vertical="center"/>
    </xf>
    <xf numFmtId="0" fontId="1" fillId="7" borderId="0" xfId="2" applyNumberFormat="1" applyFill="1" applyAlignment="1">
      <alignment horizontal="center" vertical="center"/>
    </xf>
    <xf numFmtId="0" fontId="1" fillId="7" borderId="0" xfId="2" applyNumberFormat="1" applyFill="1" applyAlignment="1">
      <alignment vertical="center"/>
    </xf>
    <xf numFmtId="0" fontId="0" fillId="3" borderId="0" xfId="0" applyNumberFormat="1" applyFill="1" applyAlignment="1">
      <alignment vertical="center"/>
    </xf>
    <xf numFmtId="0" fontId="0" fillId="7" borderId="0" xfId="0" applyNumberFormat="1" applyFill="1" applyAlignment="1">
      <alignment vertical="center"/>
    </xf>
    <xf numFmtId="0" fontId="7" fillId="6" borderId="0" xfId="0" applyNumberFormat="1" applyFont="1" applyFill="1" applyAlignment="1">
      <alignment horizontal="left" vertical="top" indent="1"/>
    </xf>
    <xf numFmtId="0" fontId="7" fillId="4" borderId="0" xfId="0" applyNumberFormat="1" applyFont="1" applyFill="1" applyAlignment="1">
      <alignment horizontal="right" vertical="center"/>
    </xf>
    <xf numFmtId="0" fontId="7" fillId="4" borderId="0" xfId="0" applyNumberFormat="1" applyFont="1" applyFill="1" applyAlignment="1">
      <alignment horizontal="right" vertical="center" indent="3"/>
    </xf>
    <xf numFmtId="165" fontId="0" fillId="0" borderId="0" xfId="0" applyNumberFormat="1" applyFont="1" applyFill="1" applyBorder="1" applyAlignment="1">
      <alignment vertical="center"/>
    </xf>
    <xf numFmtId="165" fontId="0" fillId="0" borderId="0" xfId="0" applyNumberFormat="1" applyFont="1" applyFill="1" applyBorder="1" applyAlignment="1">
      <alignment horizontal="right" vertical="center" indent="3"/>
    </xf>
    <xf numFmtId="165" fontId="0" fillId="0" borderId="0" xfId="0" applyNumberFormat="1" applyFont="1" applyFill="1">
      <alignment vertical="center"/>
    </xf>
    <xf numFmtId="165" fontId="0" fillId="8" borderId="0" xfId="0" applyNumberFormat="1" applyFill="1">
      <alignment vertical="center"/>
    </xf>
    <xf numFmtId="165" fontId="0" fillId="8" borderId="0" xfId="0" applyNumberFormat="1" applyFill="1" applyAlignment="1">
      <alignment horizontal="right" vertical="center" indent="3"/>
    </xf>
    <xf numFmtId="0" fontId="7" fillId="4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165" fontId="0" fillId="0" borderId="0" xfId="0" applyNumberFormat="1" applyFont="1" applyFill="1" applyAlignment="1">
      <alignment horizontal="right" vertical="center"/>
    </xf>
    <xf numFmtId="165" fontId="0" fillId="0" borderId="0" xfId="0" applyNumberFormat="1" applyFont="1" applyFill="1" applyAlignment="1">
      <alignment horizontal="right" vertical="center" indent="3"/>
    </xf>
    <xf numFmtId="165" fontId="0" fillId="12" borderId="0" xfId="0" applyNumberFormat="1" applyFont="1" applyFill="1">
      <alignment vertical="center"/>
    </xf>
    <xf numFmtId="165" fontId="0" fillId="12" borderId="0" xfId="0" applyNumberFormat="1" applyFont="1" applyFill="1" applyAlignment="1">
      <alignment horizontal="right" vertical="center" indent="3"/>
    </xf>
    <xf numFmtId="165" fontId="10" fillId="12" borderId="0" xfId="0" applyNumberFormat="1" applyFont="1" applyFill="1">
      <alignment vertical="center"/>
    </xf>
    <xf numFmtId="165" fontId="10" fillId="12" borderId="0" xfId="0" applyNumberFormat="1" applyFont="1" applyFill="1" applyAlignment="1">
      <alignment horizontal="right" vertical="center" indent="3"/>
    </xf>
    <xf numFmtId="164" fontId="1" fillId="12" borderId="0" xfId="2" applyNumberFormat="1" applyFill="1"/>
    <xf numFmtId="164" fontId="1" fillId="12" borderId="0" xfId="2" applyNumberFormat="1" applyFill="1" applyAlignment="1">
      <alignment horizontal="right" vertical="center" indent="3"/>
    </xf>
    <xf numFmtId="0" fontId="0" fillId="11" borderId="0" xfId="0" applyFont="1" applyFill="1" applyAlignment="1">
      <alignment horizontal="left" vertical="center" indent="1"/>
    </xf>
    <xf numFmtId="0" fontId="10" fillId="11" borderId="0" xfId="0" applyFont="1" applyFill="1" applyAlignment="1">
      <alignment horizontal="left" vertical="center" indent="1"/>
    </xf>
    <xf numFmtId="0" fontId="0" fillId="11" borderId="0" xfId="0" applyFont="1" applyFill="1" applyBorder="1" applyAlignment="1">
      <alignment horizontal="left" vertical="center" indent="1"/>
    </xf>
    <xf numFmtId="0" fontId="0" fillId="11" borderId="0" xfId="0" applyNumberFormat="1" applyFont="1" applyFill="1" applyAlignment="1">
      <alignment horizontal="left" vertical="center" indent="1"/>
    </xf>
    <xf numFmtId="0" fontId="0" fillId="11" borderId="0" xfId="0" applyFill="1" applyAlignment="1">
      <alignment horizontal="left" vertical="center" indent="1"/>
    </xf>
    <xf numFmtId="165" fontId="0" fillId="8" borderId="0" xfId="0" applyNumberFormat="1" applyFont="1" applyFill="1">
      <alignment vertical="center"/>
    </xf>
    <xf numFmtId="0" fontId="8" fillId="9" borderId="0" xfId="3" applyNumberFormat="1" applyFont="1" applyFill="1" applyAlignment="1">
      <alignment horizontal="center" vertical="center"/>
    </xf>
    <xf numFmtId="0" fontId="4" fillId="10" borderId="0" xfId="1" applyNumberFormat="1" applyFill="1" applyBorder="1" applyAlignment="1">
      <alignment horizontal="center" vertical="center" wrapText="1"/>
    </xf>
    <xf numFmtId="0" fontId="11" fillId="11" borderId="0" xfId="2" applyNumberFormat="1" applyFont="1" applyFill="1" applyAlignment="1">
      <alignment horizontal="right" vertical="top" wrapText="1"/>
    </xf>
    <xf numFmtId="0" fontId="1" fillId="11" borderId="0" xfId="2" applyNumberFormat="1" applyFill="1" applyAlignment="1">
      <alignment horizontal="right" vertical="top"/>
    </xf>
  </cellXfs>
  <cellStyles count="8">
    <cellStyle name="20 % - Accent1" xfId="2" builtinId="30"/>
    <cellStyle name="Normal" xfId="0" builtinId="0" customBuiltin="1"/>
    <cellStyle name="Titre" xfId="3" builtinId="15" customBuiltin="1"/>
    <cellStyle name="Titre 1" xfId="1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7" builtinId="25" customBuiltin="1"/>
  </cellStyles>
  <dxfs count="16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  <alignment horizontal="right" vertical="center" textRotation="0" wrapText="0" indent="3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737480"/>
        <name val="Segoe UI"/>
        <scheme val="none"/>
      </font>
      <fill>
        <patternFill patternType="solid"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2"/>
        <name val="Segoe UI"/>
        <scheme val="minor"/>
      </font>
      <numFmt numFmtId="0" formatCode="General"/>
      <fill>
        <patternFill patternType="solid">
          <fgColor indexed="64"/>
          <bgColor theme="3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4" formatCode="&quot;$&quot;#,##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  <alignment horizontal="right" vertical="center" textRotation="0" wrapText="0" indent="3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ill>
        <patternFill>
          <fgColor indexed="64"/>
          <bgColor theme="5" tint="0.79998168889431442"/>
        </patternFill>
      </fill>
      <alignment horizontal="left" vertical="center" textRotation="0" wrapText="0" indent="1" justifyLastLine="0" shrinkToFit="0" readingOrder="0"/>
    </dxf>
    <dxf>
      <fill>
        <patternFill patternType="solid">
          <fgColor rgb="FF000000"/>
          <bgColor rgb="FFFFFFFF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4" formatCode="&quot;$&quot;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right" vertical="center" textRotation="0" wrapText="0" indent="3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ill>
        <patternFill>
          <fgColor indexed="64"/>
          <bgColor theme="5" tint="0.79998168889431442"/>
        </patternFill>
      </fill>
    </dxf>
    <dxf>
      <fill>
        <patternFill patternType="solid">
          <fgColor rgb="FF000000"/>
          <bgColor rgb="FFFFFFFF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  <alignment horizontal="right" vertical="center" textRotation="0" wrapText="0" indent="3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2"/>
        <name val="Segoe UI"/>
        <scheme val="minor"/>
      </font>
      <numFmt numFmtId="0" formatCode="General"/>
      <fill>
        <patternFill patternType="solid">
          <fgColor indexed="64"/>
          <bgColor theme="3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4" formatCode="&quot;$&quot;#,##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  <alignment horizontal="right" vertical="center" textRotation="0" wrapText="0" indent="3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ill>
        <patternFill>
          <fgColor indexed="64"/>
          <bgColor theme="5" tint="0.79998168889431442"/>
        </patternFill>
      </fill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0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4" formatCode="&quot;$&quot;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right" vertical="center" textRotation="0" wrapText="0" indent="3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ill>
        <patternFill>
          <fgColor indexed="64"/>
          <bgColor theme="5" tint="0.79998168889431442"/>
        </patternFill>
      </fill>
    </dxf>
    <dxf>
      <fill>
        <patternFill patternType="solid">
          <fgColor indexed="64"/>
          <bgColor theme="0"/>
        </patternFill>
      </fill>
    </dxf>
    <dxf>
      <numFmt numFmtId="0" formatCode="General"/>
    </dxf>
    <dxf>
      <fill>
        <patternFill>
          <bgColor theme="3" tint="-0.24994659260841701"/>
        </patternFill>
      </fill>
    </dxf>
    <dxf>
      <font>
        <b/>
        <i val="0"/>
        <color theme="2"/>
      </font>
      <fill>
        <patternFill patternType="solid">
          <fgColor indexed="64"/>
          <bgColor theme="3"/>
        </patternFill>
      </fill>
    </dxf>
    <dxf>
      <fill>
        <patternFill>
          <bgColor theme="0"/>
        </patternFill>
      </fill>
    </dxf>
  </dxfs>
  <tableStyles count="1" defaultTableStyle="Budget familial" defaultPivotStyle="PivotStyleMedium4">
    <tableStyle name="Budget familial" pivot="0" count="3" xr9:uid="{00000000-0011-0000-FFFF-FFFF00000000}">
      <tableStyleElement type="wholeTable" dxfId="164"/>
      <tableStyleElement type="headerRow" dxfId="163"/>
      <tableStyleElement type="firstHeaderCell" dxfId="16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5923261390887284E-3"/>
          <c:y val="8.1632653061224483E-2"/>
          <c:w val="0.97362110311750605"/>
          <c:h val="0.80045351473922899"/>
        </c:manualLayout>
      </c:layout>
      <c:lineChart>
        <c:grouping val="standard"/>
        <c:varyColors val="0"/>
        <c:ser>
          <c:idx val="0"/>
          <c:order val="0"/>
          <c:tx>
            <c:strRef>
              <c:f>'2022'!$B$10</c:f>
              <c:strCache>
                <c:ptCount val="1"/>
                <c:pt idx="0">
                  <c:v>Liquidités disponibles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7"/>
            <c:spPr>
              <a:solidFill>
                <a:schemeClr val="accent1"/>
              </a:solidFill>
              <a:ln w="38100">
                <a:noFill/>
              </a:ln>
              <a:effectLst/>
            </c:spPr>
          </c:marker>
          <c:cat>
            <c:strRef>
              <c:f>'2022'!$C$7:$N$7</c:f>
              <c:strCache>
                <c:ptCount val="12"/>
                <c:pt idx="0">
                  <c:v>JANV.</c:v>
                </c:pt>
                <c:pt idx="1">
                  <c:v>FÉVR.</c:v>
                </c:pt>
                <c:pt idx="2">
                  <c:v>MARS</c:v>
                </c:pt>
                <c:pt idx="3">
                  <c:v>AVR.</c:v>
                </c:pt>
                <c:pt idx="4">
                  <c:v>MAI</c:v>
                </c:pt>
                <c:pt idx="5">
                  <c:v>JUIN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'2022'!$C$10:$N$10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1441.46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F4C-4C02-86DD-B2524EB61A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4477296"/>
        <c:axId val="1114475664"/>
      </c:lineChart>
      <c:catAx>
        <c:axId val="111447729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14475664"/>
        <c:crosses val="autoZero"/>
        <c:auto val="1"/>
        <c:lblAlgn val="ctr"/>
        <c:lblOffset val="100"/>
        <c:noMultiLvlLbl val="0"/>
      </c:catAx>
      <c:valAx>
        <c:axId val="1114475664"/>
        <c:scaling>
          <c:orientation val="minMax"/>
        </c:scaling>
        <c:delete val="1"/>
        <c:axPos val="l"/>
        <c:numFmt formatCode="#\ ##0.00\ &quot;€&quot;" sourceLinked="1"/>
        <c:majorTickMark val="none"/>
        <c:minorTickMark val="none"/>
        <c:tickLblPos val="nextTo"/>
        <c:crossAx val="1114477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2">
        <a:lumMod val="5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5923261390887284E-3"/>
          <c:y val="8.1632653061224483E-2"/>
          <c:w val="0.97362110311750605"/>
          <c:h val="0.80045351473922899"/>
        </c:manualLayout>
      </c:layout>
      <c:lineChart>
        <c:grouping val="standard"/>
        <c:varyColors val="0"/>
        <c:ser>
          <c:idx val="0"/>
          <c:order val="0"/>
          <c:tx>
            <c:strRef>
              <c:f>'2023'!$B$10</c:f>
              <c:strCache>
                <c:ptCount val="1"/>
                <c:pt idx="0">
                  <c:v>Liquidités disponibles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7"/>
            <c:spPr>
              <a:solidFill>
                <a:schemeClr val="accent1"/>
              </a:solidFill>
              <a:ln w="38100">
                <a:noFill/>
              </a:ln>
              <a:effectLst/>
            </c:spPr>
          </c:marker>
          <c:cat>
            <c:strRef>
              <c:f>'2023'!$C$7:$N$7</c:f>
              <c:strCache>
                <c:ptCount val="12"/>
                <c:pt idx="0">
                  <c:v>JANV.</c:v>
                </c:pt>
                <c:pt idx="1">
                  <c:v>FÉVR.</c:v>
                </c:pt>
                <c:pt idx="2">
                  <c:v>MARS</c:v>
                </c:pt>
                <c:pt idx="3">
                  <c:v>AVR.</c:v>
                </c:pt>
                <c:pt idx="4">
                  <c:v>MAI</c:v>
                </c:pt>
                <c:pt idx="5">
                  <c:v>JUIN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'2023'!$C$10:$N$10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FA4-4B51-A60D-D702219783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4477296"/>
        <c:axId val="1114475664"/>
      </c:lineChart>
      <c:catAx>
        <c:axId val="111447729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14475664"/>
        <c:crosses val="autoZero"/>
        <c:auto val="1"/>
        <c:lblAlgn val="ctr"/>
        <c:lblOffset val="100"/>
        <c:noMultiLvlLbl val="0"/>
      </c:catAx>
      <c:valAx>
        <c:axId val="1114475664"/>
        <c:scaling>
          <c:orientation val="minMax"/>
        </c:scaling>
        <c:delete val="1"/>
        <c:axPos val="l"/>
        <c:numFmt formatCode="#\ ##0.00\ &quot;€&quot;" sourceLinked="1"/>
        <c:majorTickMark val="none"/>
        <c:minorTickMark val="none"/>
        <c:tickLblPos val="nextTo"/>
        <c:crossAx val="1114477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2">
        <a:lumMod val="5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2</xdr:row>
      <xdr:rowOff>0</xdr:rowOff>
    </xdr:from>
    <xdr:to>
      <xdr:col>14</xdr:col>
      <xdr:colOff>285750</xdr:colOff>
      <xdr:row>5</xdr:row>
      <xdr:rowOff>0</xdr:rowOff>
    </xdr:to>
    <xdr:graphicFrame macro="">
      <xdr:nvGraphicFramePr>
        <xdr:cNvPr id="5" name="Graphique 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2</xdr:row>
      <xdr:rowOff>0</xdr:rowOff>
    </xdr:from>
    <xdr:to>
      <xdr:col>14</xdr:col>
      <xdr:colOff>285750</xdr:colOff>
      <xdr:row>5</xdr:row>
      <xdr:rowOff>0</xdr:rowOff>
    </xdr:to>
    <xdr:graphicFrame macro="">
      <xdr:nvGraphicFramePr>
        <xdr:cNvPr id="2" name="Graphique 4">
          <a:extLst>
            <a:ext uri="{FF2B5EF4-FFF2-40B4-BE49-F238E27FC236}">
              <a16:creationId xmlns:a16="http://schemas.microsoft.com/office/drawing/2014/main" id="{FC7243A0-84BF-4E00-A4CE-0D8B4251B5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Revenus" displayName="tblRevenus" ref="B13:P16" headerRowDxfId="161" totalsRowDxfId="160">
  <tableColumns count="15">
    <tableColumn id="1" xr3:uid="{00000000-0010-0000-0000-000001000000}" name="Type de revenu" totalsRowLabel="TOTAL INCOME" dataDxfId="159" totalsRowDxfId="158"/>
    <tableColumn id="2" xr3:uid="{00000000-0010-0000-0000-000002000000}" name="JANV." totalsRowFunction="sum" dataDxfId="157" totalsRowDxfId="156"/>
    <tableColumn id="3" xr3:uid="{00000000-0010-0000-0000-000003000000}" name="FÉVR." totalsRowFunction="sum" dataDxfId="155" totalsRowDxfId="154"/>
    <tableColumn id="4" xr3:uid="{00000000-0010-0000-0000-000004000000}" name="MARS" totalsRowFunction="sum" dataDxfId="153" totalsRowDxfId="152"/>
    <tableColumn id="5" xr3:uid="{00000000-0010-0000-0000-000005000000}" name="AVR." totalsRowFunction="sum" dataDxfId="151" totalsRowDxfId="150"/>
    <tableColumn id="6" xr3:uid="{00000000-0010-0000-0000-000006000000}" name="MAI" totalsRowFunction="sum" dataDxfId="149" totalsRowDxfId="148"/>
    <tableColumn id="7" xr3:uid="{00000000-0010-0000-0000-000007000000}" name="JUIN" totalsRowFunction="sum" dataDxfId="147" totalsRowDxfId="146"/>
    <tableColumn id="8" xr3:uid="{00000000-0010-0000-0000-000008000000}" name="JUIL." totalsRowFunction="sum" dataDxfId="145" totalsRowDxfId="144"/>
    <tableColumn id="9" xr3:uid="{00000000-0010-0000-0000-000009000000}" name="AOÛT" totalsRowFunction="sum" dataDxfId="143" totalsRowDxfId="142"/>
    <tableColumn id="10" xr3:uid="{00000000-0010-0000-0000-00000A000000}" name="SEPT." totalsRowFunction="sum" dataDxfId="141" totalsRowDxfId="140"/>
    <tableColumn id="11" xr3:uid="{00000000-0010-0000-0000-00000B000000}" name="OCT." totalsRowFunction="sum" dataDxfId="139" totalsRowDxfId="138"/>
    <tableColumn id="12" xr3:uid="{00000000-0010-0000-0000-00000C000000}" name="NOV." totalsRowFunction="sum" dataDxfId="137" totalsRowDxfId="136"/>
    <tableColumn id="13" xr3:uid="{00000000-0010-0000-0000-00000D000000}" name="DÉC." totalsRowFunction="sum" dataDxfId="135" totalsRowDxfId="134"/>
    <tableColumn id="14" xr3:uid="{00000000-0010-0000-0000-00000E000000}" name="CUMUL À CE JOUR" totalsRowFunction="sum" dataDxfId="133" totalsRowDxfId="132">
      <calculatedColumnFormula>SUM(tblRevenus[[#This Row],[JANV.]:[DÉC.]])</calculatedColumnFormula>
    </tableColumn>
    <tableColumn id="15" xr3:uid="{00000000-0010-0000-0000-00000F000000}" name="MOY. MENSUELLE" dataDxfId="131" totalsRowDxfId="130">
      <calculatedColumnFormula>IFERROR(AVERAGE(tblRevenus[[#This Row],[JANV.]:[DÉC.]]),"")</calculatedColumnFormula>
    </tableColumn>
  </tableColumns>
  <tableStyleInfo name="Budget familial" showFirstColumn="1" showLastColumn="0" showRowStripes="1" showColumnStripes="0"/>
  <extLst>
    <ext xmlns:x14="http://schemas.microsoft.com/office/spreadsheetml/2009/9/main" uri="{504A1905-F514-4f6f-8877-14C23A59335A}">
      <x14:table altText="Revenu mensuel" altTextSummary="Synthèse des revenus par type pour chaque mois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lDépenses" displayName="tblDépenses" ref="B18:P39" headerRowDxfId="129" totalsRowDxfId="128">
  <tableColumns count="15">
    <tableColumn id="1" xr3:uid="{00000000-0010-0000-0100-000001000000}" name="Dépenses" totalsRowLabel="TOTAL EXPENSES" dataDxfId="127" totalsRowDxfId="126"/>
    <tableColumn id="2" xr3:uid="{00000000-0010-0000-0100-000002000000}" name="JANV." totalsRowFunction="sum" dataDxfId="125" totalsRowDxfId="124"/>
    <tableColumn id="3" xr3:uid="{00000000-0010-0000-0100-000003000000}" name="FÉVR." totalsRowFunction="sum" dataDxfId="123" totalsRowDxfId="122"/>
    <tableColumn id="4" xr3:uid="{00000000-0010-0000-0100-000004000000}" name="MARS" totalsRowFunction="sum" dataDxfId="121" totalsRowDxfId="120"/>
    <tableColumn id="5" xr3:uid="{00000000-0010-0000-0100-000005000000}" name="AVR." totalsRowFunction="sum" dataDxfId="119" totalsRowDxfId="118"/>
    <tableColumn id="6" xr3:uid="{00000000-0010-0000-0100-000006000000}" name="MAI" totalsRowFunction="sum" dataDxfId="117" totalsRowDxfId="116"/>
    <tableColumn id="7" xr3:uid="{00000000-0010-0000-0100-000007000000}" name="JUIN" totalsRowFunction="sum" dataDxfId="115" totalsRowDxfId="114"/>
    <tableColumn id="8" xr3:uid="{00000000-0010-0000-0100-000008000000}" name="JUIL." totalsRowFunction="sum" dataDxfId="113" totalsRowDxfId="112"/>
    <tableColumn id="9" xr3:uid="{00000000-0010-0000-0100-000009000000}" name="AOÛT" totalsRowFunction="sum" dataDxfId="111" totalsRowDxfId="110"/>
    <tableColumn id="10" xr3:uid="{00000000-0010-0000-0100-00000A000000}" name="SEPT." totalsRowFunction="sum" dataDxfId="109" totalsRowDxfId="108"/>
    <tableColumn id="11" xr3:uid="{00000000-0010-0000-0100-00000B000000}" name="OCT." totalsRowFunction="sum" dataDxfId="107" totalsRowDxfId="106"/>
    <tableColumn id="12" xr3:uid="{00000000-0010-0000-0100-00000C000000}" name="NOV." totalsRowFunction="sum" dataDxfId="105" totalsRowDxfId="104"/>
    <tableColumn id="13" xr3:uid="{00000000-0010-0000-0100-00000D000000}" name="DÉC." totalsRowFunction="sum" dataDxfId="103" totalsRowDxfId="102"/>
    <tableColumn id="14" xr3:uid="{00000000-0010-0000-0100-00000E000000}" name="CUMUL À CE JOUR" totalsRowFunction="sum" dataDxfId="101" totalsRowDxfId="100">
      <calculatedColumnFormula>SUM(tblDépenses[[#This Row],[JANV.]:[DÉC.]])</calculatedColumnFormula>
    </tableColumn>
    <tableColumn id="15" xr3:uid="{00000000-0010-0000-0100-00000F000000}" name="MOY. MENSUELLE" totalsRowFunction="sum" dataDxfId="99" totalsRowDxfId="98">
      <calculatedColumnFormula>IFERROR(AVERAGE(tblDépenses[[#This Row],[JANV.]:[DÉC.]]),"")</calculatedColumnFormula>
    </tableColumn>
  </tableColumns>
  <tableStyleInfo name="Budget familial" showFirstColumn="1" showLastColumn="0" showRowStripes="1" showColumnStripes="0"/>
  <extLst>
    <ext xmlns:x14="http://schemas.microsoft.com/office/spreadsheetml/2009/9/main" uri="{504A1905-F514-4f6f-8877-14C23A59335A}">
      <x14:table altText="Dépenses mensuelles" altTextSummary="Synthèse des dépenses pour chaque mois."/>
    </ext>
  </extLst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7:P11" totalsRowShown="0" headerRowDxfId="97" dataDxfId="96">
  <autoFilter ref="B7:P11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00000000-0010-0000-0200-000001000000}" name="Synthèse" dataDxfId="95"/>
    <tableColumn id="2" xr3:uid="{00000000-0010-0000-0200-000002000000}" name="JANV." dataDxfId="94"/>
    <tableColumn id="3" xr3:uid="{00000000-0010-0000-0200-000003000000}" name="FÉVR." dataDxfId="93"/>
    <tableColumn id="4" xr3:uid="{00000000-0010-0000-0200-000004000000}" name="MARS" dataDxfId="92"/>
    <tableColumn id="5" xr3:uid="{00000000-0010-0000-0200-000005000000}" name="AVR." dataDxfId="91"/>
    <tableColumn id="6" xr3:uid="{00000000-0010-0000-0200-000006000000}" name="MAI" dataDxfId="90"/>
    <tableColumn id="7" xr3:uid="{00000000-0010-0000-0200-000007000000}" name="JUIN" dataDxfId="89"/>
    <tableColumn id="8" xr3:uid="{00000000-0010-0000-0200-000008000000}" name="JUIL." dataDxfId="88"/>
    <tableColumn id="9" xr3:uid="{00000000-0010-0000-0200-000009000000}" name="AOÛT" dataDxfId="87"/>
    <tableColumn id="10" xr3:uid="{00000000-0010-0000-0200-00000A000000}" name="SEPT." dataDxfId="86"/>
    <tableColumn id="11" xr3:uid="{00000000-0010-0000-0200-00000B000000}" name="OCT." dataDxfId="85"/>
    <tableColumn id="12" xr3:uid="{00000000-0010-0000-0200-00000C000000}" name="NOV." dataDxfId="84"/>
    <tableColumn id="13" xr3:uid="{00000000-0010-0000-0200-00000D000000}" name="DÉC." dataDxfId="83">
      <calculatedColumnFormula>IF(COUNT(tblRevenus[DÉC.])=0,"",SUM(tblRevenus[DÉC.]))</calculatedColumnFormula>
    </tableColumn>
    <tableColumn id="14" xr3:uid="{00000000-0010-0000-0200-00000E000000}" name="CUMUL À CE JOUR" dataDxfId="82">
      <calculatedColumnFormula>SUM(C8:N8)</calculatedColumnFormula>
    </tableColumn>
    <tableColumn id="15" xr3:uid="{00000000-0010-0000-0200-00000F000000}" name="MOY. MENSUELLE" dataDxfId="81">
      <calculatedColumnFormula>IFERROR(AVERAGE(C8:N8),"")</calculatedColumnFormula>
    </tableColumn>
  </tableColumns>
  <tableStyleInfo name="Budget familial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3C64C73-7C4F-4795-8FB8-B4CE37705D42}" name="tblRevenus5" displayName="tblRevenus5" ref="B13:P16" headerRowDxfId="80" totalsRowDxfId="79">
  <tableColumns count="15">
    <tableColumn id="1" xr3:uid="{92BEDA10-D675-4DF8-BB1D-865E983FA98D}" name="Type de revenu" totalsRowLabel="TOTAL INCOME" dataDxfId="78" totalsRowDxfId="77"/>
    <tableColumn id="2" xr3:uid="{116FFB1E-C208-4BE6-B1DC-1B2261576795}" name="JANV." totalsRowFunction="sum" dataDxfId="76" totalsRowDxfId="75"/>
    <tableColumn id="3" xr3:uid="{DA476FCB-F6B2-4A31-8A0B-FA2BA98517DF}" name="FÉVR." totalsRowFunction="sum" dataDxfId="74" totalsRowDxfId="73"/>
    <tableColumn id="4" xr3:uid="{90CC935C-66C9-44B5-A218-9DC69A98625C}" name="MARS" totalsRowFunction="sum" dataDxfId="72" totalsRowDxfId="71"/>
    <tableColumn id="5" xr3:uid="{BDD80197-EC3D-4AAF-94E9-F116D0FB4073}" name="AVR." totalsRowFunction="sum" dataDxfId="70" totalsRowDxfId="69"/>
    <tableColumn id="6" xr3:uid="{FAD2FA28-BEF6-40B3-97CF-1368CB8AADEC}" name="MAI" totalsRowFunction="sum" dataDxfId="68" totalsRowDxfId="67"/>
    <tableColumn id="7" xr3:uid="{EC163008-87C6-42BE-B7C4-C5C0DC941B20}" name="JUIN" totalsRowFunction="sum" dataDxfId="66" totalsRowDxfId="65"/>
    <tableColumn id="8" xr3:uid="{659F449C-7C1A-46B7-82C9-4E9692D5BF22}" name="JUIL." totalsRowFunction="sum" dataDxfId="64" totalsRowDxfId="63"/>
    <tableColumn id="9" xr3:uid="{7FB3C52E-2579-4C3D-9045-95113E118E80}" name="AOÛT" totalsRowFunction="sum" dataDxfId="62" totalsRowDxfId="61"/>
    <tableColumn id="10" xr3:uid="{64F728DD-E9D1-45B9-8949-395EA2B14ADD}" name="SEPT." totalsRowFunction="sum" dataDxfId="60" totalsRowDxfId="59"/>
    <tableColumn id="11" xr3:uid="{A5DA4E07-B0BE-4093-8813-47D9DB1D1815}" name="OCT." totalsRowFunction="sum" dataDxfId="58" totalsRowDxfId="57"/>
    <tableColumn id="12" xr3:uid="{0DB788F0-478B-44A1-8161-9307959D090C}" name="NOV." totalsRowFunction="sum" dataDxfId="56" totalsRowDxfId="55"/>
    <tableColumn id="13" xr3:uid="{69D77D7A-2E72-4005-9CD2-EFF658F01069}" name="DÉC." totalsRowFunction="sum" dataDxfId="54" totalsRowDxfId="53"/>
    <tableColumn id="14" xr3:uid="{ED8AEC2D-80B5-4F5A-BA1E-A613FAE1D816}" name="CUMUL À CE JOUR" totalsRowFunction="sum" dataDxfId="52" totalsRowDxfId="51">
      <calculatedColumnFormula>SUM(tblRevenus5[[#This Row],[JANV.]:[DÉC.]])</calculatedColumnFormula>
    </tableColumn>
    <tableColumn id="15" xr3:uid="{14269F7A-B408-40DF-BF8E-EE8CF176344E}" name="MOY. MENSUELLE" dataDxfId="50" totalsRowDxfId="49">
      <calculatedColumnFormula>IFERROR(AVERAGE(tblRevenus5[[#This Row],[JANV.]:[DÉC.]]),"")</calculatedColumnFormula>
    </tableColumn>
  </tableColumns>
  <tableStyleInfo name="Budget familial" showFirstColumn="1" showLastColumn="0" showRowStripes="1" showColumnStripes="0"/>
  <extLst>
    <ext xmlns:x14="http://schemas.microsoft.com/office/spreadsheetml/2009/9/main" uri="{504A1905-F514-4f6f-8877-14C23A59335A}">
      <x14:table altText="Revenu mensuel" altTextSummary="Synthèse des revenus par type pour chaque mois."/>
    </ext>
  </extLst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5E1003F-3272-42E9-B7C6-BDA401D50C6B}" name="tblDépenses6" displayName="tblDépenses6" ref="B18:P39" headerRowDxfId="48" totalsRowDxfId="47">
  <tableColumns count="15">
    <tableColumn id="1" xr3:uid="{E0699A25-9B7F-4477-B87D-B5D7593CD208}" name="Dépenses" totalsRowLabel="TOTAL EXPENSES" dataDxfId="46" totalsRowDxfId="45"/>
    <tableColumn id="2" xr3:uid="{D806C8F2-EB37-4C7B-AC69-3772E3BC236D}" name="JANV." totalsRowFunction="sum" dataDxfId="44" totalsRowDxfId="43"/>
    <tableColumn id="3" xr3:uid="{3EB89BF0-4221-4BE9-A56C-D50D6C7E2FBD}" name="FÉVR." totalsRowFunction="sum" dataDxfId="42" totalsRowDxfId="41"/>
    <tableColumn id="4" xr3:uid="{48E89439-CB10-492A-8A9B-30FCE8DB1160}" name="MARS" totalsRowFunction="sum" dataDxfId="40" totalsRowDxfId="39"/>
    <tableColumn id="5" xr3:uid="{FEC05C69-89E3-44E9-8027-803F88D12ACC}" name="AVR." totalsRowFunction="sum" dataDxfId="38" totalsRowDxfId="37"/>
    <tableColumn id="6" xr3:uid="{CE8AC04D-167E-456B-93C5-815672F7B772}" name="MAI" totalsRowFunction="sum" dataDxfId="36" totalsRowDxfId="35"/>
    <tableColumn id="7" xr3:uid="{D5DF43A5-2710-4C98-B03E-51110C61FB6A}" name="JUIN" totalsRowFunction="sum" dataDxfId="34" totalsRowDxfId="33"/>
    <tableColumn id="8" xr3:uid="{69718620-AE36-4A75-86BA-C75AED2BD5F6}" name="JUIL." totalsRowFunction="sum" dataDxfId="32" totalsRowDxfId="31"/>
    <tableColumn id="9" xr3:uid="{3F99DB02-2CF0-4466-AA57-58554A715BD8}" name="AOÛT" totalsRowFunction="sum" dataDxfId="30" totalsRowDxfId="29"/>
    <tableColumn id="10" xr3:uid="{B5878898-470A-42A7-880D-4A26F5B0B5B6}" name="SEPT." totalsRowFunction="sum" dataDxfId="28" totalsRowDxfId="27"/>
    <tableColumn id="11" xr3:uid="{D48ACC35-7A4F-40CD-BBEB-E66FAD6D28C7}" name="OCT." totalsRowFunction="sum" dataDxfId="26" totalsRowDxfId="25"/>
    <tableColumn id="12" xr3:uid="{1370937F-ED3F-4C9F-9D08-6F400F77746E}" name="NOV." totalsRowFunction="sum" dataDxfId="24" totalsRowDxfId="23"/>
    <tableColumn id="13" xr3:uid="{48C326F1-B0A6-42E6-B4F8-2129BD7C1B4A}" name="DÉC." totalsRowFunction="sum" dataDxfId="22" totalsRowDxfId="21"/>
    <tableColumn id="14" xr3:uid="{AEE3EE68-ABB4-463A-A732-BDBC637CD0DF}" name="CUMUL À CE JOUR" totalsRowFunction="sum" dataDxfId="20" totalsRowDxfId="19">
      <calculatedColumnFormula>SUM(tblDépenses6[[#This Row],[JANV.]:[DÉC.]])</calculatedColumnFormula>
    </tableColumn>
    <tableColumn id="15" xr3:uid="{6DF2CB14-5ED4-49F5-B058-CE5734A05CFA}" name="MOY. MENSUELLE" totalsRowFunction="sum" dataDxfId="18" totalsRowDxfId="17">
      <calculatedColumnFormula>IFERROR(AVERAGE(tblDépenses6[[#This Row],[JANV.]:[DÉC.]]),"")</calculatedColumnFormula>
    </tableColumn>
  </tableColumns>
  <tableStyleInfo name="Budget familial" showFirstColumn="1" showLastColumn="0" showRowStripes="1" showColumnStripes="0"/>
  <extLst>
    <ext xmlns:x14="http://schemas.microsoft.com/office/spreadsheetml/2009/9/main" uri="{504A1905-F514-4f6f-8877-14C23A59335A}">
      <x14:table altText="Dépenses mensuelles" altTextSummary="Synthèse des dépenses pour chaque mois."/>
    </ext>
  </extLst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C72903C-8757-4493-B717-8DE309152309}" name="Tableau37" displayName="Tableau37" ref="B7:P11" totalsRowShown="0" headerRowDxfId="16" dataDxfId="15">
  <autoFilter ref="B7:P11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1CD8AFA0-8478-4E33-BCDC-CBEB3D892002}" name="Synthèse" dataDxfId="14"/>
    <tableColumn id="2" xr3:uid="{9975476D-2113-45A1-B952-366ADABF2BE6}" name="JANV." dataDxfId="13"/>
    <tableColumn id="3" xr3:uid="{AA7D0057-AFE8-443B-A7DD-849608290C5F}" name="FÉVR." dataDxfId="12"/>
    <tableColumn id="4" xr3:uid="{3433F960-500E-418C-AA99-509A1A57131B}" name="MARS" dataDxfId="11"/>
    <tableColumn id="5" xr3:uid="{B23EACE0-D55F-499E-8FAC-69FE20AEEF1C}" name="AVR." dataDxfId="10"/>
    <tableColumn id="6" xr3:uid="{254F7E9D-F572-42C2-9FC3-3C8EA79F3A75}" name="MAI" dataDxfId="9"/>
    <tableColumn id="7" xr3:uid="{9943AF47-97C2-4BF4-A190-4AB1F284A158}" name="JUIN" dataDxfId="8"/>
    <tableColumn id="8" xr3:uid="{89815FAA-DCA3-41E4-8DC8-B32AF2FF0262}" name="JUIL." dataDxfId="7"/>
    <tableColumn id="9" xr3:uid="{69D5BF98-5242-492A-95D8-B2B084CFEA8F}" name="AOÛT" dataDxfId="6"/>
    <tableColumn id="10" xr3:uid="{0D1B6ECD-63A2-43D8-9087-9F9E2F7E5B25}" name="SEPT." dataDxfId="5"/>
    <tableColumn id="11" xr3:uid="{DB4DEB87-7CA9-4520-B26F-21359BC34162}" name="OCT." dataDxfId="4"/>
    <tableColumn id="12" xr3:uid="{F554E290-DF09-4649-A391-273702A8474A}" name="NOV." dataDxfId="3"/>
    <tableColumn id="13" xr3:uid="{A0308392-E3FD-4E56-8F98-C6FDF7B2B9A2}" name="DÉC." dataDxfId="2">
      <calculatedColumnFormula>IF(COUNT(tblRevenus5[DÉC.])=0,"",SUM(tblRevenus5[DÉC.]))</calculatedColumnFormula>
    </tableColumn>
    <tableColumn id="14" xr3:uid="{D8B31F41-1FA7-4154-B6C8-F2FEA891CDC1}" name="CUMUL À CE JOUR" dataDxfId="1">
      <calculatedColumnFormula>SUM(C8:N8)</calculatedColumnFormula>
    </tableColumn>
    <tableColumn id="15" xr3:uid="{49EDA66C-218D-4C36-8B1E-AAAF2AFC147A}" name="MOY. MENSUELLE" dataDxfId="0">
      <calculatedColumnFormula>IFERROR(AVERAGE(C8:N8),"")</calculatedColumnFormula>
    </tableColumn>
  </tableColumns>
  <tableStyleInfo name="Budget familial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Family Budget">
      <a:dk1>
        <a:sysClr val="windowText" lastClr="000000"/>
      </a:dk1>
      <a:lt1>
        <a:sysClr val="window" lastClr="FFFFFF"/>
      </a:lt1>
      <a:dk2>
        <a:srgbClr val="737480"/>
      </a:dk2>
      <a:lt2>
        <a:srgbClr val="F0F0F0"/>
      </a:lt2>
      <a:accent1>
        <a:srgbClr val="5B98D7"/>
      </a:accent1>
      <a:accent2>
        <a:srgbClr val="7DAE4B"/>
      </a:accent2>
      <a:accent3>
        <a:srgbClr val="F05B35"/>
      </a:accent3>
      <a:accent4>
        <a:srgbClr val="5F6371"/>
      </a:accent4>
      <a:accent5>
        <a:srgbClr val="7B62FA"/>
      </a:accent5>
      <a:accent6>
        <a:srgbClr val="5B7799"/>
      </a:accent6>
      <a:hlink>
        <a:srgbClr val="7DAE4B"/>
      </a:hlink>
      <a:folHlink>
        <a:srgbClr val="7B62FA"/>
      </a:folHlink>
    </a:clrScheme>
    <a:fontScheme name="Family Budget">
      <a:majorFont>
        <a:latin typeface="Segoe UI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4"/>
    <pageSetUpPr autoPageBreaks="0" fitToPage="1"/>
  </sheetPr>
  <dimension ref="A1:P39"/>
  <sheetViews>
    <sheetView showGridLines="0" showZeros="0" tabSelected="1" topLeftCell="A3" zoomScaleNormal="100" workbookViewId="0">
      <selection activeCell="L11" sqref="L11"/>
    </sheetView>
  </sheetViews>
  <sheetFormatPr baseColWidth="10" defaultColWidth="9.140625" defaultRowHeight="21" customHeight="1" x14ac:dyDescent="0.25"/>
  <cols>
    <col min="1" max="1" width="2.5703125" style="2" customWidth="1"/>
    <col min="2" max="2" width="25.42578125" style="7" bestFit="1" customWidth="1"/>
    <col min="3" max="4" width="15.85546875" style="30" customWidth="1"/>
    <col min="5" max="6" width="13.140625" style="30" customWidth="1"/>
    <col min="7" max="14" width="12.5703125" style="30" customWidth="1"/>
    <col min="15" max="15" width="19.5703125" style="30" customWidth="1"/>
    <col min="16" max="16" width="25.140625" style="31" customWidth="1"/>
    <col min="17" max="16384" width="9.140625" style="2"/>
  </cols>
  <sheetData>
    <row r="1" spans="1:16" ht="13.5" customHeight="1" x14ac:dyDescent="0.25"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22"/>
    </row>
    <row r="2" spans="1:16" ht="141" customHeight="1" x14ac:dyDescent="0.3">
      <c r="A2" s="1"/>
      <c r="B2" s="48">
        <v>2022</v>
      </c>
      <c r="C2" s="48"/>
      <c r="D2" s="48"/>
      <c r="E2" s="49" t="s">
        <v>45</v>
      </c>
      <c r="F2" s="49"/>
      <c r="G2" s="49"/>
      <c r="H2" s="50" t="s">
        <v>46</v>
      </c>
      <c r="I2" s="51"/>
      <c r="J2" s="51"/>
      <c r="K2" s="51"/>
      <c r="L2" s="51"/>
      <c r="M2" s="51"/>
      <c r="N2" s="51"/>
      <c r="O2" s="51"/>
      <c r="P2" s="51"/>
    </row>
    <row r="3" spans="1:16" ht="15.75" customHeight="1" x14ac:dyDescent="0.3">
      <c r="A3" s="1"/>
      <c r="B3" s="10"/>
      <c r="C3" s="10"/>
      <c r="D3" s="11"/>
      <c r="E3" s="11"/>
      <c r="F3" s="12"/>
      <c r="G3" s="13"/>
      <c r="H3" s="12"/>
      <c r="I3" s="12"/>
      <c r="J3" s="12"/>
      <c r="K3" s="13"/>
      <c r="L3" s="13"/>
      <c r="M3" s="12"/>
      <c r="N3" s="13"/>
      <c r="O3" s="13"/>
      <c r="P3" s="23"/>
    </row>
    <row r="4" spans="1:16" ht="75" customHeight="1" x14ac:dyDescent="0.3">
      <c r="A4" s="1"/>
      <c r="B4" s="14" t="s">
        <v>0</v>
      </c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12"/>
      <c r="P4" s="21"/>
    </row>
    <row r="5" spans="1:16" ht="19.5" customHeight="1" x14ac:dyDescent="0.3">
      <c r="A5" s="1"/>
      <c r="B5" s="14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12"/>
      <c r="P5" s="21"/>
    </row>
    <row r="6" spans="1:16" ht="9" customHeight="1" x14ac:dyDescent="0.3">
      <c r="A6" s="1"/>
      <c r="B6" s="15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12"/>
      <c r="P6" s="21"/>
    </row>
    <row r="7" spans="1:16" ht="21" customHeight="1" x14ac:dyDescent="0.3">
      <c r="A7" s="1"/>
      <c r="B7" s="24" t="s">
        <v>1</v>
      </c>
      <c r="C7" s="32" t="s">
        <v>12</v>
      </c>
      <c r="D7" s="32" t="s">
        <v>13</v>
      </c>
      <c r="E7" s="32" t="s">
        <v>14</v>
      </c>
      <c r="F7" s="32" t="s">
        <v>15</v>
      </c>
      <c r="G7" s="32" t="s">
        <v>16</v>
      </c>
      <c r="H7" s="32" t="s">
        <v>17</v>
      </c>
      <c r="I7" s="32" t="s">
        <v>18</v>
      </c>
      <c r="J7" s="32" t="s">
        <v>19</v>
      </c>
      <c r="K7" s="32" t="s">
        <v>20</v>
      </c>
      <c r="L7" s="32" t="s">
        <v>21</v>
      </c>
      <c r="M7" s="32" t="s">
        <v>22</v>
      </c>
      <c r="N7" s="32" t="s">
        <v>23</v>
      </c>
      <c r="O7" s="25" t="s">
        <v>24</v>
      </c>
      <c r="P7" s="26" t="s">
        <v>25</v>
      </c>
    </row>
    <row r="8" spans="1:16" ht="21" customHeight="1" x14ac:dyDescent="0.3">
      <c r="A8" s="1"/>
      <c r="B8" s="42" t="s">
        <v>2</v>
      </c>
      <c r="C8" s="36" t="str">
        <f>IF(COUNT(tblRevenus[JANV.])=0,"",SUM(tblRevenus[JANV.]))</f>
        <v/>
      </c>
      <c r="D8" s="36" t="str">
        <f>IF(COUNT(tblRevenus[FÉVR.])=0,"",SUM(tblRevenus[FÉVR.]))</f>
        <v/>
      </c>
      <c r="E8" s="36" t="str">
        <f>IF(COUNT(tblRevenus[MARS])=0,"",SUM(tblRevenus[MARS]))</f>
        <v/>
      </c>
      <c r="F8" s="36" t="str">
        <f>IF(COUNT(tblRevenus[AVR.])=0,"",SUM(tblRevenus[AVR.]))</f>
        <v/>
      </c>
      <c r="G8" s="36" t="str">
        <f>IF(COUNT(tblRevenus[MAI])=0,"",SUM(tblRevenus[MAI]))</f>
        <v/>
      </c>
      <c r="H8" s="36" t="str">
        <f>IF(COUNT(tblRevenus[JUIN])=0,"",SUM(tblRevenus[JUIN]))</f>
        <v/>
      </c>
      <c r="I8" s="36" t="str">
        <f>IF(COUNT(tblRevenus[JUIL.])=0,"",SUM(tblRevenus[JUIL.]))</f>
        <v/>
      </c>
      <c r="J8" s="36" t="str">
        <f>IF(COUNT(tblRevenus[AOÛT])=0,"",SUM(tblRevenus[AOÛT]))</f>
        <v/>
      </c>
      <c r="K8" s="36" t="str">
        <f>IF(COUNT(tblRevenus[SEPT.])=0,"",SUM(tblRevenus[SEPT.]))</f>
        <v/>
      </c>
      <c r="L8" s="36">
        <f>IF(COUNT(tblRevenus[OCT.])=0,"",SUM(tblRevenus[OCT.]))</f>
        <v>2762.83</v>
      </c>
      <c r="M8" s="36" t="str">
        <f>IF(COUNT(tblRevenus[NOV.])=0,"",SUM(tblRevenus[NOV.]))</f>
        <v/>
      </c>
      <c r="N8" s="36" t="str">
        <f>IF(COUNT(tblRevenus[DÉC.])=0,"",SUM(tblRevenus[DÉC.]))</f>
        <v/>
      </c>
      <c r="O8" s="36">
        <f>SUM(C8:N8)</f>
        <v>2762.83</v>
      </c>
      <c r="P8" s="37">
        <f>IFERROR(AVERAGE(C8:N8),"")</f>
        <v>2762.83</v>
      </c>
    </row>
    <row r="9" spans="1:16" ht="21" customHeight="1" x14ac:dyDescent="0.3">
      <c r="A9" s="1"/>
      <c r="B9" s="42" t="s">
        <v>3</v>
      </c>
      <c r="C9" s="36" t="str">
        <f>IF(COUNT(tblDépenses[JANV.])=0,"",SUM(tblDépenses[JANV.]))</f>
        <v/>
      </c>
      <c r="D9" s="36" t="str">
        <f>IF(COUNT(tblDépenses[FÉVR.])=0,"",SUM(tblDépenses[FÉVR.]))</f>
        <v/>
      </c>
      <c r="E9" s="36" t="str">
        <f>IF(COUNT(tblDépenses[MARS])=0,"",SUM(tblDépenses[MARS]))</f>
        <v/>
      </c>
      <c r="F9" s="36" t="str">
        <f>IF(COUNT(tblDépenses[AVR.])=0,"",SUM(tblDépenses[AVR.]))</f>
        <v/>
      </c>
      <c r="G9" s="36" t="str">
        <f>IF(COUNT(tblDépenses[MAI])=0,"",SUM(tblDépenses[MAI]))</f>
        <v/>
      </c>
      <c r="H9" s="36" t="str">
        <f>IF(COUNT(tblDépenses[JUIN])=0,"",SUM(tblDépenses[JUIN]))</f>
        <v/>
      </c>
      <c r="I9" s="36" t="str">
        <f>IF(COUNT(tblDépenses[JUIL.])=0,"",SUM(tblDépenses[JUIL.]))</f>
        <v/>
      </c>
      <c r="J9" s="36" t="str">
        <f>IF(COUNT(tblDépenses[AOÛT])=0,"",SUM(tblDépenses[AOÛT]))</f>
        <v/>
      </c>
      <c r="K9" s="36" t="str">
        <f>IF(COUNT(tblDépenses[SEPT.])=0,"",SUM(tblDépenses[SEPT.]))</f>
        <v/>
      </c>
      <c r="L9" s="36">
        <f>IF(COUNT(tblDépenses[OCT.])=0,"",SUM(tblDépenses[OCT.]))</f>
        <v>1321.37</v>
      </c>
      <c r="M9" s="36">
        <f>IF(COUNT(tblDépenses[NOV.])=0,"",SUM(tblDépenses[NOV.]))</f>
        <v>1012.81</v>
      </c>
      <c r="N9" s="36">
        <f>IF(COUNT(tblDépenses[DÉC.])=0,"",SUM(tblDépenses[DÉC.]))</f>
        <v>1012.81</v>
      </c>
      <c r="O9" s="36">
        <f t="shared" ref="O9:O10" si="0">SUM(C9:N9)</f>
        <v>3346.99</v>
      </c>
      <c r="P9" s="37">
        <f t="shared" ref="P9:P10" si="1">IFERROR(AVERAGE(C9:N9),"")</f>
        <v>1115.6633333333332</v>
      </c>
    </row>
    <row r="10" spans="1:16" ht="21" customHeight="1" x14ac:dyDescent="0.3">
      <c r="A10" s="1"/>
      <c r="B10" s="42" t="s">
        <v>4</v>
      </c>
      <c r="C10" s="36" t="str">
        <f>IFERROR(IF(COUNT(tblRevenus[JANV.])=0,"",C8-C9),"")</f>
        <v/>
      </c>
      <c r="D10" s="36" t="str">
        <f>IFERROR(IF(COUNT(tblRevenus[FÉVR.])=0,"",D8-D9),"")</f>
        <v/>
      </c>
      <c r="E10" s="36" t="str">
        <f>IFERROR(IF(COUNT(tblRevenus[MARS])=0,"",E8-E9),"")</f>
        <v/>
      </c>
      <c r="F10" s="36" t="str">
        <f>IFERROR(IF(COUNT(tblRevenus[AVR.])=0,"",F8-F9),"")</f>
        <v/>
      </c>
      <c r="G10" s="36" t="str">
        <f>IFERROR(IF(COUNT(tblRevenus[MAI])=0,"",G8-G9),"")</f>
        <v/>
      </c>
      <c r="H10" s="36" t="str">
        <f>IFERROR(IF(COUNT(tblRevenus[JUIN])=0,"",H8-H9),"")</f>
        <v/>
      </c>
      <c r="I10" s="36" t="str">
        <f>IFERROR(IF(COUNT(tblRevenus[JUIL.])=0,"",I8-I9),"")</f>
        <v/>
      </c>
      <c r="J10" s="36" t="str">
        <f>IFERROR(IF(COUNT(tblRevenus[AOÛT])=0,"",J8-J9),"")</f>
        <v/>
      </c>
      <c r="K10" s="36" t="str">
        <f>IFERROR(IF(COUNT(tblRevenus[SEPT.])=0,"",K8-K9),"")</f>
        <v/>
      </c>
      <c r="L10" s="36">
        <f>IFERROR(IF(COUNT(tblRevenus[OCT.])=0,"",L8-L9),"")</f>
        <v>1441.46</v>
      </c>
      <c r="M10" s="36" t="str">
        <f>IFERROR(IF(COUNT(tblRevenus[NOV.])=0,"",M8-M9),"")</f>
        <v/>
      </c>
      <c r="N10" s="36" t="str">
        <f>IFERROR(IF(COUNT(tblRevenus[DÉC.])=0,"",N8-N9),"")</f>
        <v/>
      </c>
      <c r="O10" s="36">
        <f t="shared" si="0"/>
        <v>1441.46</v>
      </c>
      <c r="P10" s="37">
        <f t="shared" si="1"/>
        <v>1441.46</v>
      </c>
    </row>
    <row r="11" spans="1:16" ht="21" customHeight="1" x14ac:dyDescent="0.3">
      <c r="A11" s="1"/>
      <c r="B11" s="43" t="s">
        <v>44</v>
      </c>
      <c r="C11" s="38">
        <f>IFERROR(C10/4,0)</f>
        <v>0</v>
      </c>
      <c r="D11" s="38">
        <f t="shared" ref="D11:N11" si="2">IFERROR(D10/4,0)</f>
        <v>0</v>
      </c>
      <c r="E11" s="38">
        <f t="shared" si="2"/>
        <v>0</v>
      </c>
      <c r="F11" s="38">
        <f t="shared" si="2"/>
        <v>0</v>
      </c>
      <c r="G11" s="38">
        <f t="shared" si="2"/>
        <v>0</v>
      </c>
      <c r="H11" s="38">
        <f t="shared" si="2"/>
        <v>0</v>
      </c>
      <c r="I11" s="38">
        <f t="shared" si="2"/>
        <v>0</v>
      </c>
      <c r="J11" s="38">
        <f t="shared" si="2"/>
        <v>0</v>
      </c>
      <c r="K11" s="38">
        <f t="shared" si="2"/>
        <v>0</v>
      </c>
      <c r="L11" s="38">
        <f>IFERROR(L10/4,0)</f>
        <v>360.36500000000001</v>
      </c>
      <c r="M11" s="38">
        <f t="shared" si="2"/>
        <v>0</v>
      </c>
      <c r="N11" s="38">
        <f t="shared" si="2"/>
        <v>0</v>
      </c>
      <c r="O11" s="38">
        <f>SUM(C11:N11)</f>
        <v>360.36500000000001</v>
      </c>
      <c r="P11" s="39">
        <f>IFERROR(AVERAGE(C11:N11),"")</f>
        <v>30.030416666666667</v>
      </c>
    </row>
    <row r="12" spans="1:16" ht="9" customHeight="1" x14ac:dyDescent="0.3">
      <c r="A12" s="1"/>
      <c r="B12" s="5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1"/>
    </row>
    <row r="13" spans="1:16" s="3" customFormat="1" ht="21" customHeight="1" x14ac:dyDescent="0.25">
      <c r="B13" s="16" t="s">
        <v>5</v>
      </c>
      <c r="C13" s="33" t="s">
        <v>12</v>
      </c>
      <c r="D13" s="33" t="s">
        <v>13</v>
      </c>
      <c r="E13" s="33" t="s">
        <v>14</v>
      </c>
      <c r="F13" s="33" t="s">
        <v>15</v>
      </c>
      <c r="G13" s="33" t="s">
        <v>16</v>
      </c>
      <c r="H13" s="33" t="s">
        <v>17</v>
      </c>
      <c r="I13" s="33" t="s">
        <v>18</v>
      </c>
      <c r="J13" s="33" t="s">
        <v>19</v>
      </c>
      <c r="K13" s="33" t="s">
        <v>20</v>
      </c>
      <c r="L13" s="33" t="s">
        <v>21</v>
      </c>
      <c r="M13" s="33" t="s">
        <v>22</v>
      </c>
      <c r="N13" s="33" t="s">
        <v>23</v>
      </c>
      <c r="O13" s="17" t="s">
        <v>24</v>
      </c>
      <c r="P13" s="18" t="s">
        <v>25</v>
      </c>
    </row>
    <row r="14" spans="1:16" s="3" customFormat="1" ht="21" customHeight="1" x14ac:dyDescent="0.25">
      <c r="A14" s="4"/>
      <c r="B14" s="44" t="s">
        <v>43</v>
      </c>
      <c r="C14" s="27"/>
      <c r="D14" s="27"/>
      <c r="E14" s="27"/>
      <c r="F14" s="27"/>
      <c r="G14" s="27"/>
      <c r="H14" s="27"/>
      <c r="I14" s="27"/>
      <c r="J14" s="27"/>
      <c r="K14" s="27"/>
      <c r="L14" s="27">
        <v>2500</v>
      </c>
      <c r="M14" s="27"/>
      <c r="N14" s="27"/>
      <c r="O14" s="27">
        <f>SUM(tblRevenus[[#This Row],[JANV.]:[DÉC.]])</f>
        <v>2500</v>
      </c>
      <c r="P14" s="28">
        <f>IFERROR(AVERAGE(tblRevenus[[#This Row],[JANV.]:[DÉC.]]),"")</f>
        <v>2500</v>
      </c>
    </row>
    <row r="15" spans="1:16" ht="21" customHeight="1" x14ac:dyDescent="0.3">
      <c r="A15" s="1"/>
      <c r="B15" s="44" t="s">
        <v>40</v>
      </c>
      <c r="C15" s="27"/>
      <c r="D15" s="27"/>
      <c r="E15" s="27"/>
      <c r="F15" s="27"/>
      <c r="G15" s="27"/>
      <c r="H15" s="27"/>
      <c r="I15" s="27"/>
      <c r="J15" s="27"/>
      <c r="K15" s="27"/>
      <c r="L15" s="27">
        <v>143.83000000000001</v>
      </c>
      <c r="M15" s="27"/>
      <c r="N15" s="27"/>
      <c r="O15" s="27">
        <f>SUM(tblRevenus[[#This Row],[JANV.]:[DÉC.]])</f>
        <v>143.83000000000001</v>
      </c>
      <c r="P15" s="28">
        <f>IFERROR(AVERAGE(tblRevenus[[#This Row],[JANV.]:[DÉC.]]),"")</f>
        <v>143.83000000000001</v>
      </c>
    </row>
    <row r="16" spans="1:16" ht="21" customHeight="1" x14ac:dyDescent="0.3">
      <c r="A16" s="1"/>
      <c r="B16" s="44" t="s">
        <v>6</v>
      </c>
      <c r="C16" s="27"/>
      <c r="D16" s="27"/>
      <c r="E16" s="27"/>
      <c r="F16" s="27"/>
      <c r="G16" s="27"/>
      <c r="H16" s="27"/>
      <c r="I16" s="27"/>
      <c r="J16" s="27"/>
      <c r="K16" s="27"/>
      <c r="L16" s="27">
        <v>119</v>
      </c>
      <c r="M16" s="27"/>
      <c r="N16" s="27"/>
      <c r="O16" s="27">
        <f>SUM(tblRevenus[[#This Row],[JANV.]:[DÉC.]])</f>
        <v>119</v>
      </c>
      <c r="P16" s="28">
        <f>IFERROR(AVERAGE(tblRevenus[[#This Row],[JANV.]:[DÉC.]]),"")</f>
        <v>119</v>
      </c>
    </row>
    <row r="17" spans="1:16" ht="9" customHeight="1" x14ac:dyDescent="0.3">
      <c r="A17" s="1"/>
      <c r="B17" s="6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8"/>
    </row>
    <row r="18" spans="1:16" ht="21" customHeight="1" x14ac:dyDescent="0.3">
      <c r="A18" s="1"/>
      <c r="B18" s="16" t="s">
        <v>3</v>
      </c>
      <c r="C18" s="33" t="s">
        <v>12</v>
      </c>
      <c r="D18" s="33" t="s">
        <v>13</v>
      </c>
      <c r="E18" s="33" t="s">
        <v>14</v>
      </c>
      <c r="F18" s="33" t="s">
        <v>15</v>
      </c>
      <c r="G18" s="33" t="s">
        <v>16</v>
      </c>
      <c r="H18" s="33" t="s">
        <v>17</v>
      </c>
      <c r="I18" s="33" t="s">
        <v>18</v>
      </c>
      <c r="J18" s="33" t="s">
        <v>19</v>
      </c>
      <c r="K18" s="33" t="s">
        <v>20</v>
      </c>
      <c r="L18" s="33" t="s">
        <v>21</v>
      </c>
      <c r="M18" s="33" t="s">
        <v>22</v>
      </c>
      <c r="N18" s="33" t="s">
        <v>23</v>
      </c>
      <c r="O18" s="17" t="s">
        <v>24</v>
      </c>
      <c r="P18" s="18" t="s">
        <v>25</v>
      </c>
    </row>
    <row r="19" spans="1:16" ht="21" customHeight="1" x14ac:dyDescent="0.3">
      <c r="A19" s="1"/>
      <c r="B19" s="45" t="s">
        <v>41</v>
      </c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>
        <f>SUM(tblDépenses[[#This Row],[JANV.]:[DÉC.]])</f>
        <v>0</v>
      </c>
      <c r="P19" s="35" t="str">
        <f>IFERROR(AVERAGE(tblDépenses[[#This Row],[JANV.]:[DÉC.]]),"")</f>
        <v/>
      </c>
    </row>
    <row r="20" spans="1:16" ht="21" customHeight="1" x14ac:dyDescent="0.3">
      <c r="A20" s="1"/>
      <c r="B20" s="44" t="s">
        <v>7</v>
      </c>
      <c r="C20" s="27"/>
      <c r="D20" s="27"/>
      <c r="E20" s="27"/>
      <c r="F20" s="27"/>
      <c r="G20" s="27"/>
      <c r="H20" s="27"/>
      <c r="I20" s="27"/>
      <c r="J20" s="27"/>
      <c r="K20" s="27"/>
      <c r="L20" s="27">
        <v>630</v>
      </c>
      <c r="M20" s="27">
        <v>630</v>
      </c>
      <c r="N20" s="27">
        <v>630</v>
      </c>
      <c r="O20" s="27">
        <f>SUM(tblDépenses[[#This Row],[JANV.]:[DÉC.]])</f>
        <v>1890</v>
      </c>
      <c r="P20" s="28">
        <f>IFERROR(AVERAGE(tblDépenses[[#This Row],[JANV.]:[DÉC.]]),"")</f>
        <v>630</v>
      </c>
    </row>
    <row r="21" spans="1:16" ht="21" customHeight="1" x14ac:dyDescent="0.3">
      <c r="A21" s="1"/>
      <c r="B21" s="44" t="s">
        <v>26</v>
      </c>
      <c r="C21" s="27"/>
      <c r="D21" s="27"/>
      <c r="E21" s="27"/>
      <c r="F21" s="27"/>
      <c r="G21" s="27"/>
      <c r="H21" s="27"/>
      <c r="I21" s="27"/>
      <c r="J21" s="27"/>
      <c r="K21" s="27"/>
      <c r="L21" s="27">
        <v>83.13</v>
      </c>
      <c r="M21" s="27"/>
      <c r="N21" s="27"/>
      <c r="O21" s="27">
        <f>SUM(tblDépenses[[#This Row],[JANV.]:[DÉC.]])</f>
        <v>83.13</v>
      </c>
      <c r="P21" s="28">
        <f>IFERROR(AVERAGE(tblDépenses[[#This Row],[JANV.]:[DÉC.]]),"")</f>
        <v>83.13</v>
      </c>
    </row>
    <row r="22" spans="1:16" ht="21" customHeight="1" x14ac:dyDescent="0.3">
      <c r="A22" s="1"/>
      <c r="B22" s="44" t="s">
        <v>27</v>
      </c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>
        <f>SUM(tblDépenses[[#This Row],[JANV.]:[DÉC.]])</f>
        <v>0</v>
      </c>
      <c r="P22" s="28" t="str">
        <f>IFERROR(AVERAGE(tblDépenses[[#This Row],[JANV.]:[DÉC.]]),"")</f>
        <v/>
      </c>
    </row>
    <row r="23" spans="1:16" ht="21" customHeight="1" x14ac:dyDescent="0.3">
      <c r="A23" s="1"/>
      <c r="B23" s="44" t="s">
        <v>28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>
        <f>SUM(tblDépenses[[#This Row],[JANV.]:[DÉC.]])</f>
        <v>0</v>
      </c>
      <c r="P23" s="28" t="str">
        <f>IFERROR(AVERAGE(tblDépenses[[#This Row],[JANV.]:[DÉC.]]),"")</f>
        <v/>
      </c>
    </row>
    <row r="24" spans="1:16" ht="21" customHeight="1" x14ac:dyDescent="0.3">
      <c r="A24" s="1"/>
      <c r="B24" s="44" t="s">
        <v>29</v>
      </c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>
        <f>SUM(tblDépenses[[#This Row],[JANV.]:[DÉC.]])</f>
        <v>0</v>
      </c>
      <c r="P24" s="28" t="str">
        <f>IFERROR(AVERAGE(tblDépenses[[#This Row],[JANV.]:[DÉC.]]),"")</f>
        <v/>
      </c>
    </row>
    <row r="25" spans="1:16" ht="21" customHeight="1" x14ac:dyDescent="0.3">
      <c r="A25" s="1"/>
      <c r="B25" s="44" t="s">
        <v>30</v>
      </c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>
        <f>SUM(tblDépenses[[#This Row],[JANV.]:[DÉC.]])</f>
        <v>0</v>
      </c>
      <c r="P25" s="28" t="str">
        <f>IFERROR(AVERAGE(tblDépenses[[#This Row],[JANV.]:[DÉC.]]),"")</f>
        <v/>
      </c>
    </row>
    <row r="26" spans="1:16" ht="21" customHeight="1" x14ac:dyDescent="0.3">
      <c r="A26" s="1"/>
      <c r="B26" s="44" t="s">
        <v>31</v>
      </c>
      <c r="C26" s="27"/>
      <c r="D26" s="27"/>
      <c r="E26" s="27"/>
      <c r="F26" s="27"/>
      <c r="G26" s="27"/>
      <c r="H26" s="27"/>
      <c r="I26" s="27"/>
      <c r="J26" s="27"/>
      <c r="K26" s="27"/>
      <c r="L26" s="27">
        <v>70</v>
      </c>
      <c r="M26" s="27"/>
      <c r="N26" s="27"/>
      <c r="O26" s="27">
        <f>SUM(tblDépenses[[#This Row],[JANV.]:[DÉC.]])</f>
        <v>70</v>
      </c>
      <c r="P26" s="28">
        <f>IFERROR(AVERAGE(tblDépenses[[#This Row],[JANV.]:[DÉC.]]),"")</f>
        <v>70</v>
      </c>
    </row>
    <row r="27" spans="1:16" ht="21" customHeight="1" x14ac:dyDescent="0.3">
      <c r="A27" s="1"/>
      <c r="B27" s="44" t="s">
        <v>42</v>
      </c>
      <c r="C27" s="27"/>
      <c r="D27" s="27"/>
      <c r="E27" s="27"/>
      <c r="F27" s="27"/>
      <c r="G27" s="27"/>
      <c r="H27" s="27"/>
      <c r="I27" s="27"/>
      <c r="J27" s="27"/>
      <c r="K27" s="27"/>
      <c r="L27" s="27">
        <v>12.43</v>
      </c>
      <c r="M27" s="27">
        <v>7</v>
      </c>
      <c r="N27" s="27">
        <v>7</v>
      </c>
      <c r="O27" s="27">
        <f>SUM(tblDépenses[[#This Row],[JANV.]:[DÉC.]])</f>
        <v>26.43</v>
      </c>
      <c r="P27" s="28">
        <f>IFERROR(AVERAGE(tblDépenses[[#This Row],[JANV.]:[DÉC.]]),"")</f>
        <v>8.81</v>
      </c>
    </row>
    <row r="28" spans="1:16" ht="21" customHeight="1" x14ac:dyDescent="0.3">
      <c r="A28" s="1"/>
      <c r="B28" s="44" t="s">
        <v>32</v>
      </c>
      <c r="C28" s="27"/>
      <c r="D28" s="27"/>
      <c r="E28" s="27"/>
      <c r="F28" s="27"/>
      <c r="G28" s="27"/>
      <c r="H28" s="27"/>
      <c r="I28" s="27"/>
      <c r="J28" s="27"/>
      <c r="K28" s="27"/>
      <c r="L28" s="27">
        <v>82.91</v>
      </c>
      <c r="M28" s="27">
        <v>82.91</v>
      </c>
      <c r="N28" s="27">
        <v>82.91</v>
      </c>
      <c r="O28" s="27">
        <f>SUM(tblDépenses[[#This Row],[JANV.]:[DÉC.]])</f>
        <v>248.73</v>
      </c>
      <c r="P28" s="28">
        <f>IFERROR(AVERAGE(tblDépenses[[#This Row],[JANV.]:[DÉC.]]),"")</f>
        <v>82.91</v>
      </c>
    </row>
    <row r="29" spans="1:16" ht="21" customHeight="1" x14ac:dyDescent="0.3">
      <c r="A29" s="1"/>
      <c r="B29" s="44" t="s">
        <v>8</v>
      </c>
      <c r="C29" s="27"/>
      <c r="D29" s="27"/>
      <c r="E29" s="27"/>
      <c r="F29" s="27"/>
      <c r="G29" s="27"/>
      <c r="H29" s="27"/>
      <c r="I29" s="27"/>
      <c r="J29" s="27"/>
      <c r="K29" s="27"/>
      <c r="L29" s="27">
        <v>80</v>
      </c>
      <c r="M29" s="27">
        <v>80</v>
      </c>
      <c r="N29" s="27">
        <v>80</v>
      </c>
      <c r="O29" s="27">
        <f>SUM(tblDépenses[[#This Row],[JANV.]:[DÉC.]])</f>
        <v>240</v>
      </c>
      <c r="P29" s="28">
        <f>IFERROR(AVERAGE(tblDépenses[[#This Row],[JANV.]:[DÉC.]]),"")</f>
        <v>80</v>
      </c>
    </row>
    <row r="30" spans="1:16" ht="21" customHeight="1" x14ac:dyDescent="0.3">
      <c r="A30" s="1"/>
      <c r="B30" s="44" t="s">
        <v>33</v>
      </c>
      <c r="C30" s="27"/>
      <c r="D30" s="27"/>
      <c r="E30" s="27"/>
      <c r="F30" s="27"/>
      <c r="G30" s="27"/>
      <c r="H30" s="27"/>
      <c r="I30" s="27"/>
      <c r="J30" s="27"/>
      <c r="K30" s="27"/>
      <c r="L30" s="27">
        <v>14.99</v>
      </c>
      <c r="M30" s="27">
        <v>14.99</v>
      </c>
      <c r="N30" s="27">
        <v>14.99</v>
      </c>
      <c r="O30" s="27">
        <f>SUM(tblDépenses[[#This Row],[JANV.]:[DÉC.]])</f>
        <v>44.97</v>
      </c>
      <c r="P30" s="28">
        <f>IFERROR(AVERAGE(tblDépenses[[#This Row],[JANV.]:[DÉC.]]),"")</f>
        <v>14.99</v>
      </c>
    </row>
    <row r="31" spans="1:16" ht="21" customHeight="1" x14ac:dyDescent="0.3">
      <c r="A31" s="1"/>
      <c r="B31" s="44" t="s">
        <v>34</v>
      </c>
      <c r="C31" s="27"/>
      <c r="D31" s="27"/>
      <c r="E31" s="27"/>
      <c r="F31" s="27"/>
      <c r="G31" s="27"/>
      <c r="H31" s="27"/>
      <c r="I31" s="27"/>
      <c r="J31" s="27"/>
      <c r="K31" s="27"/>
      <c r="L31" s="27">
        <v>0</v>
      </c>
      <c r="M31" s="27"/>
      <c r="N31" s="27"/>
      <c r="O31" s="27">
        <f>SUM(tblDépenses[[#This Row],[JANV.]:[DÉC.]])</f>
        <v>0</v>
      </c>
      <c r="P31" s="28">
        <f>IFERROR(AVERAGE(tblDépenses[[#This Row],[JANV.]:[DÉC.]]),"")</f>
        <v>0</v>
      </c>
    </row>
    <row r="32" spans="1:16" ht="21" customHeight="1" x14ac:dyDescent="0.3">
      <c r="A32" s="1"/>
      <c r="B32" s="44" t="s">
        <v>35</v>
      </c>
      <c r="C32" s="27"/>
      <c r="D32" s="27"/>
      <c r="E32" s="27"/>
      <c r="F32" s="27"/>
      <c r="G32" s="27"/>
      <c r="H32" s="27"/>
      <c r="I32" s="27"/>
      <c r="J32" s="27"/>
      <c r="K32" s="27"/>
      <c r="L32" s="27">
        <v>39.99</v>
      </c>
      <c r="M32" s="27">
        <v>39.99</v>
      </c>
      <c r="N32" s="27">
        <v>39.99</v>
      </c>
      <c r="O32" s="27">
        <f>SUM(tblDépenses[[#This Row],[JANV.]:[DÉC.]])</f>
        <v>119.97</v>
      </c>
      <c r="P32" s="28">
        <f>IFERROR(AVERAGE(tblDépenses[[#This Row],[JANV.]:[DÉC.]]),"")</f>
        <v>39.99</v>
      </c>
    </row>
    <row r="33" spans="1:16" ht="21" customHeight="1" x14ac:dyDescent="0.3">
      <c r="A33" s="1"/>
      <c r="B33" s="44" t="s">
        <v>9</v>
      </c>
      <c r="C33" s="27"/>
      <c r="D33" s="27"/>
      <c r="E33" s="27"/>
      <c r="F33" s="27"/>
      <c r="G33" s="27"/>
      <c r="H33" s="27"/>
      <c r="I33" s="27"/>
      <c r="J33" s="27"/>
      <c r="K33" s="27"/>
      <c r="L33" s="27">
        <v>95</v>
      </c>
      <c r="M33" s="27">
        <v>95</v>
      </c>
      <c r="N33" s="27">
        <v>95</v>
      </c>
      <c r="O33" s="27">
        <f>SUM(tblDépenses[[#This Row],[JANV.]:[DÉC.]])</f>
        <v>285</v>
      </c>
      <c r="P33" s="28">
        <f>IFERROR(AVERAGE(tblDépenses[[#This Row],[JANV.]:[DÉC.]]),"")</f>
        <v>95</v>
      </c>
    </row>
    <row r="34" spans="1:16" ht="21" customHeight="1" x14ac:dyDescent="0.25">
      <c r="B34" s="44" t="s">
        <v>10</v>
      </c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>
        <f>SUM(tblDépenses[[#This Row],[JANV.]:[DÉC.]])</f>
        <v>0</v>
      </c>
      <c r="P34" s="28" t="str">
        <f>IFERROR(AVERAGE(tblDépenses[[#This Row],[JANV.]:[DÉC.]]),"")</f>
        <v/>
      </c>
    </row>
    <row r="35" spans="1:16" ht="21" customHeight="1" x14ac:dyDescent="0.25">
      <c r="B35" s="44" t="s">
        <v>36</v>
      </c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>
        <f>SUM(tblDépenses[[#This Row],[JANV.]:[DÉC.]])</f>
        <v>0</v>
      </c>
      <c r="P35" s="28" t="str">
        <f>IFERROR(AVERAGE(tblDépenses[[#This Row],[JANV.]:[DÉC.]]),"")</f>
        <v/>
      </c>
    </row>
    <row r="36" spans="1:16" ht="21" customHeight="1" x14ac:dyDescent="0.25">
      <c r="B36" s="44" t="s">
        <v>11</v>
      </c>
      <c r="C36" s="27"/>
      <c r="D36" s="27"/>
      <c r="E36" s="27"/>
      <c r="F36" s="27"/>
      <c r="G36" s="27"/>
      <c r="H36" s="27"/>
      <c r="I36" s="27"/>
      <c r="J36" s="27"/>
      <c r="K36" s="27"/>
      <c r="L36" s="27">
        <v>150</v>
      </c>
      <c r="M36" s="27"/>
      <c r="N36" s="27"/>
      <c r="O36" s="27">
        <f>SUM(tblDépenses[[#This Row],[JANV.]:[DÉC.]])</f>
        <v>150</v>
      </c>
      <c r="P36" s="28">
        <f>IFERROR(AVERAGE(tblDépenses[[#This Row],[JANV.]:[DÉC.]]),"")</f>
        <v>150</v>
      </c>
    </row>
    <row r="37" spans="1:16" ht="21" customHeight="1" x14ac:dyDescent="0.25">
      <c r="B37" s="42" t="s">
        <v>37</v>
      </c>
      <c r="C37" s="29"/>
      <c r="D37" s="29"/>
      <c r="E37" s="29"/>
      <c r="F37" s="29"/>
      <c r="G37" s="29"/>
      <c r="H37" s="29"/>
      <c r="I37" s="29"/>
      <c r="J37" s="29"/>
      <c r="K37" s="29"/>
      <c r="L37" s="47">
        <v>20</v>
      </c>
      <c r="M37" s="29">
        <v>20</v>
      </c>
      <c r="N37" s="29">
        <v>20</v>
      </c>
      <c r="O37" s="27">
        <f>SUM(tblDépenses[[#This Row],[JANV.]:[DÉC.]])</f>
        <v>60</v>
      </c>
      <c r="P37" s="28">
        <f>IFERROR(AVERAGE(tblDépenses[[#This Row],[JANV.]:[DÉC.]]),"")</f>
        <v>20</v>
      </c>
    </row>
    <row r="38" spans="1:16" ht="21" customHeight="1" x14ac:dyDescent="0.25">
      <c r="B38" s="42" t="s">
        <v>38</v>
      </c>
      <c r="C38" s="29"/>
      <c r="D38" s="29"/>
      <c r="E38" s="29"/>
      <c r="F38" s="29"/>
      <c r="G38" s="29"/>
      <c r="H38" s="29"/>
      <c r="I38" s="29"/>
      <c r="J38" s="29"/>
      <c r="K38" s="29"/>
      <c r="L38" s="47">
        <v>10</v>
      </c>
      <c r="M38" s="29">
        <v>10</v>
      </c>
      <c r="N38" s="29">
        <v>10</v>
      </c>
      <c r="O38" s="27">
        <f>SUM(tblDépenses[[#This Row],[JANV.]:[DÉC.]])</f>
        <v>30</v>
      </c>
      <c r="P38" s="28">
        <f>IFERROR(AVERAGE(tblDépenses[[#This Row],[JANV.]:[DÉC.]]),"")</f>
        <v>10</v>
      </c>
    </row>
    <row r="39" spans="1:16" ht="21" customHeight="1" x14ac:dyDescent="0.25">
      <c r="B39" s="46" t="s">
        <v>39</v>
      </c>
      <c r="L39" s="30">
        <v>32.92</v>
      </c>
      <c r="M39" s="30">
        <v>32.92</v>
      </c>
      <c r="N39" s="30">
        <v>32.92</v>
      </c>
      <c r="O39" s="30">
        <f>SUM(tblDépenses[[#This Row],[JANV.]:[DÉC.]])</f>
        <v>98.76</v>
      </c>
      <c r="P39" s="31">
        <f>IFERROR(AVERAGE(tblDépenses[[#This Row],[JANV.]:[DÉC.]]),"")</f>
        <v>32.92</v>
      </c>
    </row>
  </sheetData>
  <mergeCells count="3">
    <mergeCell ref="B2:D2"/>
    <mergeCell ref="E2:G2"/>
    <mergeCell ref="H2:P2"/>
  </mergeCells>
  <phoneticPr fontId="9" type="noConversion"/>
  <printOptions horizontalCentered="1"/>
  <pageMargins left="0.25" right="0.25" top="0.5" bottom="0.75" header="0.3" footer="0.3"/>
  <pageSetup paperSize="9" fitToHeight="0" orientation="portrait" r:id="rId1"/>
  <headerFooter differentFirst="1">
    <oddFooter>Page &amp;P of &amp;N</oddFooter>
  </headerFooter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740A7-97CB-44E9-BF8D-DC89D20DA7A7}">
  <sheetPr>
    <tabColor theme="4"/>
    <pageSetUpPr autoPageBreaks="0" fitToPage="1"/>
  </sheetPr>
  <dimension ref="A1:P39"/>
  <sheetViews>
    <sheetView showGridLines="0" showZeros="0" topLeftCell="A5" zoomScaleNormal="100" workbookViewId="0">
      <selection activeCell="C18" sqref="C18:N18"/>
    </sheetView>
  </sheetViews>
  <sheetFormatPr baseColWidth="10" defaultColWidth="9.140625" defaultRowHeight="21" customHeight="1" x14ac:dyDescent="0.25"/>
  <cols>
    <col min="1" max="1" width="2.5703125" style="2" customWidth="1"/>
    <col min="2" max="2" width="25.42578125" style="7" bestFit="1" customWidth="1"/>
    <col min="3" max="4" width="15.85546875" style="30" customWidth="1"/>
    <col min="5" max="6" width="13.140625" style="30" customWidth="1"/>
    <col min="7" max="14" width="12.5703125" style="30" customWidth="1"/>
    <col min="15" max="15" width="19.5703125" style="30" customWidth="1"/>
    <col min="16" max="16" width="25.140625" style="31" customWidth="1"/>
    <col min="17" max="16384" width="9.140625" style="2"/>
  </cols>
  <sheetData>
    <row r="1" spans="1:16" ht="13.5" customHeight="1" x14ac:dyDescent="0.25"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22"/>
    </row>
    <row r="2" spans="1:16" ht="141" customHeight="1" x14ac:dyDescent="0.3">
      <c r="A2" s="1"/>
      <c r="B2" s="48">
        <v>2023</v>
      </c>
      <c r="C2" s="48"/>
      <c r="D2" s="48"/>
      <c r="E2" s="49" t="s">
        <v>45</v>
      </c>
      <c r="F2" s="49"/>
      <c r="G2" s="49"/>
      <c r="H2" s="50" t="s">
        <v>47</v>
      </c>
      <c r="I2" s="51"/>
      <c r="J2" s="51"/>
      <c r="K2" s="51"/>
      <c r="L2" s="51"/>
      <c r="M2" s="51"/>
      <c r="N2" s="51"/>
      <c r="O2" s="51"/>
      <c r="P2" s="51"/>
    </row>
    <row r="3" spans="1:16" ht="15.75" customHeight="1" x14ac:dyDescent="0.3">
      <c r="A3" s="1"/>
      <c r="B3" s="10"/>
      <c r="C3" s="10"/>
      <c r="D3" s="11"/>
      <c r="E3" s="11"/>
      <c r="F3" s="12"/>
      <c r="G3" s="13"/>
      <c r="H3" s="12"/>
      <c r="I3" s="12"/>
      <c r="J3" s="12"/>
      <c r="K3" s="13"/>
      <c r="L3" s="13"/>
      <c r="M3" s="12"/>
      <c r="N3" s="13"/>
      <c r="O3" s="13"/>
      <c r="P3" s="23"/>
    </row>
    <row r="4" spans="1:16" ht="75" customHeight="1" x14ac:dyDescent="0.3">
      <c r="A4" s="1"/>
      <c r="B4" s="14" t="s">
        <v>0</v>
      </c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12"/>
      <c r="P4" s="21"/>
    </row>
    <row r="5" spans="1:16" ht="19.5" customHeight="1" x14ac:dyDescent="0.3">
      <c r="A5" s="1"/>
      <c r="B5" s="14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12"/>
      <c r="P5" s="21"/>
    </row>
    <row r="6" spans="1:16" ht="9" customHeight="1" x14ac:dyDescent="0.3">
      <c r="A6" s="1"/>
      <c r="B6" s="15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12"/>
      <c r="P6" s="21"/>
    </row>
    <row r="7" spans="1:16" ht="21" customHeight="1" x14ac:dyDescent="0.3">
      <c r="A7" s="1"/>
      <c r="B7" s="24" t="s">
        <v>1</v>
      </c>
      <c r="C7" s="32" t="s">
        <v>12</v>
      </c>
      <c r="D7" s="32" t="s">
        <v>13</v>
      </c>
      <c r="E7" s="32" t="s">
        <v>14</v>
      </c>
      <c r="F7" s="32" t="s">
        <v>15</v>
      </c>
      <c r="G7" s="32" t="s">
        <v>16</v>
      </c>
      <c r="H7" s="32" t="s">
        <v>17</v>
      </c>
      <c r="I7" s="32" t="s">
        <v>18</v>
      </c>
      <c r="J7" s="32" t="s">
        <v>19</v>
      </c>
      <c r="K7" s="32" t="s">
        <v>20</v>
      </c>
      <c r="L7" s="32" t="s">
        <v>21</v>
      </c>
      <c r="M7" s="32" t="s">
        <v>22</v>
      </c>
      <c r="N7" s="32" t="s">
        <v>23</v>
      </c>
      <c r="O7" s="25" t="s">
        <v>24</v>
      </c>
      <c r="P7" s="26" t="s">
        <v>25</v>
      </c>
    </row>
    <row r="8" spans="1:16" ht="21" customHeight="1" x14ac:dyDescent="0.3">
      <c r="A8" s="1"/>
      <c r="B8" s="42" t="s">
        <v>2</v>
      </c>
      <c r="C8" s="36" t="str">
        <f>IF(COUNT(tblRevenus5[JANV.])=0,"",SUM(tblRevenus5[JANV.]))</f>
        <v/>
      </c>
      <c r="D8" s="36" t="str">
        <f>IF(COUNT(tblRevenus5[FÉVR.])=0,"",SUM(tblRevenus5[FÉVR.]))</f>
        <v/>
      </c>
      <c r="E8" s="36" t="str">
        <f>IF(COUNT(tblRevenus5[MARS])=0,"",SUM(tblRevenus5[MARS]))</f>
        <v/>
      </c>
      <c r="F8" s="36" t="str">
        <f>IF(COUNT(tblRevenus5[AVR.])=0,"",SUM(tblRevenus5[AVR.]))</f>
        <v/>
      </c>
      <c r="G8" s="36" t="str">
        <f>IF(COUNT(tblRevenus5[MAI])=0,"",SUM(tblRevenus5[MAI]))</f>
        <v/>
      </c>
      <c r="H8" s="36" t="str">
        <f>IF(COUNT(tblRevenus5[JUIN])=0,"",SUM(tblRevenus5[JUIN]))</f>
        <v/>
      </c>
      <c r="I8" s="36" t="str">
        <f>IF(COUNT(tblRevenus5[JUIL.])=0,"",SUM(tblRevenus5[JUIL.]))</f>
        <v/>
      </c>
      <c r="J8" s="36" t="str">
        <f>IF(COUNT(tblRevenus5[AOÛT])=0,"",SUM(tblRevenus5[AOÛT]))</f>
        <v/>
      </c>
      <c r="K8" s="36" t="str">
        <f>IF(COUNT(tblRevenus5[SEPT.])=0,"",SUM(tblRevenus5[SEPT.]))</f>
        <v/>
      </c>
      <c r="L8" s="36" t="str">
        <f>IF(COUNT(tblRevenus5[OCT.])=0,"",SUM(tblRevenus5[OCT.]))</f>
        <v/>
      </c>
      <c r="M8" s="36" t="str">
        <f>IF(COUNT(tblRevenus5[NOV.])=0,"",SUM(tblRevenus5[NOV.]))</f>
        <v/>
      </c>
      <c r="N8" s="36" t="str">
        <f>IF(COUNT(tblRevenus5[DÉC.])=0,"",SUM(tblRevenus5[DÉC.]))</f>
        <v/>
      </c>
      <c r="O8" s="36">
        <f>SUM(C8:N8)</f>
        <v>0</v>
      </c>
      <c r="P8" s="37" t="str">
        <f>IFERROR(AVERAGE(C8:N8),"")</f>
        <v/>
      </c>
    </row>
    <row r="9" spans="1:16" ht="21" customHeight="1" x14ac:dyDescent="0.3">
      <c r="A9" s="1"/>
      <c r="B9" s="42" t="s">
        <v>3</v>
      </c>
      <c r="C9" s="36" t="str">
        <f>IF(COUNT(tblDépenses6[JANV.])=0,"",SUM(tblDépenses6[JANV.]))</f>
        <v/>
      </c>
      <c r="D9" s="36" t="str">
        <f>IF(COUNT(tblDépenses6[FÉVR.])=0,"",SUM(tblDépenses6[FÉVR.]))</f>
        <v/>
      </c>
      <c r="E9" s="36" t="str">
        <f>IF(COUNT(tblDépenses6[MARS])=0,"",SUM(tblDépenses6[MARS]))</f>
        <v/>
      </c>
      <c r="F9" s="36" t="str">
        <f>IF(COUNT(tblDépenses6[AVR.])=0,"",SUM(tblDépenses6[AVR.]))</f>
        <v/>
      </c>
      <c r="G9" s="36" t="str">
        <f>IF(COUNT(tblDépenses6[MAI])=0,"",SUM(tblDépenses6[MAI]))</f>
        <v/>
      </c>
      <c r="H9" s="36" t="str">
        <f>IF(COUNT(tblDépenses6[JUIN])=0,"",SUM(tblDépenses6[JUIN]))</f>
        <v/>
      </c>
      <c r="I9" s="36" t="str">
        <f>IF(COUNT(tblDépenses6[JUIL.])=0,"",SUM(tblDépenses6[JUIL.]))</f>
        <v/>
      </c>
      <c r="J9" s="36" t="str">
        <f>IF(COUNT(tblDépenses6[AOÛT])=0,"",SUM(tblDépenses6[AOÛT]))</f>
        <v/>
      </c>
      <c r="K9" s="36" t="str">
        <f>IF(COUNT(tblDépenses6[SEPT.])=0,"",SUM(tblDépenses6[SEPT.]))</f>
        <v/>
      </c>
      <c r="L9" s="36" t="str">
        <f>IF(COUNT(tblDépenses6[OCT.])=0,"",SUM(tblDépenses6[OCT.]))</f>
        <v/>
      </c>
      <c r="M9" s="36" t="str">
        <f>IF(COUNT(tblDépenses6[NOV.])=0,"",SUM(tblDépenses6[NOV.]))</f>
        <v/>
      </c>
      <c r="N9" s="36" t="str">
        <f>IF(COUNT(tblDépenses6[DÉC.])=0,"",SUM(tblDépenses6[DÉC.]))</f>
        <v/>
      </c>
      <c r="O9" s="36">
        <f t="shared" ref="O9:O10" si="0">SUM(C9:N9)</f>
        <v>0</v>
      </c>
      <c r="P9" s="37" t="str">
        <f t="shared" ref="P9:P10" si="1">IFERROR(AVERAGE(C9:N9),"")</f>
        <v/>
      </c>
    </row>
    <row r="10" spans="1:16" ht="21" customHeight="1" x14ac:dyDescent="0.3">
      <c r="A10" s="1"/>
      <c r="B10" s="42" t="s">
        <v>4</v>
      </c>
      <c r="C10" s="36" t="str">
        <f>IFERROR(IF(COUNT(tblRevenus5[JANV.])=0,"",C8-C9),"")</f>
        <v/>
      </c>
      <c r="D10" s="36" t="str">
        <f>IFERROR(IF(COUNT(tblRevenus5[FÉVR.])=0,"",D8-D9),"")</f>
        <v/>
      </c>
      <c r="E10" s="36" t="str">
        <f>IFERROR(IF(COUNT(tblRevenus5[MARS])=0,"",E8-E9),"")</f>
        <v/>
      </c>
      <c r="F10" s="36" t="str">
        <f>IFERROR(IF(COUNT(tblRevenus5[AVR.])=0,"",F8-F9),"")</f>
        <v/>
      </c>
      <c r="G10" s="36" t="str">
        <f>IFERROR(IF(COUNT(tblRevenus5[MAI])=0,"",G8-G9),"")</f>
        <v/>
      </c>
      <c r="H10" s="36" t="str">
        <f>IFERROR(IF(COUNT(tblRevenus5[JUIN])=0,"",H8-H9),"")</f>
        <v/>
      </c>
      <c r="I10" s="36" t="str">
        <f>IFERROR(IF(COUNT(tblRevenus5[JUIL.])=0,"",I8-I9),"")</f>
        <v/>
      </c>
      <c r="J10" s="36" t="str">
        <f>IFERROR(IF(COUNT(tblRevenus5[AOÛT])=0,"",J8-J9),"")</f>
        <v/>
      </c>
      <c r="K10" s="36" t="str">
        <f>IFERROR(IF(COUNT(tblRevenus5[SEPT.])=0,"",K8-K9),"")</f>
        <v/>
      </c>
      <c r="L10" s="36" t="str">
        <f>IFERROR(IF(COUNT(tblRevenus5[OCT.])=0,"",L8-L9),"")</f>
        <v/>
      </c>
      <c r="M10" s="36" t="str">
        <f>IFERROR(IF(COUNT(tblRevenus5[NOV.])=0,"",M8-M9),"")</f>
        <v/>
      </c>
      <c r="N10" s="36" t="str">
        <f>IFERROR(IF(COUNT(tblRevenus5[DÉC.])=0,"",N8-N9),"")</f>
        <v/>
      </c>
      <c r="O10" s="36">
        <f t="shared" si="0"/>
        <v>0</v>
      </c>
      <c r="P10" s="37" t="str">
        <f t="shared" si="1"/>
        <v/>
      </c>
    </row>
    <row r="11" spans="1:16" ht="21" customHeight="1" x14ac:dyDescent="0.3">
      <c r="A11" s="1"/>
      <c r="B11" s="43" t="s">
        <v>44</v>
      </c>
      <c r="C11" s="38">
        <f>IFERROR(C10/4,0)</f>
        <v>0</v>
      </c>
      <c r="D11" s="38">
        <f t="shared" ref="D11:N11" si="2">IFERROR(D10/4,0)</f>
        <v>0</v>
      </c>
      <c r="E11" s="38">
        <f t="shared" si="2"/>
        <v>0</v>
      </c>
      <c r="F11" s="38">
        <f t="shared" si="2"/>
        <v>0</v>
      </c>
      <c r="G11" s="38">
        <f t="shared" si="2"/>
        <v>0</v>
      </c>
      <c r="H11" s="38">
        <f t="shared" si="2"/>
        <v>0</v>
      </c>
      <c r="I11" s="38">
        <f t="shared" si="2"/>
        <v>0</v>
      </c>
      <c r="J11" s="38">
        <f t="shared" si="2"/>
        <v>0</v>
      </c>
      <c r="K11" s="38">
        <f t="shared" si="2"/>
        <v>0</v>
      </c>
      <c r="L11" s="38">
        <f t="shared" si="2"/>
        <v>0</v>
      </c>
      <c r="M11" s="38">
        <f t="shared" si="2"/>
        <v>0</v>
      </c>
      <c r="N11" s="38">
        <f t="shared" si="2"/>
        <v>0</v>
      </c>
      <c r="O11" s="38">
        <f>SUM(C11:N11)</f>
        <v>0</v>
      </c>
      <c r="P11" s="39">
        <f>IFERROR(AVERAGE(C11:N11),"")</f>
        <v>0</v>
      </c>
    </row>
    <row r="12" spans="1:16" ht="9" customHeight="1" x14ac:dyDescent="0.3">
      <c r="A12" s="1"/>
      <c r="B12" s="5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1"/>
    </row>
    <row r="13" spans="1:16" s="3" customFormat="1" ht="21" customHeight="1" x14ac:dyDescent="0.25">
      <c r="B13" s="16" t="s">
        <v>5</v>
      </c>
      <c r="C13" s="33" t="s">
        <v>12</v>
      </c>
      <c r="D13" s="33" t="s">
        <v>13</v>
      </c>
      <c r="E13" s="33" t="s">
        <v>14</v>
      </c>
      <c r="F13" s="33" t="s">
        <v>15</v>
      </c>
      <c r="G13" s="33" t="s">
        <v>16</v>
      </c>
      <c r="H13" s="33" t="s">
        <v>17</v>
      </c>
      <c r="I13" s="33" t="s">
        <v>18</v>
      </c>
      <c r="J13" s="33" t="s">
        <v>19</v>
      </c>
      <c r="K13" s="33" t="s">
        <v>20</v>
      </c>
      <c r="L13" s="33" t="s">
        <v>21</v>
      </c>
      <c r="M13" s="33" t="s">
        <v>22</v>
      </c>
      <c r="N13" s="33" t="s">
        <v>23</v>
      </c>
      <c r="O13" s="17" t="s">
        <v>24</v>
      </c>
      <c r="P13" s="18" t="s">
        <v>25</v>
      </c>
    </row>
    <row r="14" spans="1:16" s="3" customFormat="1" ht="21" customHeight="1" x14ac:dyDescent="0.25">
      <c r="A14" s="4"/>
      <c r="B14" s="44" t="s">
        <v>43</v>
      </c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>
        <f>SUM(tblRevenus5[[#This Row],[JANV.]:[DÉC.]])</f>
        <v>0</v>
      </c>
      <c r="P14" s="28" t="str">
        <f>IFERROR(AVERAGE(tblRevenus5[[#This Row],[JANV.]:[DÉC.]]),"")</f>
        <v/>
      </c>
    </row>
    <row r="15" spans="1:16" ht="21" customHeight="1" x14ac:dyDescent="0.3">
      <c r="A15" s="1"/>
      <c r="B15" s="44" t="s">
        <v>40</v>
      </c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>
        <f>SUM(tblRevenus5[[#This Row],[JANV.]:[DÉC.]])</f>
        <v>0</v>
      </c>
      <c r="P15" s="28" t="str">
        <f>IFERROR(AVERAGE(tblRevenus5[[#This Row],[JANV.]:[DÉC.]]),"")</f>
        <v/>
      </c>
    </row>
    <row r="16" spans="1:16" ht="21" customHeight="1" x14ac:dyDescent="0.3">
      <c r="A16" s="1"/>
      <c r="B16" s="44" t="s">
        <v>6</v>
      </c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>
        <f>SUM(tblRevenus5[[#This Row],[JANV.]:[DÉC.]])</f>
        <v>0</v>
      </c>
      <c r="P16" s="28" t="str">
        <f>IFERROR(AVERAGE(tblRevenus5[[#This Row],[JANV.]:[DÉC.]]),"")</f>
        <v/>
      </c>
    </row>
    <row r="17" spans="1:16" ht="9" customHeight="1" x14ac:dyDescent="0.3">
      <c r="A17" s="1"/>
      <c r="B17" s="6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8"/>
    </row>
    <row r="18" spans="1:16" ht="21" customHeight="1" x14ac:dyDescent="0.3">
      <c r="A18" s="1"/>
      <c r="B18" s="16" t="s">
        <v>3</v>
      </c>
      <c r="C18" s="33" t="s">
        <v>12</v>
      </c>
      <c r="D18" s="33" t="s">
        <v>13</v>
      </c>
      <c r="E18" s="33" t="s">
        <v>14</v>
      </c>
      <c r="F18" s="33" t="s">
        <v>15</v>
      </c>
      <c r="G18" s="33" t="s">
        <v>16</v>
      </c>
      <c r="H18" s="33" t="s">
        <v>17</v>
      </c>
      <c r="I18" s="33" t="s">
        <v>18</v>
      </c>
      <c r="J18" s="33" t="s">
        <v>19</v>
      </c>
      <c r="K18" s="33" t="s">
        <v>20</v>
      </c>
      <c r="L18" s="33" t="s">
        <v>21</v>
      </c>
      <c r="M18" s="33" t="s">
        <v>22</v>
      </c>
      <c r="N18" s="33" t="s">
        <v>23</v>
      </c>
      <c r="O18" s="17" t="s">
        <v>24</v>
      </c>
      <c r="P18" s="18" t="s">
        <v>25</v>
      </c>
    </row>
    <row r="19" spans="1:16" ht="21" customHeight="1" x14ac:dyDescent="0.3">
      <c r="A19" s="1"/>
      <c r="B19" s="45" t="s">
        <v>41</v>
      </c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>
        <f>SUM(tblDépenses6[[#This Row],[JANV.]:[DÉC.]])</f>
        <v>0</v>
      </c>
      <c r="P19" s="35" t="str">
        <f>IFERROR(AVERAGE(tblDépenses6[[#This Row],[JANV.]:[DÉC.]]),"")</f>
        <v/>
      </c>
    </row>
    <row r="20" spans="1:16" ht="21" customHeight="1" x14ac:dyDescent="0.3">
      <c r="A20" s="1"/>
      <c r="B20" s="44" t="s">
        <v>7</v>
      </c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>
        <f>SUM(tblDépenses6[[#This Row],[JANV.]:[DÉC.]])</f>
        <v>0</v>
      </c>
      <c r="P20" s="28" t="str">
        <f>IFERROR(AVERAGE(tblDépenses6[[#This Row],[JANV.]:[DÉC.]]),"")</f>
        <v/>
      </c>
    </row>
    <row r="21" spans="1:16" ht="21" customHeight="1" x14ac:dyDescent="0.3">
      <c r="A21" s="1"/>
      <c r="B21" s="44" t="s">
        <v>26</v>
      </c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>
        <f>SUM(tblDépenses6[[#This Row],[JANV.]:[DÉC.]])</f>
        <v>0</v>
      </c>
      <c r="P21" s="28" t="str">
        <f>IFERROR(AVERAGE(tblDépenses6[[#This Row],[JANV.]:[DÉC.]]),"")</f>
        <v/>
      </c>
    </row>
    <row r="22" spans="1:16" ht="21" customHeight="1" x14ac:dyDescent="0.3">
      <c r="A22" s="1"/>
      <c r="B22" s="44" t="s">
        <v>27</v>
      </c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>
        <f>SUM(tblDépenses6[[#This Row],[JANV.]:[DÉC.]])</f>
        <v>0</v>
      </c>
      <c r="P22" s="28" t="str">
        <f>IFERROR(AVERAGE(tblDépenses6[[#This Row],[JANV.]:[DÉC.]]),"")</f>
        <v/>
      </c>
    </row>
    <row r="23" spans="1:16" ht="21" customHeight="1" x14ac:dyDescent="0.3">
      <c r="A23" s="1"/>
      <c r="B23" s="44" t="s">
        <v>28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>
        <f>SUM(tblDépenses6[[#This Row],[JANV.]:[DÉC.]])</f>
        <v>0</v>
      </c>
      <c r="P23" s="28" t="str">
        <f>IFERROR(AVERAGE(tblDépenses6[[#This Row],[JANV.]:[DÉC.]]),"")</f>
        <v/>
      </c>
    </row>
    <row r="24" spans="1:16" ht="21" customHeight="1" x14ac:dyDescent="0.3">
      <c r="A24" s="1"/>
      <c r="B24" s="44" t="s">
        <v>29</v>
      </c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>
        <f>SUM(tblDépenses6[[#This Row],[JANV.]:[DÉC.]])</f>
        <v>0</v>
      </c>
      <c r="P24" s="28" t="str">
        <f>IFERROR(AVERAGE(tblDépenses6[[#This Row],[JANV.]:[DÉC.]]),"")</f>
        <v/>
      </c>
    </row>
    <row r="25" spans="1:16" ht="21" customHeight="1" x14ac:dyDescent="0.3">
      <c r="A25" s="1"/>
      <c r="B25" s="44" t="s">
        <v>30</v>
      </c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>
        <f>SUM(tblDépenses6[[#This Row],[JANV.]:[DÉC.]])</f>
        <v>0</v>
      </c>
      <c r="P25" s="28" t="str">
        <f>IFERROR(AVERAGE(tblDépenses6[[#This Row],[JANV.]:[DÉC.]]),"")</f>
        <v/>
      </c>
    </row>
    <row r="26" spans="1:16" ht="21" customHeight="1" x14ac:dyDescent="0.3">
      <c r="A26" s="1"/>
      <c r="B26" s="44" t="s">
        <v>31</v>
      </c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>
        <f>SUM(tblDépenses6[[#This Row],[JANV.]:[DÉC.]])</f>
        <v>0</v>
      </c>
      <c r="P26" s="28" t="str">
        <f>IFERROR(AVERAGE(tblDépenses6[[#This Row],[JANV.]:[DÉC.]]),"")</f>
        <v/>
      </c>
    </row>
    <row r="27" spans="1:16" ht="21" customHeight="1" x14ac:dyDescent="0.3">
      <c r="A27" s="1"/>
      <c r="B27" s="44" t="s">
        <v>42</v>
      </c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>
        <f>SUM(tblDépenses6[[#This Row],[JANV.]:[DÉC.]])</f>
        <v>0</v>
      </c>
      <c r="P27" s="28" t="str">
        <f>IFERROR(AVERAGE(tblDépenses6[[#This Row],[JANV.]:[DÉC.]]),"")</f>
        <v/>
      </c>
    </row>
    <row r="28" spans="1:16" ht="21" customHeight="1" x14ac:dyDescent="0.3">
      <c r="A28" s="1"/>
      <c r="B28" s="44" t="s">
        <v>32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>
        <f>SUM(tblDépenses6[[#This Row],[JANV.]:[DÉC.]])</f>
        <v>0</v>
      </c>
      <c r="P28" s="28" t="str">
        <f>IFERROR(AVERAGE(tblDépenses6[[#This Row],[JANV.]:[DÉC.]]),"")</f>
        <v/>
      </c>
    </row>
    <row r="29" spans="1:16" ht="21" customHeight="1" x14ac:dyDescent="0.3">
      <c r="A29" s="1"/>
      <c r="B29" s="44" t="s">
        <v>8</v>
      </c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>
        <f>SUM(tblDépenses6[[#This Row],[JANV.]:[DÉC.]])</f>
        <v>0</v>
      </c>
      <c r="P29" s="28" t="str">
        <f>IFERROR(AVERAGE(tblDépenses6[[#This Row],[JANV.]:[DÉC.]]),"")</f>
        <v/>
      </c>
    </row>
    <row r="30" spans="1:16" ht="21" customHeight="1" x14ac:dyDescent="0.3">
      <c r="A30" s="1"/>
      <c r="B30" s="44" t="s">
        <v>33</v>
      </c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>
        <f>SUM(tblDépenses6[[#This Row],[JANV.]:[DÉC.]])</f>
        <v>0</v>
      </c>
      <c r="P30" s="28" t="str">
        <f>IFERROR(AVERAGE(tblDépenses6[[#This Row],[JANV.]:[DÉC.]]),"")</f>
        <v/>
      </c>
    </row>
    <row r="31" spans="1:16" ht="21" customHeight="1" x14ac:dyDescent="0.3">
      <c r="A31" s="1"/>
      <c r="B31" s="44" t="s">
        <v>34</v>
      </c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>
        <f>SUM(tblDépenses6[[#This Row],[JANV.]:[DÉC.]])</f>
        <v>0</v>
      </c>
      <c r="P31" s="28" t="str">
        <f>IFERROR(AVERAGE(tblDépenses6[[#This Row],[JANV.]:[DÉC.]]),"")</f>
        <v/>
      </c>
    </row>
    <row r="32" spans="1:16" ht="21" customHeight="1" x14ac:dyDescent="0.3">
      <c r="A32" s="1"/>
      <c r="B32" s="44" t="s">
        <v>35</v>
      </c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>
        <f>SUM(tblDépenses6[[#This Row],[JANV.]:[DÉC.]])</f>
        <v>0</v>
      </c>
      <c r="P32" s="28" t="str">
        <f>IFERROR(AVERAGE(tblDépenses6[[#This Row],[JANV.]:[DÉC.]]),"")</f>
        <v/>
      </c>
    </row>
    <row r="33" spans="1:16" ht="21" customHeight="1" x14ac:dyDescent="0.3">
      <c r="A33" s="1"/>
      <c r="B33" s="44" t="s">
        <v>9</v>
      </c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>
        <f>SUM(tblDépenses6[[#This Row],[JANV.]:[DÉC.]])</f>
        <v>0</v>
      </c>
      <c r="P33" s="28" t="str">
        <f>IFERROR(AVERAGE(tblDépenses6[[#This Row],[JANV.]:[DÉC.]]),"")</f>
        <v/>
      </c>
    </row>
    <row r="34" spans="1:16" ht="21" customHeight="1" x14ac:dyDescent="0.25">
      <c r="B34" s="44" t="s">
        <v>10</v>
      </c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>
        <f>SUM(tblDépenses6[[#This Row],[JANV.]:[DÉC.]])</f>
        <v>0</v>
      </c>
      <c r="P34" s="28" t="str">
        <f>IFERROR(AVERAGE(tblDépenses6[[#This Row],[JANV.]:[DÉC.]]),"")</f>
        <v/>
      </c>
    </row>
    <row r="35" spans="1:16" ht="21" customHeight="1" x14ac:dyDescent="0.25">
      <c r="B35" s="44" t="s">
        <v>36</v>
      </c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>
        <f>SUM(tblDépenses6[[#This Row],[JANV.]:[DÉC.]])</f>
        <v>0</v>
      </c>
      <c r="P35" s="28" t="str">
        <f>IFERROR(AVERAGE(tblDépenses6[[#This Row],[JANV.]:[DÉC.]]),"")</f>
        <v/>
      </c>
    </row>
    <row r="36" spans="1:16" ht="21" customHeight="1" x14ac:dyDescent="0.25">
      <c r="B36" s="44" t="s">
        <v>11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>
        <f>SUM(tblDépenses6[[#This Row],[JANV.]:[DÉC.]])</f>
        <v>0</v>
      </c>
      <c r="P36" s="28" t="str">
        <f>IFERROR(AVERAGE(tblDépenses6[[#This Row],[JANV.]:[DÉC.]]),"")</f>
        <v/>
      </c>
    </row>
    <row r="37" spans="1:16" ht="21" customHeight="1" x14ac:dyDescent="0.25">
      <c r="B37" s="42" t="s">
        <v>37</v>
      </c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7">
        <f>SUM(tblDépenses6[[#This Row],[JANV.]:[DÉC.]])</f>
        <v>0</v>
      </c>
      <c r="P37" s="28" t="str">
        <f>IFERROR(AVERAGE(tblDépenses6[[#This Row],[JANV.]:[DÉC.]]),"")</f>
        <v/>
      </c>
    </row>
    <row r="38" spans="1:16" ht="21" customHeight="1" x14ac:dyDescent="0.25">
      <c r="B38" s="42" t="s">
        <v>38</v>
      </c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7">
        <f>SUM(tblDépenses6[[#This Row],[JANV.]:[DÉC.]])</f>
        <v>0</v>
      </c>
      <c r="P38" s="28" t="str">
        <f>IFERROR(AVERAGE(tblDépenses6[[#This Row],[JANV.]:[DÉC.]]),"")</f>
        <v/>
      </c>
    </row>
    <row r="39" spans="1:16" ht="21" customHeight="1" x14ac:dyDescent="0.25">
      <c r="B39" s="46" t="s">
        <v>39</v>
      </c>
      <c r="O39" s="30">
        <f>SUM(tblDépenses6[[#This Row],[JANV.]:[DÉC.]])</f>
        <v>0</v>
      </c>
      <c r="P39" s="31" t="str">
        <f>IFERROR(AVERAGE(tblDépenses6[[#This Row],[JANV.]:[DÉC.]]),"")</f>
        <v/>
      </c>
    </row>
  </sheetData>
  <mergeCells count="3">
    <mergeCell ref="B2:D2"/>
    <mergeCell ref="E2:G2"/>
    <mergeCell ref="H2:P2"/>
  </mergeCells>
  <printOptions horizontalCentered="1"/>
  <pageMargins left="0.25" right="0.25" top="0.5" bottom="0.75" header="0.3" footer="0.3"/>
  <pageSetup paperSize="9" fitToHeight="0" orientation="portrait" r:id="rId1"/>
  <headerFooter differentFirst="1">
    <oddFooter>Page &amp;P of &amp;N</oddFooter>
  </headerFooter>
  <drawing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0D2A40-74C9-4925-A9A6-7F452E0474E2}">
  <dimension ref="A4:M6"/>
  <sheetViews>
    <sheetView workbookViewId="0">
      <selection activeCell="K17" sqref="K17"/>
    </sheetView>
  </sheetViews>
  <sheetFormatPr baseColWidth="10" defaultRowHeight="14.25" x14ac:dyDescent="0.25"/>
  <sheetData>
    <row r="4" spans="1:13" x14ac:dyDescent="0.25">
      <c r="B4" s="32" t="s">
        <v>12</v>
      </c>
      <c r="C4" s="32" t="s">
        <v>13</v>
      </c>
      <c r="D4" s="32" t="s">
        <v>14</v>
      </c>
      <c r="E4" s="32" t="s">
        <v>15</v>
      </c>
      <c r="F4" s="32" t="s">
        <v>16</v>
      </c>
      <c r="G4" s="32" t="s">
        <v>17</v>
      </c>
      <c r="H4" s="32" t="s">
        <v>18</v>
      </c>
      <c r="I4" s="32" t="s">
        <v>19</v>
      </c>
      <c r="J4" s="32" t="s">
        <v>20</v>
      </c>
      <c r="K4" s="32" t="s">
        <v>21</v>
      </c>
      <c r="L4" s="32" t="s">
        <v>22</v>
      </c>
      <c r="M4" s="32" t="s">
        <v>23</v>
      </c>
    </row>
    <row r="5" spans="1:13" x14ac:dyDescent="0.25">
      <c r="A5" t="s">
        <v>48</v>
      </c>
      <c r="B5">
        <v>31</v>
      </c>
      <c r="C5">
        <v>28</v>
      </c>
      <c r="D5">
        <v>31</v>
      </c>
      <c r="E5">
        <v>30</v>
      </c>
      <c r="F5">
        <v>31</v>
      </c>
      <c r="G5">
        <v>30</v>
      </c>
      <c r="H5">
        <v>31</v>
      </c>
      <c r="I5">
        <v>31</v>
      </c>
      <c r="J5">
        <v>30</v>
      </c>
      <c r="K5">
        <v>31</v>
      </c>
      <c r="L5">
        <v>30</v>
      </c>
      <c r="M5">
        <v>31</v>
      </c>
    </row>
    <row r="6" spans="1:13" x14ac:dyDescent="0.25">
      <c r="A6" t="s">
        <v>49</v>
      </c>
      <c r="B6">
        <v>4.3</v>
      </c>
      <c r="C6">
        <v>4.3</v>
      </c>
      <c r="D6">
        <v>4.3</v>
      </c>
      <c r="E6">
        <v>4.3</v>
      </c>
      <c r="F6">
        <v>4.3</v>
      </c>
      <c r="G6">
        <v>4.3</v>
      </c>
      <c r="H6">
        <v>4.3</v>
      </c>
      <c r="I6">
        <v>4.3</v>
      </c>
      <c r="J6">
        <v>4.3</v>
      </c>
      <c r="K6">
        <v>4.3</v>
      </c>
      <c r="L6">
        <v>4.3</v>
      </c>
      <c r="M6">
        <v>4.3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2022</vt:lpstr>
      <vt:lpstr>2023</vt:lpstr>
      <vt:lpstr>Feuil1</vt:lpstr>
      <vt:lpstr>'2022'!Impression_des_titres</vt:lpstr>
      <vt:lpstr>'2023'!Impression_des_titres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commercial</cp:lastModifiedBy>
  <dcterms:created xsi:type="dcterms:W3CDTF">2013-11-29T19:17:45Z</dcterms:created>
  <dcterms:modified xsi:type="dcterms:W3CDTF">2022-10-10T07:50:45Z</dcterms:modified>
</cp:coreProperties>
</file>