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Pitip\Downloads\"/>
    </mc:Choice>
  </mc:AlternateContent>
  <xr:revisionPtr revIDLastSave="0" documentId="13_ncr:1_{34F070F7-56AB-4259-A082-99EFC04EBEC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fos dimension" sheetId="1" r:id="rId1"/>
    <sheet name="Tambour" sheetId="3" r:id="rId2"/>
    <sheet name="Base de données" sheetId="2" r:id="rId3"/>
  </sheets>
  <definedNames>
    <definedName name="DonnéesExternes_1" localSheetId="1" hidden="1">Tambour!$D$1:$F$4</definedName>
    <definedName name="DonnéesExternes_2" localSheetId="1" hidden="1">Tambour!#REF!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3" l="1"/>
  <c r="B8" i="3"/>
  <c r="B7" i="3"/>
  <c r="B6" i="3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DD42B7-423F-494D-A536-B80F3AB7E8FF}" keepAlive="1" name="Requête - Base" description="Connexion à la requête « Base » dans le classeur." type="5" refreshedVersion="8" background="1" saveData="1">
    <dbPr connection="Provider=Microsoft.Mashup.OleDb.1;Data Source=$Workbook$;Location=Base;Extended Properties=&quot;&quot;" command="SELECT * FROM [Base]"/>
  </connection>
  <connection id="2" xr16:uid="{38EF0807-A62B-4803-A6A0-86CE9FB9A9BF}" keepAlive="1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  <connection id="3" xr16:uid="{328C5E38-7B00-44DE-9A6A-4DBA95559F5B}" keepAlive="1" name="Requête - Choix (2)" description="Connexion à la requête « Choix (2) » dans le classeur." type="5" refreshedVersion="0" background="1">
    <dbPr connection="Provider=Microsoft.Mashup.OleDb.1;Data Source=$Workbook$;Location=&quot;Choix (2)&quot;;Extended Properties=&quot;&quot;" command="SELECT * FROM [Choix (2)]"/>
  </connection>
</connections>
</file>

<file path=xl/sharedStrings.xml><?xml version="1.0" encoding="utf-8"?>
<sst xmlns="http://schemas.openxmlformats.org/spreadsheetml/2006/main" count="71" uniqueCount="41">
  <si>
    <t>Rohling</t>
  </si>
  <si>
    <t>Carcasse</t>
  </si>
  <si>
    <t>Dimension</t>
  </si>
  <si>
    <t>Chape</t>
  </si>
  <si>
    <t>Pli 1</t>
  </si>
  <si>
    <t>Pli 2</t>
  </si>
  <si>
    <t>RT</t>
  </si>
  <si>
    <t>Tringle</t>
  </si>
  <si>
    <t>BL</t>
  </si>
  <si>
    <t>Ceinture A</t>
  </si>
  <si>
    <t>Ceinture B</t>
  </si>
  <si>
    <t>Spool</t>
  </si>
  <si>
    <t>BDR</t>
  </si>
  <si>
    <t>Tambour</t>
  </si>
  <si>
    <t>235/45R18</t>
  </si>
  <si>
    <t>A194</t>
  </si>
  <si>
    <t>B194</t>
  </si>
  <si>
    <t>215/55R18</t>
  </si>
  <si>
    <t>A212</t>
  </si>
  <si>
    <t>B212</t>
  </si>
  <si>
    <t>032</t>
  </si>
  <si>
    <t>235/50R19</t>
  </si>
  <si>
    <t>A27</t>
  </si>
  <si>
    <t>B27</t>
  </si>
  <si>
    <t>255/55R18</t>
  </si>
  <si>
    <t>A306</t>
  </si>
  <si>
    <t>B306</t>
  </si>
  <si>
    <t>312 ou 5312 si BRF</t>
  </si>
  <si>
    <t>Nb de tambours</t>
  </si>
  <si>
    <t>A33</t>
  </si>
  <si>
    <t>B33</t>
  </si>
  <si>
    <t>0010</t>
  </si>
  <si>
    <t>225/40R18</t>
  </si>
  <si>
    <t>03</t>
  </si>
  <si>
    <t>A170</t>
  </si>
  <si>
    <t>B165</t>
  </si>
  <si>
    <t>Column1</t>
  </si>
  <si>
    <t>Column2</t>
  </si>
  <si>
    <t>Column3</t>
  </si>
  <si>
    <t>C180</t>
  </si>
  <si>
    <t>Liste des tambours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</si>
</sst>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;[Red]\-#,##0;&quot;-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43" fontId="0" fillId="0" borderId="0" xfId="1" quotePrefix="1" applyFont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2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B41332A-8601-4F0F-9AD8-DBE1233AAD3E}" autoFormatId="16" applyNumberFormats="0" applyBorderFormats="0" applyFontFormats="0" applyPatternFormats="0" applyAlignmentFormats="0" applyWidthHeightFormats="0">
  <queryTableRefresh nextId="7">
    <queryTableFields count="3">
      <queryTableField id="1" name="Column1" tableColumnId="1"/>
      <queryTableField id="2" name="Column2" tableColumnId="2"/>
      <queryTableField id="6" name="Column3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F1253B3-0431-4FD2-BB6E-D7179C14A059}" name="Choix" displayName="Choix" ref="A2:A3" totalsRowShown="0" headerRowDxfId="26" dataDxfId="25">
  <autoFilter ref="A2:A3" xr:uid="{EF1253B3-0431-4FD2-BB6E-D7179C14A059}"/>
  <tableColumns count="1">
    <tableColumn id="1" xr3:uid="{39BE3B6A-2DAE-4CBC-BBB6-9B1594C2B436}" name="Tambour" dataDxfId="2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F0B4280-666D-4F00-AFDB-E2ABBFDAACCC}" name="Base_2" displayName="Base_2" ref="D1:F4" tableType="queryTable" totalsRowShown="0" headerRowDxfId="23" dataDxfId="22">
  <autoFilter ref="D1:F4" xr:uid="{EF0B4280-666D-4F00-AFDB-E2ABBFDAACCC}"/>
  <tableColumns count="3">
    <tableColumn id="1" xr3:uid="{82A9FCA9-8E27-4A8A-BE27-AD8B3495FB55}" uniqueName="1" name="Column1" queryTableFieldId="1" dataDxfId="2"/>
    <tableColumn id="2" xr3:uid="{81CB1374-5867-4405-BD11-3CAAC6DC6660}" uniqueName="2" name="Column2" queryTableFieldId="2" dataDxfId="1"/>
    <tableColumn id="3" xr3:uid="{2E32996A-8021-474A-B8D0-80CD0DECE1AB}" uniqueName="3" name="Column3" queryTableFieldId="6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E3EEAC-C229-4AA3-9B62-65832A5CF0AC}" name="Base" displayName="Base" ref="A1:N8" totalsRowShown="0" headerRowDxfId="21" dataDxfId="20">
  <autoFilter ref="A1:N8" xr:uid="{18E3EEAC-C229-4AA3-9B62-65832A5CF0AC}"/>
  <tableColumns count="14">
    <tableColumn id="1" xr3:uid="{77F94BE6-A8A2-45F7-AC0A-72428D7F98F1}" name="Rohling" dataDxfId="19"/>
    <tableColumn id="2" xr3:uid="{223CD7D5-2CD6-429A-8B4F-E5CC860664E8}" name="Carcasse" dataDxfId="18"/>
    <tableColumn id="3" xr3:uid="{F77F21C6-374C-4844-B4B4-6D43BA0FF9CB}" name="Dimension" dataDxfId="17"/>
    <tableColumn id="4" xr3:uid="{1F5753E6-61DB-4811-B22C-D6D958256EAE}" name="Chape" dataDxfId="16"/>
    <tableColumn id="5" xr3:uid="{16E33224-DE9F-4CC1-B376-0D42E278CB0F}" name="Pli 1" dataDxfId="15"/>
    <tableColumn id="6" xr3:uid="{E21D609F-643A-4E14-9A56-C22386B41EE8}" name="Pli 2" dataDxfId="14"/>
    <tableColumn id="7" xr3:uid="{FDBB4B27-01F3-47EB-88AC-8BCD0A25AF75}" name="Tringle" dataDxfId="13"/>
    <tableColumn id="8" xr3:uid="{38277B28-266C-46C1-99B4-41D1A3FB8E6E}" name="RT" dataDxfId="12"/>
    <tableColumn id="9" xr3:uid="{8F48CED0-189C-42A6-A603-A6AC305D8769}" name="BL" dataDxfId="11"/>
    <tableColumn id="10" xr3:uid="{84D58652-C3FE-4F07-A3A3-D5158F5D94FF}" name="Ceinture A" dataDxfId="10"/>
    <tableColumn id="11" xr3:uid="{FC8407B6-0BDB-4D2F-85E9-107A641B1722}" name="Ceinture B" dataDxfId="9"/>
    <tableColumn id="12" xr3:uid="{2E949F76-889A-4FE9-90DC-D4F1C4C26DD2}" name="Spool" dataDxfId="8"/>
    <tableColumn id="13" xr3:uid="{F99276DA-7746-4B4F-ACF8-02C4719BD80E}" name="BDR" dataDxfId="7"/>
    <tableColumn id="14" xr3:uid="{850D87FD-0EC7-4D86-9691-1E9F5C6DDA6F}" name="Tambour" dataDxfId="6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workbookViewId="0">
      <selection activeCell="B3" sqref="B3"/>
    </sheetView>
  </sheetViews>
  <sheetFormatPr baseColWidth="10" defaultColWidth="8.88671875" defaultRowHeight="14.4" x14ac:dyDescent="0.3"/>
  <cols>
    <col min="1" max="1" width="9.5546875" bestFit="1" customWidth="1"/>
    <col min="2" max="2" width="16.33203125" bestFit="1" customWidth="1"/>
  </cols>
  <sheetData>
    <row r="1" spans="1:11" x14ac:dyDescent="0.3">
      <c r="A1" s="3" t="s">
        <v>0</v>
      </c>
      <c r="B1" s="5">
        <v>663</v>
      </c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3" t="s">
        <v>1</v>
      </c>
      <c r="B2" s="5">
        <f>VLOOKUP($B$1,'Base de données'!$A$2:$N$8,2,FALSE)</f>
        <v>729</v>
      </c>
    </row>
    <row r="3" spans="1:11" x14ac:dyDescent="0.3">
      <c r="A3" s="3" t="s">
        <v>2</v>
      </c>
      <c r="B3" s="5" t="str">
        <f>VLOOKUP($B$1,'Base de données'!$A$2:$N$8,3,FALSE)</f>
        <v>225/40R18</v>
      </c>
    </row>
    <row r="4" spans="1:11" x14ac:dyDescent="0.3">
      <c r="A4" s="3" t="s">
        <v>3</v>
      </c>
      <c r="B4" s="5" t="str">
        <f>VLOOKUP($B$1,'Base de données'!$A$2:$N$8,4,FALSE)</f>
        <v>03</v>
      </c>
    </row>
    <row r="5" spans="1:11" x14ac:dyDescent="0.3">
      <c r="A5" s="3" t="s">
        <v>4</v>
      </c>
      <c r="B5" s="5">
        <f>VLOOKUP($B$1,'Base de données'!$A$2:$N$8,5,FALSE)</f>
        <v>305</v>
      </c>
    </row>
    <row r="6" spans="1:11" x14ac:dyDescent="0.3">
      <c r="A6" s="3" t="s">
        <v>5</v>
      </c>
      <c r="B6" s="5">
        <f>VLOOKUP($B$1,'Base de données'!$A$2:$N$8,6,FALSE)</f>
        <v>0</v>
      </c>
    </row>
    <row r="7" spans="1:11" x14ac:dyDescent="0.3">
      <c r="A7" s="3" t="s">
        <v>7</v>
      </c>
      <c r="B7" s="5">
        <f>VLOOKUP($B$1,'Base de données'!$A$2:$N$8,7,FALSE)</f>
        <v>89</v>
      </c>
    </row>
    <row r="8" spans="1:11" x14ac:dyDescent="0.3">
      <c r="A8" s="3" t="s">
        <v>6</v>
      </c>
      <c r="B8" s="5">
        <f>VLOOKUP($B$1,'Base de données'!$A$2:$N$8,8,FALSE)</f>
        <v>0</v>
      </c>
    </row>
    <row r="9" spans="1:11" x14ac:dyDescent="0.3">
      <c r="A9" s="3" t="s">
        <v>8</v>
      </c>
      <c r="B9" s="5">
        <f>VLOOKUP($B$1,'Base de données'!$A$2:$N$8,9,FALSE)</f>
        <v>602</v>
      </c>
    </row>
    <row r="10" spans="1:11" x14ac:dyDescent="0.3">
      <c r="A10" s="3" t="s">
        <v>9</v>
      </c>
      <c r="B10" s="5" t="str">
        <f>VLOOKUP($B$1,'Base de données'!$A$2:$N$8,10,FALSE)</f>
        <v>A170</v>
      </c>
    </row>
    <row r="11" spans="1:11" x14ac:dyDescent="0.3">
      <c r="A11" s="3" t="s">
        <v>10</v>
      </c>
      <c r="B11" s="5" t="str">
        <f>VLOOKUP($B$1,'Base de données'!$A$2:$N$8,11,FALSE)</f>
        <v>B165</v>
      </c>
    </row>
    <row r="12" spans="1:11" x14ac:dyDescent="0.3">
      <c r="A12" s="3" t="s">
        <v>11</v>
      </c>
      <c r="B12" s="5">
        <f>VLOOKUP($B$1,'Base de données'!$A$2:$N$8,12,FALSE)</f>
        <v>11</v>
      </c>
    </row>
    <row r="13" spans="1:11" x14ac:dyDescent="0.3">
      <c r="A13" s="3" t="s">
        <v>12</v>
      </c>
      <c r="B13" s="5">
        <f>VLOOKUP($B$1,'Base de données'!$A$2:$N$8,13,FALSE)</f>
        <v>58030</v>
      </c>
    </row>
    <row r="14" spans="1:11" x14ac:dyDescent="0.3">
      <c r="A14" s="3" t="s">
        <v>13</v>
      </c>
      <c r="B14" s="5">
        <f>VLOOKUP($B$1,'Base de données'!$A$2:$N$8,14,FALSE)</f>
        <v>302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93010-0C58-4651-8750-B3800E59AC9A}">
  <dimension ref="A1:J9"/>
  <sheetViews>
    <sheetView topLeftCell="A2" workbookViewId="0">
      <selection activeCell="A3" sqref="A3"/>
    </sheetView>
  </sheetViews>
  <sheetFormatPr baseColWidth="10" defaultRowHeight="14.4" x14ac:dyDescent="0.3"/>
  <cols>
    <col min="1" max="1" width="14" bestFit="1" customWidth="1"/>
    <col min="4" max="5" width="13" bestFit="1" customWidth="1"/>
    <col min="6" max="7" width="10.77734375" bestFit="1" customWidth="1"/>
    <col min="10" max="10" width="10.77734375" bestFit="1" customWidth="1"/>
    <col min="11" max="11" width="16.33203125" bestFit="1" customWidth="1"/>
    <col min="12" max="12" width="10.77734375" bestFit="1" customWidth="1"/>
    <col min="13" max="13" width="16.88671875" bestFit="1" customWidth="1"/>
  </cols>
  <sheetData>
    <row r="1" spans="1:10" hidden="1" x14ac:dyDescent="0.3">
      <c r="D1" s="7" t="s">
        <v>36</v>
      </c>
      <c r="E1" s="7" t="s">
        <v>37</v>
      </c>
      <c r="F1" t="s">
        <v>38</v>
      </c>
    </row>
    <row r="2" spans="1:10" x14ac:dyDescent="0.3">
      <c r="A2" s="1" t="s">
        <v>13</v>
      </c>
      <c r="D2" s="1" t="s">
        <v>0</v>
      </c>
      <c r="E2" s="1" t="s">
        <v>1</v>
      </c>
      <c r="F2" s="1" t="s">
        <v>2</v>
      </c>
      <c r="J2" s="1" t="s">
        <v>40</v>
      </c>
    </row>
    <row r="3" spans="1:10" x14ac:dyDescent="0.3">
      <c r="A3" s="1">
        <v>302</v>
      </c>
      <c r="D3" s="1">
        <v>663</v>
      </c>
      <c r="E3" s="1">
        <v>729</v>
      </c>
      <c r="F3" s="1" t="s">
        <v>32</v>
      </c>
      <c r="J3" s="1">
        <v>336</v>
      </c>
    </row>
    <row r="4" spans="1:10" x14ac:dyDescent="0.3">
      <c r="D4" s="1">
        <v>809</v>
      </c>
      <c r="E4" s="1" t="s">
        <v>39</v>
      </c>
      <c r="F4" s="1" t="s">
        <v>32</v>
      </c>
      <c r="J4" s="1">
        <v>358</v>
      </c>
    </row>
    <row r="5" spans="1:10" x14ac:dyDescent="0.3">
      <c r="J5" s="1">
        <v>376</v>
      </c>
    </row>
    <row r="6" spans="1:10" x14ac:dyDescent="0.3">
      <c r="A6" s="3" t="s">
        <v>0</v>
      </c>
      <c r="B6" s="3">
        <f>INDEX('Base de données'!$A$2:$N$8,MATCH($A$3,'Base de données'!$N$2:$N$8,0),1)</f>
        <v>663</v>
      </c>
      <c r="J6" s="1">
        <v>354</v>
      </c>
    </row>
    <row r="7" spans="1:10" x14ac:dyDescent="0.3">
      <c r="A7" s="3" t="s">
        <v>1</v>
      </c>
      <c r="B7" s="3">
        <f>INDEX('Base de données'!$A$2:$N$8,MATCH($A$3,'Base de données'!$N$2:$N$8,0),2)</f>
        <v>729</v>
      </c>
      <c r="J7" s="1">
        <v>302</v>
      </c>
    </row>
    <row r="8" spans="1:10" x14ac:dyDescent="0.3">
      <c r="A8" s="3" t="s">
        <v>2</v>
      </c>
      <c r="B8" s="3" t="str">
        <f>INDEX('Base de données'!$A$2:$N$8,MATCH($A$3,'Base de données'!$N$2:$N$8,0),3)</f>
        <v>225/40R18</v>
      </c>
    </row>
    <row r="9" spans="1:10" x14ac:dyDescent="0.3">
      <c r="A9" s="4" t="s">
        <v>28</v>
      </c>
      <c r="B9" s="3">
        <f>COUNTIFS('Base de données'!$N$2:$N$8,$A$3)</f>
        <v>2</v>
      </c>
    </row>
  </sheetData>
  <phoneticPr fontId="2" type="noConversion"/>
  <dataValidations count="1">
    <dataValidation type="list" allowBlank="1" showInputMessage="1" showErrorMessage="1" sqref="A3" xr:uid="{56C578D9-4BCE-436B-BEEA-DA1D1F76FE82}">
      <formula1>$J$3:$J$7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61830-515B-408B-8948-1CE393F45BC6}">
  <dimension ref="A1:N8"/>
  <sheetViews>
    <sheetView workbookViewId="0">
      <selection activeCell="L16" sqref="L16"/>
    </sheetView>
  </sheetViews>
  <sheetFormatPr baseColWidth="10" defaultRowHeight="14.4" x14ac:dyDescent="0.3"/>
  <cols>
    <col min="1" max="8" width="13.6640625" customWidth="1"/>
    <col min="9" max="9" width="16.33203125" bestFit="1" customWidth="1"/>
    <col min="10" max="14" width="13.6640625" customWidth="1"/>
  </cols>
  <sheetData>
    <row r="1" spans="1:14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7</v>
      </c>
      <c r="H1" s="1" t="s">
        <v>6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3">
      <c r="A2" s="1">
        <v>128</v>
      </c>
      <c r="B2" s="1">
        <v>128</v>
      </c>
      <c r="C2" s="1" t="s">
        <v>14</v>
      </c>
      <c r="D2" s="1">
        <v>111</v>
      </c>
      <c r="E2" s="1">
        <v>823</v>
      </c>
      <c r="F2" s="1"/>
      <c r="G2" s="1">
        <v>29</v>
      </c>
      <c r="H2" s="1"/>
      <c r="I2" s="1">
        <v>223</v>
      </c>
      <c r="J2" s="1" t="s">
        <v>15</v>
      </c>
      <c r="K2" s="1" t="s">
        <v>16</v>
      </c>
      <c r="L2" s="1">
        <v>33</v>
      </c>
      <c r="M2" s="1">
        <v>4033</v>
      </c>
      <c r="N2" s="1">
        <v>336</v>
      </c>
    </row>
    <row r="3" spans="1:14" x14ac:dyDescent="0.3">
      <c r="A3" s="1">
        <v>680</v>
      </c>
      <c r="B3" s="1">
        <v>680</v>
      </c>
      <c r="C3" s="1" t="s">
        <v>17</v>
      </c>
      <c r="D3" s="1">
        <v>304</v>
      </c>
      <c r="E3" s="1">
        <v>219</v>
      </c>
      <c r="F3" s="1"/>
      <c r="G3" s="1">
        <v>90</v>
      </c>
      <c r="H3" s="1"/>
      <c r="I3" s="1">
        <v>592</v>
      </c>
      <c r="J3" s="1" t="s">
        <v>18</v>
      </c>
      <c r="K3" s="1" t="s">
        <v>19</v>
      </c>
      <c r="L3" s="1">
        <v>44</v>
      </c>
      <c r="M3" s="1">
        <v>6028</v>
      </c>
      <c r="N3" s="1">
        <v>358</v>
      </c>
    </row>
    <row r="4" spans="1:14" x14ac:dyDescent="0.3">
      <c r="A4" s="1">
        <v>104</v>
      </c>
      <c r="B4" s="2" t="s">
        <v>20</v>
      </c>
      <c r="C4" s="1" t="s">
        <v>21</v>
      </c>
      <c r="D4" s="1">
        <v>39</v>
      </c>
      <c r="E4" s="1">
        <v>274</v>
      </c>
      <c r="F4" s="1"/>
      <c r="G4" s="1">
        <v>39</v>
      </c>
      <c r="H4" s="1"/>
      <c r="I4" s="1">
        <v>554</v>
      </c>
      <c r="J4" s="1" t="s">
        <v>22</v>
      </c>
      <c r="K4" s="1" t="s">
        <v>23</v>
      </c>
      <c r="L4" s="1">
        <v>33</v>
      </c>
      <c r="M4" s="1">
        <v>5027</v>
      </c>
      <c r="N4" s="1">
        <v>376</v>
      </c>
    </row>
    <row r="5" spans="1:14" x14ac:dyDescent="0.3">
      <c r="A5" s="1">
        <v>900</v>
      </c>
      <c r="B5" s="1">
        <v>900</v>
      </c>
      <c r="C5" s="1" t="s">
        <v>24</v>
      </c>
      <c r="D5" s="1">
        <v>159</v>
      </c>
      <c r="E5" s="1">
        <v>620</v>
      </c>
      <c r="F5" s="1">
        <v>606</v>
      </c>
      <c r="G5" s="1">
        <v>223</v>
      </c>
      <c r="H5" s="1">
        <v>55</v>
      </c>
      <c r="I5" s="1" t="s">
        <v>27</v>
      </c>
      <c r="J5" s="1" t="s">
        <v>25</v>
      </c>
      <c r="K5" s="1" t="s">
        <v>26</v>
      </c>
      <c r="L5" s="1">
        <v>55</v>
      </c>
      <c r="M5" s="1">
        <v>2031</v>
      </c>
      <c r="N5" s="1"/>
    </row>
    <row r="6" spans="1:14" x14ac:dyDescent="0.3">
      <c r="A6" s="1">
        <v>713</v>
      </c>
      <c r="B6" s="1">
        <v>176</v>
      </c>
      <c r="C6" s="1" t="s">
        <v>17</v>
      </c>
      <c r="D6" s="1">
        <v>90</v>
      </c>
      <c r="E6" s="1">
        <v>276</v>
      </c>
      <c r="F6" s="1"/>
      <c r="G6" s="1">
        <v>90</v>
      </c>
      <c r="H6" s="1"/>
      <c r="I6" s="1">
        <v>596</v>
      </c>
      <c r="J6" s="1" t="s">
        <v>29</v>
      </c>
      <c r="K6" s="1" t="s">
        <v>30</v>
      </c>
      <c r="L6" s="1">
        <v>11</v>
      </c>
      <c r="M6" s="6" t="s">
        <v>31</v>
      </c>
      <c r="N6" s="1">
        <v>354</v>
      </c>
    </row>
    <row r="7" spans="1:14" x14ac:dyDescent="0.3">
      <c r="A7" s="1">
        <v>663</v>
      </c>
      <c r="B7" s="1">
        <v>729</v>
      </c>
      <c r="C7" s="1" t="s">
        <v>32</v>
      </c>
      <c r="D7" s="2" t="s">
        <v>33</v>
      </c>
      <c r="E7" s="1">
        <v>305</v>
      </c>
      <c r="F7" s="1"/>
      <c r="G7" s="1">
        <v>89</v>
      </c>
      <c r="H7" s="1"/>
      <c r="I7" s="1">
        <v>602</v>
      </c>
      <c r="J7" s="1" t="s">
        <v>34</v>
      </c>
      <c r="K7" s="1" t="s">
        <v>35</v>
      </c>
      <c r="L7" s="1">
        <v>11</v>
      </c>
      <c r="M7" s="1">
        <v>58030</v>
      </c>
      <c r="N7" s="1">
        <v>302</v>
      </c>
    </row>
    <row r="8" spans="1:14" x14ac:dyDescent="0.3">
      <c r="A8" s="1">
        <v>809</v>
      </c>
      <c r="B8" s="1" t="s">
        <v>39</v>
      </c>
      <c r="C8" s="1" t="s">
        <v>32</v>
      </c>
      <c r="D8" s="2" t="s">
        <v>33</v>
      </c>
      <c r="E8" s="1">
        <v>305</v>
      </c>
      <c r="F8" s="1"/>
      <c r="G8" s="1">
        <v>89</v>
      </c>
      <c r="H8" s="1"/>
      <c r="I8" s="1" t="s">
        <v>39</v>
      </c>
      <c r="J8" s="1" t="s">
        <v>34</v>
      </c>
      <c r="K8" s="1" t="s">
        <v>35</v>
      </c>
      <c r="L8" s="1">
        <v>11</v>
      </c>
      <c r="M8" s="1">
        <v>58104</v>
      </c>
      <c r="N8" s="1">
        <v>302</v>
      </c>
    </row>
  </sheetData>
  <phoneticPr fontId="2" type="noConversion"/>
  <conditionalFormatting sqref="C2:C8">
    <cfRule type="containsText" dxfId="5" priority="1" operator="containsText" text="19">
      <formula>NOT(ISERROR(SEARCH("19",C2)))</formula>
    </cfRule>
    <cfRule type="containsText" dxfId="4" priority="2" operator="containsText" text="18">
      <formula>NOT(ISERROR(SEARCH("18",C2)))</formula>
    </cfRule>
  </conditionalFormatting>
  <conditionalFormatting sqref="N2:N8">
    <cfRule type="duplicateValues" dxfId="3" priority="3"/>
  </conditionalFormatting>
  <pageMargins left="0.7" right="0.7" top="0.75" bottom="0.75" header="0.3" footer="0.3"/>
  <ignoredErrors>
    <ignoredError sqref="B4 M6 D7:D8" numberStoredAsText="1"/>
  </ignoredErrors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FF2F32-AA50-427D-8EF8-7EC4533D83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Infos dimension</vt:lpstr>
      <vt:lpstr>Tambour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 Joffrey</dc:creator>
  <cp:lastModifiedBy>Jung Joffrey</cp:lastModifiedBy>
  <dcterms:created xsi:type="dcterms:W3CDTF">2015-06-05T18:17:20Z</dcterms:created>
  <dcterms:modified xsi:type="dcterms:W3CDTF">2023-09-22T10:01:01Z</dcterms:modified>
</cp:coreProperties>
</file>