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Pitip\Desktop\"/>
    </mc:Choice>
  </mc:AlternateContent>
  <xr:revisionPtr revIDLastSave="0" documentId="13_ncr:1_{310E249D-CB4F-4FB7-BA99-24996F5B813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fos dimension" sheetId="1" r:id="rId1"/>
    <sheet name="Tambour" sheetId="3" r:id="rId2"/>
    <sheet name="Base de données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4" i="3"/>
  <c r="B3" i="3"/>
  <c r="B2" i="3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<sst xmlns="http://schemas.openxmlformats.org/spreadsheetml/2006/main" count="55" uniqueCount="36">
  <si>
    <t>Rohling</t>
  </si>
  <si>
    <t>Carcasse</t>
  </si>
  <si>
    <t>Dimension</t>
  </si>
  <si>
    <t>Chape</t>
  </si>
  <si>
    <t>Pli 1</t>
  </si>
  <si>
    <t>Pli 2</t>
  </si>
  <si>
    <t>RT</t>
  </si>
  <si>
    <t>Tringle</t>
  </si>
  <si>
    <t>BL</t>
  </si>
  <si>
    <t>Ceinture A</t>
  </si>
  <si>
    <t>Ceinture B</t>
  </si>
  <si>
    <t>Spool</t>
  </si>
  <si>
    <t>BDR</t>
  </si>
  <si>
    <t>Tambour</t>
  </si>
  <si>
    <t>235/45R18</t>
  </si>
  <si>
    <t>A194</t>
  </si>
  <si>
    <t>B194</t>
  </si>
  <si>
    <t>215/55R18</t>
  </si>
  <si>
    <t>A212</t>
  </si>
  <si>
    <t>B212</t>
  </si>
  <si>
    <t>032</t>
  </si>
  <si>
    <t>235/50R19</t>
  </si>
  <si>
    <t>A27</t>
  </si>
  <si>
    <t>B27</t>
  </si>
  <si>
    <t>255/55R18</t>
  </si>
  <si>
    <t>A306</t>
  </si>
  <si>
    <t>B306</t>
  </si>
  <si>
    <t>312 ou 5312 si BRF</t>
  </si>
  <si>
    <t>Nb de tambours</t>
  </si>
  <si>
    <t>A33</t>
  </si>
  <si>
    <t>B33</t>
  </si>
  <si>
    <t>0010</t>
  </si>
  <si>
    <t>225/40R18</t>
  </si>
  <si>
    <t>03</t>
  </si>
  <si>
    <t>A170</t>
  </si>
  <si>
    <t>B165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</si>
</sst>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;[Red]\-#,##0;&quot;-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43" fontId="0" fillId="0" borderId="0" xfId="1" quotePrefix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25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E3EEAC-C229-4AA3-9B62-65832A5CF0AC}" name="Tableau1" displayName="Tableau1" ref="A1:N8" totalsRowShown="0" headerRowDxfId="24" dataDxfId="23">
  <autoFilter ref="A1:N8" xr:uid="{18E3EEAC-C229-4AA3-9B62-65832A5CF0AC}"/>
  <tableColumns count="14">
    <tableColumn id="1" xr3:uid="{77F94BE6-A8A2-45F7-AC0A-72428D7F98F1}" name="Rohling" dataDxfId="22"/>
    <tableColumn id="2" xr3:uid="{223CD7D5-2CD6-429A-8B4F-E5CC860664E8}" name="Carcasse" dataDxfId="21"/>
    <tableColumn id="3" xr3:uid="{F77F21C6-374C-4844-B4B4-6D43BA0FF9CB}" name="Dimension" dataDxfId="20"/>
    <tableColumn id="4" xr3:uid="{1F5753E6-61DB-4811-B22C-D6D958256EAE}" name="Chape" dataDxfId="19"/>
    <tableColumn id="5" xr3:uid="{16E33224-DE9F-4CC1-B376-0D42E278CB0F}" name="Pli 1" dataDxfId="18"/>
    <tableColumn id="6" xr3:uid="{E21D609F-643A-4E14-9A56-C22386B41EE8}" name="Pli 2" dataDxfId="17"/>
    <tableColumn id="7" xr3:uid="{FDBB4B27-01F3-47EB-88AC-8BCD0A25AF75}" name="Tringle" dataDxfId="16"/>
    <tableColumn id="8" xr3:uid="{38277B28-266C-46C1-99B4-41D1A3FB8E6E}" name="RT" dataDxfId="15"/>
    <tableColumn id="9" xr3:uid="{8F48CED0-189C-42A6-A603-A6AC305D8769}" name="BL" dataDxfId="14"/>
    <tableColumn id="10" xr3:uid="{84D58652-C3FE-4F07-A3A3-D5158F5D94FF}" name="Ceinture A" dataDxfId="13"/>
    <tableColumn id="11" xr3:uid="{FC8407B6-0BDB-4D2F-85E9-107A641B1722}" name="Ceinture B" dataDxfId="12"/>
    <tableColumn id="12" xr3:uid="{2E949F76-889A-4FE9-90DC-D4F1C4C26DD2}" name="Spool" dataDxfId="11"/>
    <tableColumn id="13" xr3:uid="{F99276DA-7746-4B4F-ACF8-02C4719BD80E}" name="BDR" dataDxfId="10"/>
    <tableColumn id="14" xr3:uid="{850D87FD-0EC7-4D86-9691-1E9F5C6DDA6F}" name="Tambour" dataDxfId="9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topLeftCell="A2" workbookViewId="0">
      <selection activeCell="B3" sqref="B3"/>
    </sheetView>
  </sheetViews>
  <sheetFormatPr baseColWidth="10" defaultColWidth="8.88671875" defaultRowHeight="14.4" x14ac:dyDescent="0.3"/>
  <cols>
    <col min="1" max="1" width="9.5546875" bestFit="1" customWidth="1"/>
    <col min="2" max="2" width="16.33203125" bestFit="1" customWidth="1"/>
  </cols>
  <sheetData>
    <row r="1" spans="1:11" x14ac:dyDescent="0.3">
      <c r="A1" s="3" t="s">
        <v>0</v>
      </c>
      <c r="B1" s="5">
        <v>663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3" t="s">
        <v>1</v>
      </c>
      <c r="B2" s="5">
        <f>VLOOKUP($B$1,'Base de données'!$A$3:$N$8,2,FALSE)</f>
        <v>729</v>
      </c>
    </row>
    <row r="3" spans="1:11" x14ac:dyDescent="0.3">
      <c r="A3" s="3" t="s">
        <v>2</v>
      </c>
      <c r="B3" s="5" t="str">
        <f>VLOOKUP($B$1,'Base de données'!$A$3:$N$8,3,FALSE)</f>
        <v>225/40R18</v>
      </c>
    </row>
    <row r="4" spans="1:11" x14ac:dyDescent="0.3">
      <c r="A4" s="3" t="s">
        <v>3</v>
      </c>
      <c r="B4" s="5" t="str">
        <f>VLOOKUP($B$1,'Base de données'!$A$3:$N$8,4,FALSE)</f>
        <v>03</v>
      </c>
    </row>
    <row r="5" spans="1:11" x14ac:dyDescent="0.3">
      <c r="A5" s="3" t="s">
        <v>4</v>
      </c>
      <c r="B5" s="5">
        <f>VLOOKUP($B$1,'Base de données'!$A$3:$N$8,5,FALSE)</f>
        <v>305</v>
      </c>
    </row>
    <row r="6" spans="1:11" x14ac:dyDescent="0.3">
      <c r="A6" s="3" t="s">
        <v>5</v>
      </c>
      <c r="B6" s="5">
        <f>VLOOKUP($B$1,'Base de données'!$A$3:$N$8,6,FALSE)</f>
        <v>0</v>
      </c>
    </row>
    <row r="7" spans="1:11" x14ac:dyDescent="0.3">
      <c r="A7" s="3" t="s">
        <v>7</v>
      </c>
      <c r="B7" s="5">
        <f>VLOOKUP($B$1,'Base de données'!$A$3:$N$8,7,FALSE)</f>
        <v>89</v>
      </c>
    </row>
    <row r="8" spans="1:11" x14ac:dyDescent="0.3">
      <c r="A8" s="3" t="s">
        <v>6</v>
      </c>
      <c r="B8" s="5">
        <f>VLOOKUP($B$1,'Base de données'!$A$3:$N$8,8,FALSE)</f>
        <v>0</v>
      </c>
    </row>
    <row r="9" spans="1:11" x14ac:dyDescent="0.3">
      <c r="A9" s="3" t="s">
        <v>8</v>
      </c>
      <c r="B9" s="5">
        <f>VLOOKUP($B$1,'Base de données'!$A$3:$N$8,9,FALSE)</f>
        <v>602</v>
      </c>
    </row>
    <row r="10" spans="1:11" x14ac:dyDescent="0.3">
      <c r="A10" s="3" t="s">
        <v>9</v>
      </c>
      <c r="B10" s="5" t="str">
        <f>VLOOKUP($B$1,'Base de données'!$A$3:$N$8,10,FALSE)</f>
        <v>A170</v>
      </c>
    </row>
    <row r="11" spans="1:11" x14ac:dyDescent="0.3">
      <c r="A11" s="3" t="s">
        <v>10</v>
      </c>
      <c r="B11" s="5" t="str">
        <f>VLOOKUP($B$1,'Base de données'!$A$3:$N$8,11,FALSE)</f>
        <v>B165</v>
      </c>
    </row>
    <row r="12" spans="1:11" x14ac:dyDescent="0.3">
      <c r="A12" s="3" t="s">
        <v>11</v>
      </c>
      <c r="B12" s="5">
        <f>VLOOKUP($B$1,'Base de données'!$A$3:$N$8,12,FALSE)</f>
        <v>11</v>
      </c>
    </row>
    <row r="13" spans="1:11" x14ac:dyDescent="0.3">
      <c r="A13" s="3" t="s">
        <v>12</v>
      </c>
      <c r="B13" s="5">
        <f>VLOOKUP($B$1,'Base de données'!$A$3:$N$8,13,FALSE)</f>
        <v>58030</v>
      </c>
    </row>
    <row r="14" spans="1:11" x14ac:dyDescent="0.3">
      <c r="A14" s="3" t="s">
        <v>13</v>
      </c>
      <c r="B14" s="5">
        <f>VLOOKUP($B$1,'Base de données'!$A$3:$N$8,14,FALSE)</f>
        <v>302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3010-0C58-4651-8750-B3800E59AC9A}">
  <dimension ref="A1:B5"/>
  <sheetViews>
    <sheetView workbookViewId="0">
      <selection activeCell="B5" sqref="B5"/>
    </sheetView>
  </sheetViews>
  <sheetFormatPr baseColWidth="10" defaultRowHeight="14.4" x14ac:dyDescent="0.3"/>
  <cols>
    <col min="1" max="1" width="14" bestFit="1" customWidth="1"/>
    <col min="5" max="5" width="14" bestFit="1" customWidth="1"/>
  </cols>
  <sheetData>
    <row r="1" spans="1:2" x14ac:dyDescent="0.3">
      <c r="A1" s="3" t="s">
        <v>13</v>
      </c>
      <c r="B1" s="3">
        <v>336</v>
      </c>
    </row>
    <row r="2" spans="1:2" x14ac:dyDescent="0.3">
      <c r="A2" s="3" t="s">
        <v>0</v>
      </c>
      <c r="B2" s="3">
        <f>INDEX('Base de données'!$A$3:$N$8,MATCH($B$1,'Base de données'!$N$3:$N$8,0),1)</f>
        <v>128</v>
      </c>
    </row>
    <row r="3" spans="1:2" x14ac:dyDescent="0.3">
      <c r="A3" s="3" t="s">
        <v>1</v>
      </c>
      <c r="B3" s="3">
        <f>INDEX('Base de données'!$A$3:$N$8,MATCH($B$1,'Base de données'!$N$3:$N$8,0),2)</f>
        <v>128</v>
      </c>
    </row>
    <row r="4" spans="1:2" x14ac:dyDescent="0.3">
      <c r="A4" s="3" t="s">
        <v>2</v>
      </c>
      <c r="B4" s="3" t="str">
        <f>INDEX('Base de données'!$A$3:$N$8,MATCH($B$1,'Base de données'!$N$3:$N$8,0),3)</f>
        <v>235/45R18</v>
      </c>
    </row>
    <row r="5" spans="1:2" x14ac:dyDescent="0.3">
      <c r="A5" s="4" t="s">
        <v>28</v>
      </c>
      <c r="B5" s="3">
        <f>COUNTIFS('Base de données'!$N$3:$N$8,$B$1)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61830-515B-408B-8948-1CE393F45BC6}">
  <dimension ref="A1:N8"/>
  <sheetViews>
    <sheetView workbookViewId="0">
      <selection activeCell="N6" sqref="N6"/>
    </sheetView>
  </sheetViews>
  <sheetFormatPr baseColWidth="10" defaultRowHeight="14.4" x14ac:dyDescent="0.3"/>
  <cols>
    <col min="1" max="8" width="13.77734375" customWidth="1"/>
    <col min="9" max="9" width="16.33203125" bestFit="1" customWidth="1"/>
    <col min="10" max="14" width="13.77734375" customWidth="1"/>
  </cols>
  <sheetData>
    <row r="1" spans="1:14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6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3" spans="1:14" x14ac:dyDescent="0.3">
      <c r="A3" s="1">
        <v>128</v>
      </c>
      <c r="B3" s="1">
        <v>128</v>
      </c>
      <c r="C3" s="1" t="s">
        <v>14</v>
      </c>
      <c r="D3" s="1">
        <v>111</v>
      </c>
      <c r="E3" s="1">
        <v>823</v>
      </c>
      <c r="F3" s="1"/>
      <c r="G3" s="1">
        <v>29</v>
      </c>
      <c r="H3" s="1"/>
      <c r="I3" s="1">
        <v>223</v>
      </c>
      <c r="J3" s="1" t="s">
        <v>15</v>
      </c>
      <c r="K3" s="1" t="s">
        <v>16</v>
      </c>
      <c r="L3" s="1">
        <v>33</v>
      </c>
      <c r="M3" s="1">
        <v>4033</v>
      </c>
      <c r="N3" s="1">
        <v>336</v>
      </c>
    </row>
    <row r="4" spans="1:14" x14ac:dyDescent="0.3">
      <c r="A4" s="1">
        <v>680</v>
      </c>
      <c r="B4" s="1">
        <v>680</v>
      </c>
      <c r="C4" s="1" t="s">
        <v>17</v>
      </c>
      <c r="D4" s="1">
        <v>304</v>
      </c>
      <c r="E4" s="1">
        <v>219</v>
      </c>
      <c r="F4" s="1"/>
      <c r="G4" s="1">
        <v>90</v>
      </c>
      <c r="H4" s="1"/>
      <c r="I4" s="1">
        <v>592</v>
      </c>
      <c r="J4" s="1" t="s">
        <v>18</v>
      </c>
      <c r="K4" s="1" t="s">
        <v>19</v>
      </c>
      <c r="L4" s="1">
        <v>44</v>
      </c>
      <c r="M4" s="1">
        <v>6028</v>
      </c>
      <c r="N4" s="1">
        <v>358</v>
      </c>
    </row>
    <row r="5" spans="1:14" x14ac:dyDescent="0.3">
      <c r="A5" s="1">
        <v>104</v>
      </c>
      <c r="B5" s="2" t="s">
        <v>20</v>
      </c>
      <c r="C5" s="1" t="s">
        <v>21</v>
      </c>
      <c r="D5" s="1">
        <v>39</v>
      </c>
      <c r="E5" s="1">
        <v>274</v>
      </c>
      <c r="F5" s="1"/>
      <c r="G5" s="1">
        <v>39</v>
      </c>
      <c r="H5" s="1"/>
      <c r="I5" s="1">
        <v>554</v>
      </c>
      <c r="J5" s="1" t="s">
        <v>22</v>
      </c>
      <c r="K5" s="1" t="s">
        <v>23</v>
      </c>
      <c r="L5" s="1">
        <v>33</v>
      </c>
      <c r="M5" s="1">
        <v>5027</v>
      </c>
      <c r="N5" s="1">
        <v>376</v>
      </c>
    </row>
    <row r="6" spans="1:14" x14ac:dyDescent="0.3">
      <c r="A6" s="1">
        <v>900</v>
      </c>
      <c r="B6" s="1">
        <v>900</v>
      </c>
      <c r="C6" s="1" t="s">
        <v>24</v>
      </c>
      <c r="D6" s="1">
        <v>159</v>
      </c>
      <c r="E6" s="1">
        <v>620</v>
      </c>
      <c r="F6" s="1">
        <v>606</v>
      </c>
      <c r="G6" s="1">
        <v>223</v>
      </c>
      <c r="H6" s="1">
        <v>55</v>
      </c>
      <c r="I6" s="1" t="s">
        <v>27</v>
      </c>
      <c r="J6" s="1" t="s">
        <v>25</v>
      </c>
      <c r="K6" s="1" t="s">
        <v>26</v>
      </c>
      <c r="L6" s="1">
        <v>55</v>
      </c>
      <c r="M6" s="1">
        <v>2031</v>
      </c>
      <c r="N6" s="1">
        <v>336</v>
      </c>
    </row>
    <row r="7" spans="1:14" x14ac:dyDescent="0.3">
      <c r="A7" s="1">
        <v>713</v>
      </c>
      <c r="B7" s="1">
        <v>176</v>
      </c>
      <c r="C7" s="1" t="s">
        <v>17</v>
      </c>
      <c r="D7" s="1">
        <v>90</v>
      </c>
      <c r="E7" s="1">
        <v>276</v>
      </c>
      <c r="F7" s="1"/>
      <c r="G7" s="1">
        <v>90</v>
      </c>
      <c r="H7" s="1"/>
      <c r="I7" s="1">
        <v>596</v>
      </c>
      <c r="J7" s="1" t="s">
        <v>29</v>
      </c>
      <c r="K7" s="1" t="s">
        <v>30</v>
      </c>
      <c r="L7" s="1">
        <v>11</v>
      </c>
      <c r="M7" s="6" t="s">
        <v>31</v>
      </c>
      <c r="N7" s="1">
        <v>354</v>
      </c>
    </row>
    <row r="8" spans="1:14" x14ac:dyDescent="0.3">
      <c r="A8" s="1">
        <v>663</v>
      </c>
      <c r="B8" s="1">
        <v>729</v>
      </c>
      <c r="C8" s="1" t="s">
        <v>32</v>
      </c>
      <c r="D8" s="2" t="s">
        <v>33</v>
      </c>
      <c r="E8" s="1">
        <v>305</v>
      </c>
      <c r="F8" s="1"/>
      <c r="G8" s="1">
        <v>89</v>
      </c>
      <c r="H8" s="1"/>
      <c r="I8" s="1">
        <v>602</v>
      </c>
      <c r="J8" s="1" t="s">
        <v>34</v>
      </c>
      <c r="K8" s="1" t="s">
        <v>35</v>
      </c>
      <c r="L8" s="1">
        <v>11</v>
      </c>
      <c r="M8" s="1">
        <v>58030</v>
      </c>
      <c r="N8" s="1">
        <v>302</v>
      </c>
    </row>
  </sheetData>
  <conditionalFormatting sqref="N3:N8">
    <cfRule type="duplicateValues" dxfId="5" priority="3"/>
  </conditionalFormatting>
  <conditionalFormatting sqref="C3:C8">
    <cfRule type="containsText" dxfId="4" priority="1" operator="containsText" text="19">
      <formula>NOT(ISERROR(SEARCH("19",C3)))</formula>
    </cfRule>
    <cfRule type="containsText" dxfId="3" priority="2" operator="containsText" text="18">
      <formula>NOT(ISERROR(SEARCH("18",C3)))</formula>
    </cfRule>
  </conditionalFormatting>
  <pageMargins left="0.7" right="0.7" top="0.75" bottom="0.75" header="0.3" footer="0.3"/>
  <ignoredErrors>
    <ignoredError sqref="B5 M7 D8" numberStoredAsText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Infos dimension</vt:lpstr>
      <vt:lpstr>Tambour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Joffrey</dc:creator>
  <cp:lastModifiedBy>Jung Joffrey</cp:lastModifiedBy>
  <dcterms:created xsi:type="dcterms:W3CDTF">2015-06-05T18:17:20Z</dcterms:created>
  <dcterms:modified xsi:type="dcterms:W3CDTF">2023-09-21T10:39:02Z</dcterms:modified>
</cp:coreProperties>
</file>