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60" yWindow="0" windowWidth="20730" windowHeight="11760"/>
  </bookViews>
  <sheets>
    <sheet name="Exercice2" sheetId="2" r:id="rId1"/>
  </sheets>
  <definedNames>
    <definedName name="covariance">#REF!</definedName>
    <definedName name="date_deb">Exercice2!$W$54</definedName>
    <definedName name="date_fin">Exercice2!$Z$54</definedName>
    <definedName name="dates">Exercice2!$A$3:$A$289</definedName>
    <definedName name="dates_liste_fin">Exercice2!#REF!</definedName>
    <definedName name="dates_periode">Exercice2!#REF!</definedName>
    <definedName name="dd_HFRIFWI">Exercice2!$R$3:$R$289</definedName>
    <definedName name="dd_SGIXBU10">Exercice2!$Q$3:$Q$289</definedName>
    <definedName name="dd_SGIXBU1M">Exercice2!$P$3:$P$289</definedName>
    <definedName name="dd_SPXT">Exercice2!$O$3:$O$289</definedName>
    <definedName name="gr_ind100_HFRIFWI">OFFSET(ind100_HFRIFWI,Exercice2!$X$55,,Exercice2!$Z$55-(Exercice2!$X$55),)</definedName>
    <definedName name="gr_ind100_SGIXBU10">OFFSET(ind100_SGIXBU10,Exercice2!$X$55,,Exercice2!$Z$55-(Exercice2!$X$55),)</definedName>
    <definedName name="gr_ind100_SGIXBU1M">OFFSET(ind100_SGIXBU1M,Exercice2!$X$55,,Exercice2!$Z$55-(Exercice2!$X$55),)</definedName>
    <definedName name="gr_ind100_SPXT">OFFSET(ind100_SPXT,Exercice2!$X$55,,Exercice2!$Z$55-(Exercice2!$X$55),)</definedName>
    <definedName name="ind100_HFRIFWI">Exercice2!$N$3:$N$289</definedName>
    <definedName name="ind100_SGIXBU10">Exercice2!$M$3:$M$289</definedName>
    <definedName name="ind100_SGIXBU1M">Exercice2!$L$3:$L$289</definedName>
    <definedName name="ind100_SPXT">Exercice2!$K$3:$K$289</definedName>
    <definedName name="liste_date_fin">Exercice2!$B$3:$B$289</definedName>
    <definedName name="mat_dd_per">Exercice2!#REF!</definedName>
    <definedName name="mat_draw">Exercice2!$O$3:$R$289</definedName>
    <definedName name="mat_gr_ind100">Exercice2!$K$2:$N$289</definedName>
    <definedName name="mat_indice">Exercice2!$C$3:$F$289</definedName>
    <definedName name="mat_perf">Exercice2!$C$3:$F$289</definedName>
    <definedName name="mat_perfm">Exercice2!$G$4:$J$289</definedName>
    <definedName name="noms">Exercice2!$C$2:$F$2</definedName>
    <definedName name="perf_cond">Exercice2!#REF!</definedName>
    <definedName name="perfm_HFRIFWI">Exercice2!$J$3:$J$289</definedName>
    <definedName name="perfm_SGIXBU10">Exercice2!$I$3:$I$289</definedName>
    <definedName name="perfm_SGIXBU1M">Exercice2!$H$3:$H$289</definedName>
    <definedName name="perfm_SPXT">Exercice2!$G$3:$G$289</definedName>
    <definedName name="plage_dd_HFRIFWI">OFFSET(dd_HFRIFWI,Exercice2!$X$55-1,,Exercice2!$Z$55-(Exercice2!$X$55-1),)</definedName>
    <definedName name="plage_dd_SGIXBU10">OFFSET(dd_SGIXBU10,Exercice2!$X$55-1,,Exercice2!$Z$55-(Exercice2!$X$55-1),)</definedName>
    <definedName name="plage_dd_SGIXBU1M">OFFSET(dd_SGIXBU1M,Exercice2!$X$55-1,,Exercice2!$Z$55-(Exercice2!$X$55-1),)</definedName>
    <definedName name="plage_dd_SPXT">OFFSET(dd_SPXT,Exercice2!$X$55-1,,Exercice2!$Z$55-(Exercice2!$X$55-1),)</definedName>
    <definedName name="plage_gr_ind100">OFFSET(mat_gr_ind100,Exercice2!$X$55,,Exercice2!$Z$55-Exercice2!$X$55,)</definedName>
    <definedName name="plage_liste_fin">OFFSET(liste_date_fin,MATCH(date_deb,liste_date_fin,0),,COUNTA(liste_date_fin)-MATCH(date_deb,liste_date_fin,0),)</definedName>
    <definedName name="plage_perfm_HFRIFWI">OFFSET(perfm_HFRIFWI,Exercice2!$X$55-1,,Exercice2!$Z$55-(Exercice2!$X$55-1),)</definedName>
    <definedName name="plage_perfm_SGIXBU10">OFFSET(perfm_SGIXBU10,Exercice2!$X$55-1,,Exercice2!$Z$55-(Exercice2!$X$55-1),)</definedName>
    <definedName name="plage_perfm_SGIXBU1M">OFFSET(perfm_SGIXBU1M,Exercice2!$X$55-1,,Exercice2!$Z$55-(Exercice2!$X$55-1),)</definedName>
    <definedName name="plage_perfm_SPXT">OFFSET(perfm_SPXT,Exercice2!$X$55-1,,Exercice2!$Z$55-(Exercice2!$X$55-1),)</definedName>
    <definedName name="proportions">#REF!</definedName>
    <definedName name="rentabilites">#REF!</definedName>
    <definedName name="SGIXBU10_Index">Exercice2!$M$3:$M$289</definedName>
    <definedName name="volatilites">#REF!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17" i="2" l="1"/>
  <c r="O233" i="2"/>
  <c r="X55" i="2"/>
  <c r="Z17" i="2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253" i="2"/>
  <c r="R254" i="2"/>
  <c r="R255" i="2"/>
  <c r="R256" i="2"/>
  <c r="R257" i="2"/>
  <c r="R258" i="2"/>
  <c r="R259" i="2"/>
  <c r="R260" i="2"/>
  <c r="R261" i="2"/>
  <c r="R262" i="2"/>
  <c r="R263" i="2"/>
  <c r="R264" i="2"/>
  <c r="R265" i="2"/>
  <c r="R266" i="2"/>
  <c r="R267" i="2"/>
  <c r="R268" i="2"/>
  <c r="R269" i="2"/>
  <c r="R270" i="2"/>
  <c r="R271" i="2"/>
  <c r="R272" i="2"/>
  <c r="R273" i="2"/>
  <c r="R274" i="2"/>
  <c r="R275" i="2"/>
  <c r="R276" i="2"/>
  <c r="R277" i="2"/>
  <c r="R278" i="2"/>
  <c r="R279" i="2"/>
  <c r="R280" i="2"/>
  <c r="R281" i="2"/>
  <c r="R282" i="2"/>
  <c r="R283" i="2"/>
  <c r="R284" i="2"/>
  <c r="R285" i="2"/>
  <c r="R286" i="2"/>
  <c r="R287" i="2"/>
  <c r="R288" i="2"/>
  <c r="R289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AA17" i="2"/>
  <c r="Z55" i="2"/>
  <c r="X70" i="2" s="1"/>
  <c r="X71" i="2" s="1" a="1"/>
  <c r="X71" i="2" s="1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K3" i="2"/>
  <c r="L3" i="2"/>
  <c r="L4" i="2" s="1"/>
  <c r="M3" i="2"/>
  <c r="N3" i="2"/>
  <c r="Y7" i="2"/>
  <c r="Z7" i="2"/>
  <c r="AA7" i="2"/>
  <c r="X7" i="2"/>
  <c r="Y8" i="2"/>
  <c r="Y6" i="2"/>
  <c r="Z6" i="2"/>
  <c r="AA6" i="2"/>
  <c r="X6" i="2"/>
  <c r="Y15" i="2" l="1"/>
  <c r="Y19" i="2" s="1" a="1"/>
  <c r="Y19" i="2" s="1"/>
  <c r="X18" i="2"/>
  <c r="AA10" i="2"/>
  <c r="Z10" i="2"/>
  <c r="X8" i="2"/>
  <c r="M4" i="2"/>
  <c r="M5" i="2" s="1"/>
  <c r="M6" i="2" s="1"/>
  <c r="AA9" i="2"/>
  <c r="AA15" i="2"/>
  <c r="AA19" i="2" s="1" a="1"/>
  <c r="AA19" i="2" s="1"/>
  <c r="X64" i="2"/>
  <c r="Y65" i="2"/>
  <c r="L5" i="2"/>
  <c r="Z9" i="2"/>
  <c r="Z8" i="2"/>
  <c r="Y10" i="2"/>
  <c r="Y9" i="2"/>
  <c r="X10" i="2"/>
  <c r="X65" i="2"/>
  <c r="Z61" i="2"/>
  <c r="Z62" i="2" s="1"/>
  <c r="Y63" i="2"/>
  <c r="Y61" i="2"/>
  <c r="Y62" i="2" s="1"/>
  <c r="X61" i="2"/>
  <c r="X62" i="2" s="1"/>
  <c r="AA61" i="2"/>
  <c r="AA62" i="2" s="1"/>
  <c r="X15" i="2"/>
  <c r="AA8" i="2"/>
  <c r="Z18" i="2"/>
  <c r="X9" i="2"/>
  <c r="K4" i="2"/>
  <c r="M7" i="2"/>
  <c r="K5" i="2"/>
  <c r="N4" i="2"/>
  <c r="AA63" i="2"/>
  <c r="AA64" i="2"/>
  <c r="AA65" i="2"/>
  <c r="Z70" i="2"/>
  <c r="Z71" i="2" s="1" a="1"/>
  <c r="Z71" i="2" s="1"/>
  <c r="Z15" i="2"/>
  <c r="Y18" i="2"/>
  <c r="Y70" i="2"/>
  <c r="Y71" i="2" s="1" a="1"/>
  <c r="Y71" i="2" s="1"/>
  <c r="Z63" i="2"/>
  <c r="Y64" i="2"/>
  <c r="X63" i="2"/>
  <c r="Z64" i="2"/>
  <c r="Z65" i="2"/>
  <c r="AA18" i="2"/>
  <c r="AA70" i="2"/>
  <c r="AA71" i="2" s="1" a="1"/>
  <c r="AA71" i="2" s="1"/>
  <c r="Y16" i="2" l="1" a="1"/>
  <c r="Y16" i="2" s="1"/>
  <c r="AA16" i="2" a="1"/>
  <c r="AA16" i="2" s="1"/>
  <c r="X19" i="2" a="1"/>
  <c r="X19" i="2" s="1"/>
  <c r="X16" i="2" a="1"/>
  <c r="X16" i="2" s="1"/>
  <c r="L6" i="2"/>
  <c r="M8" i="2"/>
  <c r="Z16" i="2" a="1"/>
  <c r="Z16" i="2" s="1"/>
  <c r="Z19" i="2" a="1"/>
  <c r="Z19" i="2" s="1"/>
  <c r="N5" i="2"/>
  <c r="K6" i="2"/>
  <c r="L7" i="2" l="1"/>
  <c r="N6" i="2"/>
  <c r="K7" i="2"/>
  <c r="M9" i="2"/>
  <c r="L8" i="2" l="1"/>
  <c r="M10" i="2"/>
  <c r="K8" i="2"/>
  <c r="N7" i="2"/>
  <c r="L9" i="2" l="1"/>
  <c r="K9" i="2"/>
  <c r="N8" i="2"/>
  <c r="M11" i="2"/>
  <c r="L10" i="2" l="1"/>
  <c r="M12" i="2"/>
  <c r="N9" i="2"/>
  <c r="K10" i="2"/>
  <c r="L11" i="2" l="1"/>
  <c r="M13" i="2"/>
  <c r="K11" i="2"/>
  <c r="N10" i="2"/>
  <c r="L12" i="2" l="1"/>
  <c r="M14" i="2"/>
  <c r="N11" i="2"/>
  <c r="K12" i="2"/>
  <c r="L13" i="2" l="1"/>
  <c r="M15" i="2"/>
  <c r="N12" i="2"/>
  <c r="K13" i="2"/>
  <c r="L14" i="2" l="1"/>
  <c r="N13" i="2"/>
  <c r="K14" i="2"/>
  <c r="M16" i="2"/>
  <c r="L15" i="2" l="1"/>
  <c r="K15" i="2"/>
  <c r="N14" i="2"/>
  <c r="M17" i="2"/>
  <c r="L16" i="2" l="1"/>
  <c r="M18" i="2"/>
  <c r="N15" i="2"/>
  <c r="K16" i="2"/>
  <c r="L17" i="2" l="1"/>
  <c r="M19" i="2"/>
  <c r="K17" i="2"/>
  <c r="N16" i="2"/>
  <c r="L18" i="2" l="1"/>
  <c r="M20" i="2"/>
  <c r="N17" i="2"/>
  <c r="K18" i="2"/>
  <c r="L19" i="2" l="1"/>
  <c r="M21" i="2"/>
  <c r="K19" i="2"/>
  <c r="N18" i="2"/>
  <c r="L20" i="2" l="1"/>
  <c r="K20" i="2"/>
  <c r="N19" i="2"/>
  <c r="M22" i="2"/>
  <c r="L21" i="2" l="1"/>
  <c r="N20" i="2"/>
  <c r="M23" i="2"/>
  <c r="K21" i="2"/>
  <c r="L22" i="2" l="1"/>
  <c r="M24" i="2"/>
  <c r="N21" i="2"/>
  <c r="K22" i="2"/>
  <c r="L23" i="2" l="1"/>
  <c r="K23" i="2"/>
  <c r="M25" i="2"/>
  <c r="N22" i="2"/>
  <c r="L24" i="2" l="1"/>
  <c r="N23" i="2"/>
  <c r="K24" i="2"/>
  <c r="M26" i="2"/>
  <c r="L25" i="2" l="1"/>
  <c r="K25" i="2"/>
  <c r="N24" i="2"/>
  <c r="M27" i="2"/>
  <c r="L26" i="2" l="1"/>
  <c r="M28" i="2"/>
  <c r="N25" i="2"/>
  <c r="K26" i="2"/>
  <c r="L27" i="2" l="1"/>
  <c r="M29" i="2"/>
  <c r="N26" i="2"/>
  <c r="K27" i="2"/>
  <c r="L28" i="2" l="1"/>
  <c r="M30" i="2"/>
  <c r="K28" i="2"/>
  <c r="N27" i="2"/>
  <c r="L29" i="2" l="1"/>
  <c r="M31" i="2"/>
  <c r="K29" i="2"/>
  <c r="N28" i="2"/>
  <c r="L30" i="2" l="1"/>
  <c r="K30" i="2"/>
  <c r="M32" i="2"/>
  <c r="N29" i="2"/>
  <c r="L31" i="2" l="1"/>
  <c r="M33" i="2"/>
  <c r="N30" i="2"/>
  <c r="K31" i="2"/>
  <c r="L32" i="2" l="1"/>
  <c r="K32" i="2"/>
  <c r="M34" i="2"/>
  <c r="N31" i="2"/>
  <c r="L33" i="2" l="1"/>
  <c r="M35" i="2"/>
  <c r="K33" i="2"/>
  <c r="N32" i="2"/>
  <c r="L34" i="2" l="1"/>
  <c r="K34" i="2"/>
  <c r="M36" i="2"/>
  <c r="N33" i="2"/>
  <c r="L35" i="2" l="1"/>
  <c r="K35" i="2"/>
  <c r="N34" i="2"/>
  <c r="M37" i="2"/>
  <c r="L36" i="2" l="1"/>
  <c r="K36" i="2"/>
  <c r="M38" i="2"/>
  <c r="N35" i="2"/>
  <c r="L37" i="2" l="1"/>
  <c r="M39" i="2"/>
  <c r="N36" i="2"/>
  <c r="K37" i="2"/>
  <c r="L38" i="2" l="1"/>
  <c r="N37" i="2"/>
  <c r="K38" i="2"/>
  <c r="M40" i="2"/>
  <c r="L39" i="2" l="1"/>
  <c r="N38" i="2"/>
  <c r="K39" i="2"/>
  <c r="M41" i="2"/>
  <c r="L40" i="2" l="1"/>
  <c r="M42" i="2"/>
  <c r="N39" i="2"/>
  <c r="K40" i="2"/>
  <c r="L41" i="2" l="1"/>
  <c r="K41" i="2"/>
  <c r="N40" i="2"/>
  <c r="M43" i="2"/>
  <c r="L42" i="2" l="1"/>
  <c r="K42" i="2"/>
  <c r="M44" i="2"/>
  <c r="N41" i="2"/>
  <c r="L43" i="2" l="1"/>
  <c r="M45" i="2"/>
  <c r="K43" i="2"/>
  <c r="N42" i="2"/>
  <c r="L44" i="2" l="1"/>
  <c r="K44" i="2"/>
  <c r="M46" i="2"/>
  <c r="N43" i="2"/>
  <c r="L45" i="2" l="1"/>
  <c r="N44" i="2"/>
  <c r="K45" i="2"/>
  <c r="M47" i="2"/>
  <c r="L46" i="2" l="1"/>
  <c r="N45" i="2"/>
  <c r="M48" i="2"/>
  <c r="K46" i="2"/>
  <c r="L47" i="2" l="1"/>
  <c r="K47" i="2"/>
  <c r="M49" i="2"/>
  <c r="N46" i="2"/>
  <c r="L48" i="2" l="1"/>
  <c r="K48" i="2"/>
  <c r="M50" i="2"/>
  <c r="N47" i="2"/>
  <c r="L49" i="2" l="1"/>
  <c r="M51" i="2"/>
  <c r="N48" i="2"/>
  <c r="K49" i="2"/>
  <c r="L50" i="2" l="1"/>
  <c r="K50" i="2"/>
  <c r="M52" i="2"/>
  <c r="N49" i="2"/>
  <c r="L51" i="2" l="1"/>
  <c r="K51" i="2"/>
  <c r="N50" i="2"/>
  <c r="M53" i="2"/>
  <c r="L52" i="2" l="1"/>
  <c r="N51" i="2"/>
  <c r="M54" i="2"/>
  <c r="K52" i="2"/>
  <c r="L53" i="2" l="1"/>
  <c r="K53" i="2"/>
  <c r="N52" i="2"/>
  <c r="M55" i="2"/>
  <c r="L54" i="2" l="1"/>
  <c r="M56" i="2"/>
  <c r="K54" i="2"/>
  <c r="N53" i="2"/>
  <c r="L55" i="2" l="1"/>
  <c r="M57" i="2"/>
  <c r="N54" i="2"/>
  <c r="K55" i="2"/>
  <c r="L56" i="2" l="1"/>
  <c r="N55" i="2"/>
  <c r="K56" i="2"/>
  <c r="M58" i="2"/>
  <c r="L57" i="2" l="1"/>
  <c r="M59" i="2"/>
  <c r="N56" i="2"/>
  <c r="K57" i="2"/>
  <c r="L58" i="2" l="1"/>
  <c r="K58" i="2"/>
  <c r="M60" i="2"/>
  <c r="N57" i="2"/>
  <c r="L59" i="2" l="1"/>
  <c r="M61" i="2"/>
  <c r="K59" i="2"/>
  <c r="N58" i="2"/>
  <c r="L60" i="2" l="1"/>
  <c r="M62" i="2"/>
  <c r="N59" i="2"/>
  <c r="K60" i="2"/>
  <c r="L61" i="2" l="1"/>
  <c r="K61" i="2"/>
  <c r="M63" i="2"/>
  <c r="N60" i="2"/>
  <c r="L62" i="2" l="1"/>
  <c r="M64" i="2"/>
  <c r="K62" i="2"/>
  <c r="N61" i="2"/>
  <c r="L63" i="2" l="1"/>
  <c r="N62" i="2"/>
  <c r="M65" i="2"/>
  <c r="K63" i="2"/>
  <c r="L64" i="2" l="1"/>
  <c r="N63" i="2"/>
  <c r="K64" i="2"/>
  <c r="M66" i="2"/>
  <c r="L65" i="2" l="1"/>
  <c r="M67" i="2"/>
  <c r="K65" i="2"/>
  <c r="N64" i="2"/>
  <c r="L66" i="2" l="1"/>
  <c r="M68" i="2"/>
  <c r="N65" i="2"/>
  <c r="K66" i="2"/>
  <c r="L67" i="2" l="1"/>
  <c r="M69" i="2"/>
  <c r="K67" i="2"/>
  <c r="N66" i="2"/>
  <c r="L68" i="2" l="1"/>
  <c r="K68" i="2"/>
  <c r="N67" i="2"/>
  <c r="M70" i="2"/>
  <c r="L69" i="2" l="1"/>
  <c r="N68" i="2"/>
  <c r="K69" i="2"/>
  <c r="M71" i="2"/>
  <c r="L70" i="2" l="1"/>
  <c r="N69" i="2"/>
  <c r="M72" i="2"/>
  <c r="K70" i="2"/>
  <c r="L71" i="2" l="1"/>
  <c r="K71" i="2"/>
  <c r="M73" i="2"/>
  <c r="N70" i="2"/>
  <c r="L72" i="2" l="1"/>
  <c r="K72" i="2"/>
  <c r="M74" i="2"/>
  <c r="N71" i="2"/>
  <c r="L73" i="2" l="1"/>
  <c r="N72" i="2"/>
  <c r="K73" i="2"/>
  <c r="M75" i="2"/>
  <c r="L74" i="2" l="1"/>
  <c r="N73" i="2"/>
  <c r="K74" i="2"/>
  <c r="M76" i="2"/>
  <c r="L75" i="2" l="1"/>
  <c r="K75" i="2"/>
  <c r="N74" i="2"/>
  <c r="M77" i="2"/>
  <c r="L76" i="2" l="1"/>
  <c r="N75" i="2"/>
  <c r="K76" i="2"/>
  <c r="M78" i="2"/>
  <c r="L77" i="2" l="1"/>
  <c r="M79" i="2"/>
  <c r="N76" i="2"/>
  <c r="K77" i="2"/>
  <c r="L78" i="2" l="1"/>
  <c r="K78" i="2"/>
  <c r="M80" i="2"/>
  <c r="N77" i="2"/>
  <c r="L79" i="2" l="1"/>
  <c r="K79" i="2"/>
  <c r="N78" i="2"/>
  <c r="M81" i="2"/>
  <c r="L80" i="2" l="1"/>
  <c r="M82" i="2"/>
  <c r="N79" i="2"/>
  <c r="K80" i="2"/>
  <c r="L81" i="2" l="1"/>
  <c r="K81" i="2"/>
  <c r="M83" i="2"/>
  <c r="N80" i="2"/>
  <c r="L82" i="2" l="1"/>
  <c r="K82" i="2"/>
  <c r="M84" i="2"/>
  <c r="N81" i="2"/>
  <c r="L83" i="2" l="1"/>
  <c r="M85" i="2"/>
  <c r="N82" i="2"/>
  <c r="K83" i="2"/>
  <c r="L84" i="2" l="1"/>
  <c r="K84" i="2"/>
  <c r="M86" i="2"/>
  <c r="N83" i="2"/>
  <c r="L85" i="2" l="1"/>
  <c r="K85" i="2"/>
  <c r="N84" i="2"/>
  <c r="M87" i="2"/>
  <c r="L86" i="2" l="1"/>
  <c r="N85" i="2"/>
  <c r="M88" i="2"/>
  <c r="K86" i="2"/>
  <c r="L87" i="2" l="1"/>
  <c r="K87" i="2"/>
  <c r="N86" i="2"/>
  <c r="M89" i="2"/>
  <c r="L88" i="2" l="1"/>
  <c r="K88" i="2"/>
  <c r="M90" i="2"/>
  <c r="N87" i="2"/>
  <c r="L89" i="2" l="1"/>
  <c r="M91" i="2"/>
  <c r="K89" i="2"/>
  <c r="N88" i="2"/>
  <c r="L90" i="2" l="1"/>
  <c r="M92" i="2"/>
  <c r="N89" i="2"/>
  <c r="K90" i="2"/>
  <c r="L91" i="2" l="1"/>
  <c r="M93" i="2"/>
  <c r="K91" i="2"/>
  <c r="N90" i="2"/>
  <c r="L92" i="2" l="1"/>
  <c r="K92" i="2"/>
  <c r="N91" i="2"/>
  <c r="M94" i="2"/>
  <c r="L93" i="2" l="1"/>
  <c r="N92" i="2"/>
  <c r="K93" i="2"/>
  <c r="M95" i="2"/>
  <c r="L94" i="2" l="1"/>
  <c r="N93" i="2"/>
  <c r="M96" i="2"/>
  <c r="K94" i="2"/>
  <c r="L95" i="2" l="1"/>
  <c r="K95" i="2"/>
  <c r="M97" i="2"/>
  <c r="N94" i="2"/>
  <c r="L96" i="2" l="1"/>
  <c r="K96" i="2"/>
  <c r="M98" i="2"/>
  <c r="N95" i="2"/>
  <c r="L97" i="2" l="1"/>
  <c r="N96" i="2"/>
  <c r="K97" i="2"/>
  <c r="M99" i="2"/>
  <c r="L98" i="2" l="1"/>
  <c r="M100" i="2"/>
  <c r="N97" i="2"/>
  <c r="K98" i="2"/>
  <c r="L99" i="2" l="1"/>
  <c r="N98" i="2"/>
  <c r="M101" i="2"/>
  <c r="K99" i="2"/>
  <c r="L100" i="2" l="1"/>
  <c r="K100" i="2"/>
  <c r="N99" i="2"/>
  <c r="M102" i="2"/>
  <c r="L101" i="2" l="1"/>
  <c r="K101" i="2"/>
  <c r="N100" i="2"/>
  <c r="M103" i="2"/>
  <c r="L102" i="2" l="1"/>
  <c r="M104" i="2"/>
  <c r="N101" i="2"/>
  <c r="K102" i="2"/>
  <c r="L103" i="2" l="1"/>
  <c r="K103" i="2"/>
  <c r="M105" i="2"/>
  <c r="N102" i="2"/>
  <c r="L104" i="2" l="1"/>
  <c r="K104" i="2"/>
  <c r="M106" i="2"/>
  <c r="N103" i="2"/>
  <c r="L105" i="2" l="1"/>
  <c r="M107" i="2"/>
  <c r="N104" i="2"/>
  <c r="K105" i="2"/>
  <c r="L106" i="2" l="1"/>
  <c r="K106" i="2"/>
  <c r="M108" i="2"/>
  <c r="N105" i="2"/>
  <c r="L107" i="2" l="1"/>
  <c r="K107" i="2"/>
  <c r="N106" i="2"/>
  <c r="M109" i="2"/>
  <c r="L108" i="2" l="1"/>
  <c r="M110" i="2"/>
  <c r="N107" i="2"/>
  <c r="K108" i="2"/>
  <c r="L109" i="2" l="1"/>
  <c r="K109" i="2"/>
  <c r="M111" i="2"/>
  <c r="N108" i="2"/>
  <c r="L110" i="2" l="1"/>
  <c r="M112" i="2"/>
  <c r="K110" i="2"/>
  <c r="N109" i="2"/>
  <c r="L111" i="2" l="1"/>
  <c r="K111" i="2"/>
  <c r="N110" i="2"/>
  <c r="M113" i="2"/>
  <c r="L112" i="2" l="1"/>
  <c r="N111" i="2"/>
  <c r="M114" i="2"/>
  <c r="K112" i="2"/>
  <c r="L113" i="2" l="1"/>
  <c r="M115" i="2"/>
  <c r="N112" i="2"/>
  <c r="K113" i="2"/>
  <c r="L114" i="2" l="1"/>
  <c r="K114" i="2"/>
  <c r="M116" i="2"/>
  <c r="N113" i="2"/>
  <c r="L115" i="2" l="1"/>
  <c r="N114" i="2"/>
  <c r="K115" i="2"/>
  <c r="M117" i="2"/>
  <c r="L116" i="2" l="1"/>
  <c r="K116" i="2"/>
  <c r="M118" i="2"/>
  <c r="N115" i="2"/>
  <c r="L117" i="2" l="1"/>
  <c r="M119" i="2"/>
  <c r="K117" i="2"/>
  <c r="N116" i="2"/>
  <c r="L118" i="2" l="1"/>
  <c r="N117" i="2"/>
  <c r="M120" i="2"/>
  <c r="K118" i="2"/>
  <c r="L119" i="2" l="1"/>
  <c r="M121" i="2"/>
  <c r="K119" i="2"/>
  <c r="N118" i="2"/>
  <c r="L120" i="2" l="1"/>
  <c r="N119" i="2"/>
  <c r="M122" i="2"/>
  <c r="K120" i="2"/>
  <c r="L121" i="2" l="1"/>
  <c r="M123" i="2"/>
  <c r="K121" i="2"/>
  <c r="N120" i="2"/>
  <c r="L122" i="2" l="1"/>
  <c r="K122" i="2"/>
  <c r="M124" i="2"/>
  <c r="N121" i="2"/>
  <c r="L123" i="2" l="1"/>
  <c r="N122" i="2"/>
  <c r="K123" i="2"/>
  <c r="M125" i="2"/>
  <c r="L124" i="2" l="1"/>
  <c r="K124" i="2"/>
  <c r="M126" i="2"/>
  <c r="N123" i="2"/>
  <c r="L125" i="2" l="1"/>
  <c r="K125" i="2"/>
  <c r="M127" i="2"/>
  <c r="N124" i="2"/>
  <c r="L126" i="2" l="1"/>
  <c r="M128" i="2"/>
  <c r="K126" i="2"/>
  <c r="N125" i="2"/>
  <c r="L127" i="2" l="1"/>
  <c r="K127" i="2"/>
  <c r="N126" i="2"/>
  <c r="M129" i="2"/>
  <c r="L128" i="2" l="1"/>
  <c r="N127" i="2"/>
  <c r="K128" i="2"/>
  <c r="M130" i="2"/>
  <c r="L129" i="2" l="1"/>
  <c r="M131" i="2"/>
  <c r="N128" i="2"/>
  <c r="K129" i="2"/>
  <c r="L130" i="2" l="1"/>
  <c r="K130" i="2"/>
  <c r="M132" i="2"/>
  <c r="N129" i="2"/>
  <c r="L131" i="2" l="1"/>
  <c r="M133" i="2"/>
  <c r="N130" i="2"/>
  <c r="K131" i="2"/>
  <c r="L132" i="2" l="1"/>
  <c r="N131" i="2"/>
  <c r="M134" i="2"/>
  <c r="K132" i="2"/>
  <c r="L133" i="2" l="1"/>
  <c r="K133" i="2"/>
  <c r="N132" i="2"/>
  <c r="M135" i="2"/>
  <c r="L134" i="2" l="1"/>
  <c r="M136" i="2"/>
  <c r="K134" i="2"/>
  <c r="N133" i="2"/>
  <c r="L135" i="2" l="1"/>
  <c r="N134" i="2"/>
  <c r="M137" i="2"/>
  <c r="K135" i="2"/>
  <c r="L136" i="2" l="1"/>
  <c r="N135" i="2"/>
  <c r="K136" i="2"/>
  <c r="M138" i="2"/>
  <c r="L137" i="2" l="1"/>
  <c r="K137" i="2"/>
  <c r="N136" i="2"/>
  <c r="M139" i="2"/>
  <c r="L138" i="2" l="1"/>
  <c r="M140" i="2"/>
  <c r="K138" i="2"/>
  <c r="N137" i="2"/>
  <c r="L139" i="2" l="1"/>
  <c r="N138" i="2"/>
  <c r="M141" i="2"/>
  <c r="K139" i="2"/>
  <c r="L140" i="2" l="1"/>
  <c r="N139" i="2"/>
  <c r="K140" i="2"/>
  <c r="M142" i="2"/>
  <c r="L141" i="2" l="1"/>
  <c r="M143" i="2"/>
  <c r="K141" i="2"/>
  <c r="N140" i="2"/>
  <c r="L142" i="2" l="1"/>
  <c r="K142" i="2"/>
  <c r="M144" i="2"/>
  <c r="N141" i="2"/>
  <c r="L143" i="2" l="1"/>
  <c r="N142" i="2"/>
  <c r="K143" i="2"/>
  <c r="M145" i="2"/>
  <c r="L144" i="2" l="1"/>
  <c r="N143" i="2"/>
  <c r="M146" i="2"/>
  <c r="K144" i="2"/>
  <c r="L145" i="2" l="1"/>
  <c r="M147" i="2"/>
  <c r="N144" i="2"/>
  <c r="K145" i="2"/>
  <c r="L146" i="2" l="1"/>
  <c r="K146" i="2"/>
  <c r="M148" i="2"/>
  <c r="N145" i="2"/>
  <c r="L147" i="2" l="1"/>
  <c r="N146" i="2"/>
  <c r="K147" i="2"/>
  <c r="M149" i="2"/>
  <c r="L148" i="2" l="1"/>
  <c r="N147" i="2"/>
  <c r="M150" i="2"/>
  <c r="K148" i="2"/>
  <c r="L149" i="2" l="1"/>
  <c r="M151" i="2"/>
  <c r="N148" i="2"/>
  <c r="K149" i="2"/>
  <c r="L150" i="2" l="1"/>
  <c r="K150" i="2"/>
  <c r="M152" i="2"/>
  <c r="N149" i="2"/>
  <c r="L151" i="2" l="1"/>
  <c r="N150" i="2"/>
  <c r="K151" i="2"/>
  <c r="M153" i="2"/>
  <c r="L152" i="2" l="1"/>
  <c r="M154" i="2"/>
  <c r="N151" i="2"/>
  <c r="K152" i="2"/>
  <c r="L153" i="2" l="1"/>
  <c r="K153" i="2"/>
  <c r="M155" i="2"/>
  <c r="N152" i="2"/>
  <c r="L154" i="2" l="1"/>
  <c r="M156" i="2"/>
  <c r="N153" i="2"/>
  <c r="K154" i="2"/>
  <c r="L155" i="2" l="1"/>
  <c r="N154" i="2"/>
  <c r="M157" i="2"/>
  <c r="K155" i="2"/>
  <c r="L156" i="2" l="1"/>
  <c r="K156" i="2"/>
  <c r="N155" i="2"/>
  <c r="M158" i="2"/>
  <c r="L157" i="2" l="1"/>
  <c r="M159" i="2"/>
  <c r="K157" i="2"/>
  <c r="N156" i="2"/>
  <c r="L158" i="2" l="1"/>
  <c r="M160" i="2"/>
  <c r="N157" i="2"/>
  <c r="K158" i="2"/>
  <c r="L159" i="2" l="1"/>
  <c r="K159" i="2"/>
  <c r="N158" i="2"/>
  <c r="M161" i="2"/>
  <c r="L160" i="2" l="1"/>
  <c r="M162" i="2"/>
  <c r="K160" i="2"/>
  <c r="N159" i="2"/>
  <c r="L161" i="2" l="1"/>
  <c r="K161" i="2"/>
  <c r="N160" i="2"/>
  <c r="M163" i="2"/>
  <c r="L162" i="2" l="1"/>
  <c r="N161" i="2"/>
  <c r="K162" i="2"/>
  <c r="M164" i="2"/>
  <c r="L163" i="2" l="1"/>
  <c r="N162" i="2"/>
  <c r="K163" i="2"/>
  <c r="M165" i="2"/>
  <c r="L164" i="2" l="1"/>
  <c r="M166" i="2"/>
  <c r="N163" i="2"/>
  <c r="K164" i="2"/>
  <c r="L165" i="2" l="1"/>
  <c r="N164" i="2"/>
  <c r="K165" i="2"/>
  <c r="M167" i="2"/>
  <c r="L166" i="2" l="1"/>
  <c r="K166" i="2"/>
  <c r="N165" i="2"/>
  <c r="M168" i="2"/>
  <c r="L167" i="2" l="1"/>
  <c r="M169" i="2"/>
  <c r="K167" i="2"/>
  <c r="N166" i="2"/>
  <c r="L168" i="2" l="1"/>
  <c r="M170" i="2"/>
  <c r="N167" i="2"/>
  <c r="K168" i="2"/>
  <c r="L169" i="2" l="1"/>
  <c r="N168" i="2"/>
  <c r="M171" i="2"/>
  <c r="K169" i="2"/>
  <c r="L170" i="2" l="1"/>
  <c r="K170" i="2"/>
  <c r="N169" i="2"/>
  <c r="M172" i="2"/>
  <c r="L171" i="2" l="1"/>
  <c r="M173" i="2"/>
  <c r="K171" i="2"/>
  <c r="N170" i="2"/>
  <c r="L172" i="2" l="1"/>
  <c r="M174" i="2"/>
  <c r="N171" i="2"/>
  <c r="K172" i="2"/>
  <c r="L173" i="2" l="1"/>
  <c r="N172" i="2"/>
  <c r="M175" i="2"/>
  <c r="K173" i="2"/>
  <c r="L174" i="2" l="1"/>
  <c r="K174" i="2"/>
  <c r="N173" i="2"/>
  <c r="M176" i="2"/>
  <c r="L175" i="2" l="1"/>
  <c r="N174" i="2"/>
  <c r="M177" i="2"/>
  <c r="K175" i="2"/>
  <c r="L176" i="2" l="1"/>
  <c r="M178" i="2"/>
  <c r="N175" i="2"/>
  <c r="K176" i="2"/>
  <c r="L177" i="2" l="1"/>
  <c r="K177" i="2"/>
  <c r="M179" i="2"/>
  <c r="N176" i="2"/>
  <c r="L178" i="2" l="1"/>
  <c r="K178" i="2"/>
  <c r="N177" i="2"/>
  <c r="M180" i="2"/>
  <c r="L179" i="2" l="1"/>
  <c r="N178" i="2"/>
  <c r="K179" i="2"/>
  <c r="M181" i="2"/>
  <c r="L180" i="2" l="1"/>
  <c r="M182" i="2"/>
  <c r="N179" i="2"/>
  <c r="K180" i="2"/>
  <c r="L181" i="2" l="1"/>
  <c r="M183" i="2"/>
  <c r="N180" i="2"/>
  <c r="K181" i="2"/>
  <c r="L182" i="2" l="1"/>
  <c r="N181" i="2"/>
  <c r="M184" i="2"/>
  <c r="K182" i="2"/>
  <c r="L183" i="2" l="1"/>
  <c r="M185" i="2"/>
  <c r="K183" i="2"/>
  <c r="N182" i="2"/>
  <c r="L184" i="2" l="1"/>
  <c r="K184" i="2"/>
  <c r="M186" i="2"/>
  <c r="N183" i="2"/>
  <c r="L185" i="2" l="1"/>
  <c r="N184" i="2"/>
  <c r="K185" i="2"/>
  <c r="M187" i="2"/>
  <c r="L186" i="2" l="1"/>
  <c r="N185" i="2"/>
  <c r="M188" i="2"/>
  <c r="K186" i="2"/>
  <c r="L187" i="2" l="1"/>
  <c r="M189" i="2"/>
  <c r="K187" i="2"/>
  <c r="N186" i="2"/>
  <c r="L188" i="2" l="1"/>
  <c r="N187" i="2"/>
  <c r="K188" i="2"/>
  <c r="M190" i="2"/>
  <c r="L189" i="2" l="1"/>
  <c r="N188" i="2"/>
  <c r="M191" i="2"/>
  <c r="K189" i="2"/>
  <c r="L190" i="2" l="1"/>
  <c r="N189" i="2"/>
  <c r="K190" i="2"/>
  <c r="M192" i="2"/>
  <c r="L191" i="2" l="1"/>
  <c r="K191" i="2"/>
  <c r="M193" i="2"/>
  <c r="N190" i="2"/>
  <c r="L192" i="2" l="1"/>
  <c r="M194" i="2"/>
  <c r="K192" i="2"/>
  <c r="N191" i="2"/>
  <c r="L193" i="2" l="1"/>
  <c r="N192" i="2"/>
  <c r="M195" i="2"/>
  <c r="K193" i="2"/>
  <c r="L194" i="2" l="1"/>
  <c r="N193" i="2"/>
  <c r="K194" i="2"/>
  <c r="M196" i="2"/>
  <c r="L195" i="2" l="1"/>
  <c r="K195" i="2"/>
  <c r="M197" i="2"/>
  <c r="N194" i="2"/>
  <c r="L196" i="2" l="1"/>
  <c r="M198" i="2"/>
  <c r="K196" i="2"/>
  <c r="N195" i="2"/>
  <c r="L197" i="2" l="1"/>
  <c r="N196" i="2"/>
  <c r="M199" i="2"/>
  <c r="K197" i="2"/>
  <c r="L198" i="2" l="1"/>
  <c r="N197" i="2"/>
  <c r="K198" i="2"/>
  <c r="M200" i="2"/>
  <c r="L199" i="2" l="1"/>
  <c r="K199" i="2"/>
  <c r="M201" i="2"/>
  <c r="N198" i="2"/>
  <c r="L200" i="2" l="1"/>
  <c r="M202" i="2"/>
  <c r="K200" i="2"/>
  <c r="N199" i="2"/>
  <c r="L201" i="2" l="1"/>
  <c r="N200" i="2"/>
  <c r="M203" i="2"/>
  <c r="K201" i="2"/>
  <c r="L202" i="2" l="1"/>
  <c r="N201" i="2"/>
  <c r="K202" i="2"/>
  <c r="M204" i="2"/>
  <c r="L203" i="2" l="1"/>
  <c r="K203" i="2"/>
  <c r="M205" i="2"/>
  <c r="N202" i="2"/>
  <c r="L204" i="2" l="1"/>
  <c r="M206" i="2"/>
  <c r="K204" i="2"/>
  <c r="N203" i="2"/>
  <c r="L205" i="2" l="1"/>
  <c r="N204" i="2"/>
  <c r="M207" i="2"/>
  <c r="K205" i="2"/>
  <c r="L206" i="2" l="1"/>
  <c r="N205" i="2"/>
  <c r="K206" i="2"/>
  <c r="M208" i="2"/>
  <c r="L207" i="2" l="1"/>
  <c r="K207" i="2"/>
  <c r="M209" i="2"/>
  <c r="N206" i="2"/>
  <c r="L208" i="2" l="1"/>
  <c r="M210" i="2"/>
  <c r="K208" i="2"/>
  <c r="N207" i="2"/>
  <c r="L209" i="2" l="1"/>
  <c r="N208" i="2"/>
  <c r="M211" i="2"/>
  <c r="K209" i="2"/>
  <c r="L210" i="2" l="1"/>
  <c r="N209" i="2"/>
  <c r="K210" i="2"/>
  <c r="M212" i="2"/>
  <c r="L211" i="2" l="1"/>
  <c r="K211" i="2"/>
  <c r="M213" i="2"/>
  <c r="N210" i="2"/>
  <c r="L212" i="2" l="1"/>
  <c r="N211" i="2"/>
  <c r="M214" i="2"/>
  <c r="K212" i="2"/>
  <c r="L213" i="2" l="1"/>
  <c r="M215" i="2"/>
  <c r="N212" i="2"/>
  <c r="K213" i="2"/>
  <c r="L214" i="2" l="1"/>
  <c r="K214" i="2"/>
  <c r="M216" i="2"/>
  <c r="N213" i="2"/>
  <c r="L215" i="2" l="1"/>
  <c r="K215" i="2"/>
  <c r="N214" i="2"/>
  <c r="M217" i="2"/>
  <c r="L216" i="2" l="1"/>
  <c r="N215" i="2"/>
  <c r="M218" i="2"/>
  <c r="K216" i="2"/>
  <c r="L217" i="2" l="1"/>
  <c r="M219" i="2"/>
  <c r="N216" i="2"/>
  <c r="K217" i="2"/>
  <c r="L218" i="2" l="1"/>
  <c r="K218" i="2"/>
  <c r="M220" i="2"/>
  <c r="N217" i="2"/>
  <c r="L219" i="2" l="1"/>
  <c r="K219" i="2"/>
  <c r="N218" i="2"/>
  <c r="M221" i="2"/>
  <c r="L220" i="2" l="1"/>
  <c r="M222" i="2"/>
  <c r="K220" i="2"/>
  <c r="N219" i="2"/>
  <c r="L221" i="2" l="1"/>
  <c r="K221" i="2"/>
  <c r="N220" i="2"/>
  <c r="M223" i="2"/>
  <c r="L222" i="2" l="1"/>
  <c r="K222" i="2"/>
  <c r="N221" i="2"/>
  <c r="M224" i="2"/>
  <c r="L223" i="2" l="1"/>
  <c r="M225" i="2"/>
  <c r="K223" i="2"/>
  <c r="N222" i="2"/>
  <c r="L224" i="2" l="1"/>
  <c r="M226" i="2"/>
  <c r="N223" i="2"/>
  <c r="K224" i="2"/>
  <c r="L225" i="2" l="1"/>
  <c r="N224" i="2"/>
  <c r="M227" i="2"/>
  <c r="K225" i="2"/>
  <c r="L226" i="2" l="1"/>
  <c r="K226" i="2"/>
  <c r="N225" i="2"/>
  <c r="M228" i="2"/>
  <c r="L227" i="2" l="1"/>
  <c r="M229" i="2"/>
  <c r="K227" i="2"/>
  <c r="N226" i="2"/>
  <c r="L228" i="2" l="1"/>
  <c r="N227" i="2"/>
  <c r="M230" i="2"/>
  <c r="K228" i="2"/>
  <c r="L229" i="2" l="1"/>
  <c r="N228" i="2"/>
  <c r="K229" i="2"/>
  <c r="M231" i="2"/>
  <c r="L230" i="2" l="1"/>
  <c r="K230" i="2"/>
  <c r="M232" i="2"/>
  <c r="N229" i="2"/>
  <c r="L231" i="2" l="1"/>
  <c r="M233" i="2"/>
  <c r="K231" i="2"/>
  <c r="N230" i="2"/>
  <c r="L232" i="2" l="1"/>
  <c r="N231" i="2"/>
  <c r="M234" i="2"/>
  <c r="K232" i="2"/>
  <c r="L233" i="2" l="1"/>
  <c r="M235" i="2"/>
  <c r="K233" i="2"/>
  <c r="N232" i="2"/>
  <c r="L234" i="2" l="1"/>
  <c r="K234" i="2"/>
  <c r="M236" i="2"/>
  <c r="N233" i="2"/>
  <c r="L235" i="2" l="1"/>
  <c r="N234" i="2"/>
  <c r="K235" i="2"/>
  <c r="M237" i="2"/>
  <c r="L236" i="2" l="1"/>
  <c r="N235" i="2"/>
  <c r="M238" i="2"/>
  <c r="K236" i="2"/>
  <c r="L237" i="2" l="1"/>
  <c r="M239" i="2"/>
  <c r="K237" i="2"/>
  <c r="N236" i="2"/>
  <c r="L238" i="2" l="1"/>
  <c r="K238" i="2"/>
  <c r="M240" i="2"/>
  <c r="N237" i="2"/>
  <c r="L239" i="2" l="1"/>
  <c r="N238" i="2"/>
  <c r="K239" i="2"/>
  <c r="M241" i="2"/>
  <c r="L240" i="2" l="1"/>
  <c r="N239" i="2"/>
  <c r="M242" i="2"/>
  <c r="K240" i="2"/>
  <c r="L241" i="2" l="1"/>
  <c r="M243" i="2"/>
  <c r="K241" i="2"/>
  <c r="N240" i="2"/>
  <c r="L242" i="2" l="1"/>
  <c r="K242" i="2"/>
  <c r="M244" i="2"/>
  <c r="N241" i="2"/>
  <c r="L243" i="2" l="1"/>
  <c r="N242" i="2"/>
  <c r="K243" i="2"/>
  <c r="M245" i="2"/>
  <c r="L244" i="2" l="1"/>
  <c r="N243" i="2"/>
  <c r="M246" i="2"/>
  <c r="K244" i="2"/>
  <c r="L245" i="2" l="1"/>
  <c r="M247" i="2"/>
  <c r="K245" i="2"/>
  <c r="N244" i="2"/>
  <c r="L246" i="2" l="1"/>
  <c r="K246" i="2"/>
  <c r="M248" i="2"/>
  <c r="N245" i="2"/>
  <c r="L247" i="2" l="1"/>
  <c r="N246" i="2"/>
  <c r="K247" i="2"/>
  <c r="M249" i="2"/>
  <c r="L248" i="2" l="1"/>
  <c r="N247" i="2"/>
  <c r="M250" i="2"/>
  <c r="K248" i="2"/>
  <c r="L249" i="2" l="1"/>
  <c r="M251" i="2"/>
  <c r="K249" i="2"/>
  <c r="N248" i="2"/>
  <c r="L250" i="2" l="1"/>
  <c r="N249" i="2"/>
  <c r="K250" i="2"/>
  <c r="M252" i="2"/>
  <c r="L251" i="2" l="1"/>
  <c r="K251" i="2"/>
  <c r="N250" i="2"/>
  <c r="M253" i="2"/>
  <c r="L252" i="2" l="1"/>
  <c r="M254" i="2"/>
  <c r="K252" i="2"/>
  <c r="N251" i="2"/>
  <c r="L253" i="2" l="1"/>
  <c r="N252" i="2"/>
  <c r="M255" i="2"/>
  <c r="K253" i="2"/>
  <c r="L254" i="2" l="1"/>
  <c r="N253" i="2"/>
  <c r="K254" i="2"/>
  <c r="M256" i="2"/>
  <c r="L255" i="2" l="1"/>
  <c r="K255" i="2"/>
  <c r="M257" i="2"/>
  <c r="N254" i="2"/>
  <c r="L256" i="2" l="1"/>
  <c r="M258" i="2"/>
  <c r="K256" i="2"/>
  <c r="N255" i="2"/>
  <c r="L257" i="2" l="1"/>
  <c r="K257" i="2"/>
  <c r="N256" i="2"/>
  <c r="M259" i="2"/>
  <c r="L258" i="2" l="1"/>
  <c r="K258" i="2"/>
  <c r="N257" i="2"/>
  <c r="M260" i="2"/>
  <c r="L259" i="2" l="1"/>
  <c r="M261" i="2"/>
  <c r="K259" i="2"/>
  <c r="N258" i="2"/>
  <c r="L260" i="2" l="1"/>
  <c r="N259" i="2"/>
  <c r="M262" i="2"/>
  <c r="K260" i="2"/>
  <c r="L261" i="2" l="1"/>
  <c r="N260" i="2"/>
  <c r="K261" i="2"/>
  <c r="M263" i="2"/>
  <c r="L262" i="2" l="1"/>
  <c r="K262" i="2"/>
  <c r="M264" i="2"/>
  <c r="N261" i="2"/>
  <c r="L263" i="2" l="1"/>
  <c r="M265" i="2"/>
  <c r="K263" i="2"/>
  <c r="N262" i="2"/>
  <c r="L264" i="2" l="1"/>
  <c r="N263" i="2"/>
  <c r="M266" i="2"/>
  <c r="K264" i="2"/>
  <c r="L265" i="2" l="1"/>
  <c r="M267" i="2"/>
  <c r="K265" i="2"/>
  <c r="N264" i="2"/>
  <c r="L266" i="2" l="1"/>
  <c r="K266" i="2"/>
  <c r="M268" i="2"/>
  <c r="N265" i="2"/>
  <c r="L267" i="2" l="1"/>
  <c r="K267" i="2"/>
  <c r="M269" i="2"/>
  <c r="N266" i="2"/>
  <c r="L268" i="2" l="1"/>
  <c r="N267" i="2"/>
  <c r="M270" i="2"/>
  <c r="K268" i="2"/>
  <c r="L269" i="2" l="1"/>
  <c r="M271" i="2"/>
  <c r="N268" i="2"/>
  <c r="K269" i="2"/>
  <c r="L270" i="2" l="1"/>
  <c r="K270" i="2"/>
  <c r="M272" i="2"/>
  <c r="N269" i="2"/>
  <c r="L271" i="2" l="1"/>
  <c r="K271" i="2"/>
  <c r="N270" i="2"/>
  <c r="M273" i="2"/>
  <c r="L272" i="2" l="1"/>
  <c r="N271" i="2"/>
  <c r="M274" i="2"/>
  <c r="K272" i="2"/>
  <c r="L273" i="2" l="1"/>
  <c r="M275" i="2"/>
  <c r="K273" i="2"/>
  <c r="N272" i="2"/>
  <c r="L274" i="2" l="1"/>
  <c r="N273" i="2"/>
  <c r="M276" i="2"/>
  <c r="K274" i="2"/>
  <c r="L275" i="2" l="1"/>
  <c r="N274" i="2"/>
  <c r="K275" i="2"/>
  <c r="M277" i="2"/>
  <c r="L276" i="2" l="1"/>
  <c r="K276" i="2"/>
  <c r="M278" i="2"/>
  <c r="N275" i="2"/>
  <c r="L277" i="2" l="1"/>
  <c r="K277" i="2"/>
  <c r="M279" i="2"/>
  <c r="N276" i="2"/>
  <c r="L278" i="2" l="1"/>
  <c r="M280" i="2"/>
  <c r="K278" i="2"/>
  <c r="N277" i="2"/>
  <c r="L279" i="2" l="1"/>
  <c r="N278" i="2"/>
  <c r="M281" i="2"/>
  <c r="K279" i="2"/>
  <c r="L280" i="2" l="1"/>
  <c r="M282" i="2"/>
  <c r="N279" i="2"/>
  <c r="K280" i="2"/>
  <c r="L281" i="2" l="1"/>
  <c r="K281" i="2"/>
  <c r="M283" i="2"/>
  <c r="N280" i="2"/>
  <c r="L282" i="2" l="1"/>
  <c r="M284" i="2"/>
  <c r="K282" i="2"/>
  <c r="N281" i="2"/>
  <c r="L283" i="2" l="1"/>
  <c r="M285" i="2"/>
  <c r="N282" i="2"/>
  <c r="K283" i="2"/>
  <c r="L284" i="2" l="1"/>
  <c r="M286" i="2"/>
  <c r="K284" i="2"/>
  <c r="N283" i="2"/>
  <c r="L285" i="2" l="1"/>
  <c r="M287" i="2"/>
  <c r="K285" i="2"/>
  <c r="N284" i="2"/>
  <c r="L286" i="2" l="1"/>
  <c r="M288" i="2"/>
  <c r="N285" i="2"/>
  <c r="K286" i="2"/>
  <c r="L287" i="2" l="1"/>
  <c r="M289" i="2"/>
  <c r="K287" i="2"/>
  <c r="N286" i="2"/>
  <c r="L288" i="2" l="1"/>
  <c r="K288" i="2"/>
  <c r="N287" i="2"/>
  <c r="L289" i="2" l="1"/>
  <c r="K289" i="2"/>
  <c r="N288" i="2"/>
  <c r="N289" i="2" l="1"/>
</calcChain>
</file>

<file path=xl/comments1.xml><?xml version="1.0" encoding="utf-8"?>
<comments xmlns="http://schemas.openxmlformats.org/spreadsheetml/2006/main">
  <authors>
    <author>BINNENDIJK Guillaume</author>
  </authors>
  <commentList>
    <comment ref="C2" authorId="0" shape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S&amp;P 500 Total Return Index
Calculated intraday by S&amp;P based on the price  changes and reinvested dividends of SPX &lt;INDEX&gt; with a starting date of Jan 4, 1988.</t>
        </r>
      </text>
    </comment>
    <comment ref="D2" authorId="0" shape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SGI Bond 1M USD
The SGI Bond 1M USD tracks the performance of a portfolio invested in USD LIBOR deposits with a 1-month constant maturity by rolling a 1-month contract on a monthly basis.</t>
        </r>
      </text>
    </comment>
    <comment ref="E2" authorId="0" shapeId="0">
      <text>
        <r>
          <rPr>
            <b/>
            <sz val="9"/>
            <color indexed="81"/>
            <rFont val="Tahoma"/>
            <family val="2"/>
          </rPr>
          <t>BINNENDIJK Guillaume:
SGI 10Y Bond USD</t>
        </r>
        <r>
          <rPr>
            <sz val="9"/>
            <color indexed="81"/>
            <rFont val="Tahoma"/>
            <family val="2"/>
          </rPr>
          <t xml:space="preserve">
The SGI 10Y Bond USD tracks the performance of a portfolio invested in USD notes with a 10-year constant maturity by rolling a 10-year interest rate swap on a monthly basis.</t>
        </r>
      </text>
    </comment>
    <comment ref="F2" authorId="0" shapeId="0">
      <text>
        <r>
          <rPr>
            <b/>
            <sz val="9"/>
            <color indexed="81"/>
            <rFont val="Tahoma"/>
            <family val="2"/>
          </rPr>
          <t>BINNENDIJK Guillaume:</t>
        </r>
        <r>
          <rPr>
            <sz val="9"/>
            <color indexed="81"/>
            <rFont val="Tahoma"/>
            <family val="2"/>
          </rPr>
          <t xml:space="preserve">
HFRI Fund Weighted Composite Index
The HFRI Fund Weighted Composite Index is a global, equal-weighted index of over 2000 single-manager hedge funds that report to HFR Database.</t>
        </r>
      </text>
    </comment>
  </commentList>
</comments>
</file>

<file path=xl/sharedStrings.xml><?xml version="1.0" encoding="utf-8"?>
<sst xmlns="http://schemas.openxmlformats.org/spreadsheetml/2006/main" count="64" uniqueCount="26">
  <si>
    <t>Date</t>
  </si>
  <si>
    <t>SGIXBU1M Index</t>
  </si>
  <si>
    <t>SGIXBU10 Index</t>
  </si>
  <si>
    <t>SPXT Index</t>
  </si>
  <si>
    <t>HFRIFWI Index</t>
  </si>
  <si>
    <t>Question 1</t>
  </si>
  <si>
    <t>Performance absolue</t>
  </si>
  <si>
    <t>Perf moyenne annualisée</t>
  </si>
  <si>
    <t>Volatilité annualisée</t>
  </si>
  <si>
    <t>Skewness</t>
  </si>
  <si>
    <t>Kurtosis</t>
  </si>
  <si>
    <t>Question 2</t>
  </si>
  <si>
    <t>Maximum drawdown</t>
  </si>
  <si>
    <t>Time to recovery</t>
  </si>
  <si>
    <t>Performances mensuelles</t>
  </si>
  <si>
    <t>Drawdown</t>
  </si>
  <si>
    <t>Question 3</t>
  </si>
  <si>
    <t>Question 4</t>
  </si>
  <si>
    <t xml:space="preserve">Date de début </t>
  </si>
  <si>
    <t>Date de fin</t>
  </si>
  <si>
    <t>Numéro de ligne</t>
  </si>
  <si>
    <t>Exercice 2</t>
  </si>
  <si>
    <t>Exercice 3</t>
  </si>
  <si>
    <t>indeice base 100</t>
  </si>
  <si>
    <t>Durée de la période d'observation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</si>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</sst>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8">
    <xf numFmtId="0" fontId="0" fillId="0" borderId="0"/>
    <xf numFmtId="0" fontId="1" fillId="9" borderId="0" applyNumberFormat="0" applyBorder="0" applyAlignment="0" applyProtection="0"/>
    <xf numFmtId="0" fontId="1" fillId="12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10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6" fillId="20" borderId="0" applyNumberFormat="0" applyBorder="0" applyAlignment="0" applyProtection="0"/>
    <xf numFmtId="0" fontId="16" fillId="23" borderId="0" applyNumberFormat="0" applyBorder="0" applyAlignment="0" applyProtection="0"/>
    <xf numFmtId="0" fontId="16" fillId="26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30">
    <xf numFmtId="0" fontId="0" fillId="0" borderId="0" xfId="0"/>
    <xf numFmtId="14" fontId="0" fillId="0" borderId="0" xfId="0" applyNumberFormat="1"/>
    <xf numFmtId="0" fontId="0" fillId="0" borderId="9" xfId="0" applyBorder="1"/>
    <xf numFmtId="0" fontId="21" fillId="27" borderId="9" xfId="0" applyFont="1" applyFill="1" applyBorder="1"/>
    <xf numFmtId="9" fontId="0" fillId="0" borderId="9" xfId="35" applyFont="1" applyBorder="1"/>
    <xf numFmtId="10" fontId="0" fillId="0" borderId="9" xfId="35" applyNumberFormat="1" applyFont="1" applyBorder="1"/>
    <xf numFmtId="0" fontId="0" fillId="0" borderId="0" xfId="0" applyAlignment="1">
      <alignment horizontal="left"/>
    </xf>
    <xf numFmtId="0" fontId="0" fillId="28" borderId="0" xfId="0" applyFill="1"/>
    <xf numFmtId="0" fontId="0" fillId="29" borderId="0" xfId="0" applyFill="1"/>
    <xf numFmtId="0" fontId="0" fillId="30" borderId="0" xfId="0" applyFill="1"/>
    <xf numFmtId="10" fontId="0" fillId="30" borderId="0" xfId="35" applyNumberFormat="1" applyFont="1" applyFill="1"/>
    <xf numFmtId="14" fontId="0" fillId="28" borderId="0" xfId="0" applyNumberFormat="1" applyFill="1"/>
    <xf numFmtId="10" fontId="0" fillId="31" borderId="0" xfId="35" applyNumberFormat="1" applyFont="1" applyFill="1"/>
    <xf numFmtId="0" fontId="0" fillId="32" borderId="0" xfId="0" applyFill="1"/>
    <xf numFmtId="164" fontId="0" fillId="32" borderId="0" xfId="35" applyNumberFormat="1" applyFont="1" applyFill="1"/>
    <xf numFmtId="10" fontId="0" fillId="0" borderId="9" xfId="0" applyNumberFormat="1" applyBorder="1"/>
    <xf numFmtId="0" fontId="0" fillId="27" borderId="9" xfId="0" applyFill="1" applyBorder="1"/>
    <xf numFmtId="0" fontId="23" fillId="0" borderId="0" xfId="0" applyFont="1"/>
    <xf numFmtId="0" fontId="22" fillId="28" borderId="9" xfId="0" applyFont="1" applyFill="1" applyBorder="1"/>
    <xf numFmtId="14" fontId="0" fillId="33" borderId="9" xfId="0" applyNumberFormat="1" applyFill="1" applyBorder="1"/>
    <xf numFmtId="0" fontId="24" fillId="0" borderId="0" xfId="0" applyFont="1"/>
    <xf numFmtId="2" fontId="0" fillId="0" borderId="9" xfId="35" applyNumberFormat="1" applyFont="1" applyBorder="1"/>
    <xf numFmtId="2" fontId="0" fillId="0" borderId="0" xfId="0" applyNumberFormat="1"/>
    <xf numFmtId="10" fontId="0" fillId="0" borderId="0" xfId="35" applyNumberFormat="1" applyFont="1" applyFill="1"/>
    <xf numFmtId="0" fontId="0" fillId="0" borderId="0" xfId="0" applyNumberFormat="1"/>
    <xf numFmtId="0" fontId="0" fillId="0" borderId="0" xfId="35" applyNumberFormat="1" applyFont="1" applyFill="1"/>
    <xf numFmtId="14" fontId="0" fillId="0" borderId="9" xfId="0" applyNumberFormat="1" applyBorder="1"/>
    <xf numFmtId="14" fontId="0" fillId="0" borderId="0" xfId="35" applyNumberFormat="1" applyFont="1" applyFill="1"/>
    <xf numFmtId="0" fontId="0" fillId="27" borderId="9" xfId="0" applyFill="1" applyBorder="1" applyAlignment="1">
      <alignment horizontal="left"/>
    </xf>
    <xf numFmtId="0" fontId="0" fillId="0" borderId="9" xfId="0" applyBorder="1" applyAlignment="1">
      <alignment horizontal="center"/>
    </xf>
  </cellXfs>
  <cellStyles count="88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xplanatory Text" xfId="22"/>
    <cellStyle name="Good" xfId="23"/>
    <cellStyle name="Heading 1" xfId="24"/>
    <cellStyle name="Heading 2" xfId="25"/>
    <cellStyle name="Heading 3" xfId="26"/>
    <cellStyle name="Heading 4" xfId="27"/>
    <cellStyle name="Input" xfId="28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nked Cell" xfId="29"/>
    <cellStyle name="Neutral" xfId="30"/>
    <cellStyle name="Normal" xfId="0" builtinId="0"/>
    <cellStyle name="Note" xfId="31"/>
    <cellStyle name="Output" xfId="32"/>
    <cellStyle name="Pourcentage" xfId="35" builtinId="5"/>
    <cellStyle name="Title" xfId="33"/>
    <cellStyle name="Warning Text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Exercice2!$K$2</c:f>
              <c:strCache>
                <c:ptCount val="1"/>
                <c:pt idx="0">
                  <c:v>SPXT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Exercice2!$K$3:$K$289</c:f>
            </c:numRef>
          </c:val>
          <c:smooth val="0"/>
        </c:ser>
        <c:ser>
          <c:idx val="1"/>
          <c:order val="1"/>
          <c:tx>
            <c:strRef>
              <c:f>Exercice2!$L$2</c:f>
              <c:strCache>
                <c:ptCount val="1"/>
                <c:pt idx="0">
                  <c:v>SGIXBU1M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Exercice2!$L$3:$L$289</c:f>
            </c:numRef>
          </c:val>
          <c:smooth val="0"/>
        </c:ser>
        <c:ser>
          <c:idx val="2"/>
          <c:order val="2"/>
          <c:tx>
            <c:strRef>
              <c:f>Exercice2!$M$2</c:f>
              <c:strCache>
                <c:ptCount val="1"/>
                <c:pt idx="0">
                  <c:v>SGIXBU10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Exercice2!$M$3:$M$289</c:f>
            </c:numRef>
          </c:val>
          <c:smooth val="0"/>
        </c:ser>
        <c:ser>
          <c:idx val="3"/>
          <c:order val="3"/>
          <c:tx>
            <c:strRef>
              <c:f>Exercice2!$N$2</c:f>
              <c:strCache>
                <c:ptCount val="1"/>
                <c:pt idx="0">
                  <c:v>HFRIFWI Index</c:v>
                </c:pt>
              </c:strCache>
            </c:strRef>
          </c:tx>
          <c:spPr>
            <a:ln w="31750"/>
          </c:spPr>
          <c:marker>
            <c:symbol val="none"/>
          </c:marker>
          <c:cat>
            <c:numRef>
              <c:f>Exercice2!$A$3:$A$289</c:f>
              <c:numCache>
                <c:formatCode>m/d/yyyy</c:formatCode>
                <c:ptCount val="287"/>
                <c:pt idx="0">
                  <c:v>32873</c:v>
                </c:pt>
                <c:pt idx="1">
                  <c:v>32904</c:v>
                </c:pt>
                <c:pt idx="2">
                  <c:v>32932</c:v>
                </c:pt>
                <c:pt idx="3">
                  <c:v>32963</c:v>
                </c:pt>
                <c:pt idx="4">
                  <c:v>32993</c:v>
                </c:pt>
                <c:pt idx="5">
                  <c:v>33024</c:v>
                </c:pt>
                <c:pt idx="6">
                  <c:v>33054</c:v>
                </c:pt>
                <c:pt idx="7">
                  <c:v>33085</c:v>
                </c:pt>
                <c:pt idx="8">
                  <c:v>33116</c:v>
                </c:pt>
                <c:pt idx="9">
                  <c:v>33146</c:v>
                </c:pt>
                <c:pt idx="10">
                  <c:v>33177</c:v>
                </c:pt>
                <c:pt idx="11">
                  <c:v>33207</c:v>
                </c:pt>
                <c:pt idx="12">
                  <c:v>33238</c:v>
                </c:pt>
                <c:pt idx="13">
                  <c:v>33269</c:v>
                </c:pt>
                <c:pt idx="14">
                  <c:v>33297</c:v>
                </c:pt>
                <c:pt idx="15">
                  <c:v>33328</c:v>
                </c:pt>
                <c:pt idx="16">
                  <c:v>33358</c:v>
                </c:pt>
                <c:pt idx="17">
                  <c:v>33389</c:v>
                </c:pt>
                <c:pt idx="18">
                  <c:v>33419</c:v>
                </c:pt>
                <c:pt idx="19">
                  <c:v>33450</c:v>
                </c:pt>
                <c:pt idx="20">
                  <c:v>33481</c:v>
                </c:pt>
                <c:pt idx="21">
                  <c:v>33511</c:v>
                </c:pt>
                <c:pt idx="22">
                  <c:v>33542</c:v>
                </c:pt>
                <c:pt idx="23">
                  <c:v>33572</c:v>
                </c:pt>
                <c:pt idx="24">
                  <c:v>33603</c:v>
                </c:pt>
                <c:pt idx="25">
                  <c:v>33634</c:v>
                </c:pt>
                <c:pt idx="26">
                  <c:v>33663</c:v>
                </c:pt>
                <c:pt idx="27">
                  <c:v>33694</c:v>
                </c:pt>
                <c:pt idx="28">
                  <c:v>33724</c:v>
                </c:pt>
                <c:pt idx="29">
                  <c:v>33755</c:v>
                </c:pt>
                <c:pt idx="30">
                  <c:v>33785</c:v>
                </c:pt>
                <c:pt idx="31">
                  <c:v>33816</c:v>
                </c:pt>
                <c:pt idx="32">
                  <c:v>33847</c:v>
                </c:pt>
                <c:pt idx="33">
                  <c:v>33877</c:v>
                </c:pt>
                <c:pt idx="34">
                  <c:v>33908</c:v>
                </c:pt>
                <c:pt idx="35">
                  <c:v>33938</c:v>
                </c:pt>
                <c:pt idx="36">
                  <c:v>33969</c:v>
                </c:pt>
                <c:pt idx="37">
                  <c:v>34000</c:v>
                </c:pt>
                <c:pt idx="38">
                  <c:v>34028</c:v>
                </c:pt>
                <c:pt idx="39">
                  <c:v>34059</c:v>
                </c:pt>
                <c:pt idx="40">
                  <c:v>34089</c:v>
                </c:pt>
                <c:pt idx="41">
                  <c:v>34120</c:v>
                </c:pt>
                <c:pt idx="42">
                  <c:v>34150</c:v>
                </c:pt>
                <c:pt idx="43">
                  <c:v>34181</c:v>
                </c:pt>
                <c:pt idx="44">
                  <c:v>34212</c:v>
                </c:pt>
                <c:pt idx="45">
                  <c:v>34242</c:v>
                </c:pt>
                <c:pt idx="46">
                  <c:v>34273</c:v>
                </c:pt>
                <c:pt idx="47">
                  <c:v>34303</c:v>
                </c:pt>
                <c:pt idx="48">
                  <c:v>34334</c:v>
                </c:pt>
                <c:pt idx="49">
                  <c:v>34365</c:v>
                </c:pt>
                <c:pt idx="50">
                  <c:v>34393</c:v>
                </c:pt>
                <c:pt idx="51">
                  <c:v>34424</c:v>
                </c:pt>
                <c:pt idx="52">
                  <c:v>34454</c:v>
                </c:pt>
                <c:pt idx="53">
                  <c:v>34485</c:v>
                </c:pt>
                <c:pt idx="54">
                  <c:v>34515</c:v>
                </c:pt>
                <c:pt idx="55">
                  <c:v>34546</c:v>
                </c:pt>
                <c:pt idx="56">
                  <c:v>34577</c:v>
                </c:pt>
                <c:pt idx="57">
                  <c:v>34607</c:v>
                </c:pt>
                <c:pt idx="58">
                  <c:v>34638</c:v>
                </c:pt>
                <c:pt idx="59">
                  <c:v>34668</c:v>
                </c:pt>
                <c:pt idx="60">
                  <c:v>34699</c:v>
                </c:pt>
                <c:pt idx="61">
                  <c:v>34730</c:v>
                </c:pt>
                <c:pt idx="62">
                  <c:v>34758</c:v>
                </c:pt>
                <c:pt idx="63">
                  <c:v>34789</c:v>
                </c:pt>
                <c:pt idx="64">
                  <c:v>34819</c:v>
                </c:pt>
                <c:pt idx="65">
                  <c:v>34850</c:v>
                </c:pt>
                <c:pt idx="66">
                  <c:v>34880</c:v>
                </c:pt>
                <c:pt idx="67">
                  <c:v>34911</c:v>
                </c:pt>
                <c:pt idx="68">
                  <c:v>34942</c:v>
                </c:pt>
                <c:pt idx="69">
                  <c:v>34972</c:v>
                </c:pt>
                <c:pt idx="70">
                  <c:v>35003</c:v>
                </c:pt>
                <c:pt idx="71">
                  <c:v>35033</c:v>
                </c:pt>
                <c:pt idx="72">
                  <c:v>35064</c:v>
                </c:pt>
                <c:pt idx="73">
                  <c:v>35095</c:v>
                </c:pt>
                <c:pt idx="74">
                  <c:v>35124</c:v>
                </c:pt>
                <c:pt idx="75">
                  <c:v>35155</c:v>
                </c:pt>
                <c:pt idx="76">
                  <c:v>35185</c:v>
                </c:pt>
                <c:pt idx="77">
                  <c:v>35216</c:v>
                </c:pt>
                <c:pt idx="78">
                  <c:v>35246</c:v>
                </c:pt>
                <c:pt idx="79">
                  <c:v>35277</c:v>
                </c:pt>
                <c:pt idx="80">
                  <c:v>35308</c:v>
                </c:pt>
                <c:pt idx="81">
                  <c:v>35338</c:v>
                </c:pt>
                <c:pt idx="82">
                  <c:v>35369</c:v>
                </c:pt>
                <c:pt idx="83">
                  <c:v>35399</c:v>
                </c:pt>
                <c:pt idx="84">
                  <c:v>35430</c:v>
                </c:pt>
                <c:pt idx="85">
                  <c:v>35461</c:v>
                </c:pt>
                <c:pt idx="86">
                  <c:v>35489</c:v>
                </c:pt>
                <c:pt idx="87">
                  <c:v>35520</c:v>
                </c:pt>
                <c:pt idx="88">
                  <c:v>35550</c:v>
                </c:pt>
                <c:pt idx="89">
                  <c:v>35581</c:v>
                </c:pt>
                <c:pt idx="90">
                  <c:v>35611</c:v>
                </c:pt>
                <c:pt idx="91">
                  <c:v>35642</c:v>
                </c:pt>
                <c:pt idx="92">
                  <c:v>35673</c:v>
                </c:pt>
                <c:pt idx="93">
                  <c:v>35703</c:v>
                </c:pt>
                <c:pt idx="94">
                  <c:v>35734</c:v>
                </c:pt>
                <c:pt idx="95">
                  <c:v>35764</c:v>
                </c:pt>
                <c:pt idx="96">
                  <c:v>35795</c:v>
                </c:pt>
                <c:pt idx="97">
                  <c:v>35826</c:v>
                </c:pt>
                <c:pt idx="98">
                  <c:v>35854</c:v>
                </c:pt>
                <c:pt idx="99">
                  <c:v>35885</c:v>
                </c:pt>
                <c:pt idx="100">
                  <c:v>35915</c:v>
                </c:pt>
                <c:pt idx="101">
                  <c:v>35946</c:v>
                </c:pt>
                <c:pt idx="102">
                  <c:v>35976</c:v>
                </c:pt>
                <c:pt idx="103">
                  <c:v>36007</c:v>
                </c:pt>
                <c:pt idx="104">
                  <c:v>36038</c:v>
                </c:pt>
                <c:pt idx="105">
                  <c:v>36068</c:v>
                </c:pt>
                <c:pt idx="106">
                  <c:v>36099</c:v>
                </c:pt>
                <c:pt idx="107">
                  <c:v>36129</c:v>
                </c:pt>
                <c:pt idx="108">
                  <c:v>36160</c:v>
                </c:pt>
                <c:pt idx="109">
                  <c:v>36191</c:v>
                </c:pt>
                <c:pt idx="110">
                  <c:v>36219</c:v>
                </c:pt>
                <c:pt idx="111">
                  <c:v>36250</c:v>
                </c:pt>
                <c:pt idx="112">
                  <c:v>36280</c:v>
                </c:pt>
                <c:pt idx="113">
                  <c:v>36311</c:v>
                </c:pt>
                <c:pt idx="114">
                  <c:v>36341</c:v>
                </c:pt>
                <c:pt idx="115">
                  <c:v>36372</c:v>
                </c:pt>
                <c:pt idx="116">
                  <c:v>36403</c:v>
                </c:pt>
                <c:pt idx="117">
                  <c:v>36433</c:v>
                </c:pt>
                <c:pt idx="118">
                  <c:v>36464</c:v>
                </c:pt>
                <c:pt idx="119">
                  <c:v>36494</c:v>
                </c:pt>
                <c:pt idx="120">
                  <c:v>36525</c:v>
                </c:pt>
                <c:pt idx="121">
                  <c:v>36556</c:v>
                </c:pt>
                <c:pt idx="122">
                  <c:v>36585</c:v>
                </c:pt>
                <c:pt idx="123">
                  <c:v>36616</c:v>
                </c:pt>
                <c:pt idx="124">
                  <c:v>36646</c:v>
                </c:pt>
                <c:pt idx="125">
                  <c:v>36677</c:v>
                </c:pt>
                <c:pt idx="126">
                  <c:v>36707</c:v>
                </c:pt>
                <c:pt idx="127">
                  <c:v>36738</c:v>
                </c:pt>
                <c:pt idx="128">
                  <c:v>36769</c:v>
                </c:pt>
                <c:pt idx="129">
                  <c:v>36799</c:v>
                </c:pt>
                <c:pt idx="130">
                  <c:v>36830</c:v>
                </c:pt>
                <c:pt idx="131">
                  <c:v>36860</c:v>
                </c:pt>
                <c:pt idx="132">
                  <c:v>36891</c:v>
                </c:pt>
                <c:pt idx="133">
                  <c:v>36922</c:v>
                </c:pt>
                <c:pt idx="134">
                  <c:v>36950</c:v>
                </c:pt>
                <c:pt idx="135">
                  <c:v>36981</c:v>
                </c:pt>
                <c:pt idx="136">
                  <c:v>37011</c:v>
                </c:pt>
                <c:pt idx="137">
                  <c:v>37042</c:v>
                </c:pt>
                <c:pt idx="138">
                  <c:v>37072</c:v>
                </c:pt>
                <c:pt idx="139">
                  <c:v>37103</c:v>
                </c:pt>
                <c:pt idx="140">
                  <c:v>37134</c:v>
                </c:pt>
                <c:pt idx="141">
                  <c:v>37164</c:v>
                </c:pt>
                <c:pt idx="142">
                  <c:v>37195</c:v>
                </c:pt>
                <c:pt idx="143">
                  <c:v>37225</c:v>
                </c:pt>
                <c:pt idx="144">
                  <c:v>37256</c:v>
                </c:pt>
                <c:pt idx="145">
                  <c:v>37287</c:v>
                </c:pt>
                <c:pt idx="146">
                  <c:v>37315</c:v>
                </c:pt>
                <c:pt idx="147">
                  <c:v>37346</c:v>
                </c:pt>
                <c:pt idx="148">
                  <c:v>37376</c:v>
                </c:pt>
                <c:pt idx="149">
                  <c:v>37407</c:v>
                </c:pt>
                <c:pt idx="150">
                  <c:v>37437</c:v>
                </c:pt>
                <c:pt idx="151">
                  <c:v>37468</c:v>
                </c:pt>
                <c:pt idx="152">
                  <c:v>37499</c:v>
                </c:pt>
                <c:pt idx="153">
                  <c:v>37529</c:v>
                </c:pt>
                <c:pt idx="154">
                  <c:v>37560</c:v>
                </c:pt>
                <c:pt idx="155">
                  <c:v>37590</c:v>
                </c:pt>
                <c:pt idx="156">
                  <c:v>37621</c:v>
                </c:pt>
                <c:pt idx="157">
                  <c:v>37652</c:v>
                </c:pt>
                <c:pt idx="158">
                  <c:v>37680</c:v>
                </c:pt>
                <c:pt idx="159">
                  <c:v>37711</c:v>
                </c:pt>
                <c:pt idx="160">
                  <c:v>37741</c:v>
                </c:pt>
                <c:pt idx="161">
                  <c:v>37772</c:v>
                </c:pt>
                <c:pt idx="162">
                  <c:v>37802</c:v>
                </c:pt>
                <c:pt idx="163">
                  <c:v>37833</c:v>
                </c:pt>
                <c:pt idx="164">
                  <c:v>37864</c:v>
                </c:pt>
                <c:pt idx="165">
                  <c:v>37894</c:v>
                </c:pt>
                <c:pt idx="166">
                  <c:v>37925</c:v>
                </c:pt>
                <c:pt idx="167">
                  <c:v>37955</c:v>
                </c:pt>
                <c:pt idx="168">
                  <c:v>37986</c:v>
                </c:pt>
                <c:pt idx="169">
                  <c:v>38017</c:v>
                </c:pt>
                <c:pt idx="170">
                  <c:v>38046</c:v>
                </c:pt>
                <c:pt idx="171">
                  <c:v>38077</c:v>
                </c:pt>
                <c:pt idx="172">
                  <c:v>38107</c:v>
                </c:pt>
                <c:pt idx="173">
                  <c:v>38138</c:v>
                </c:pt>
                <c:pt idx="174">
                  <c:v>38168</c:v>
                </c:pt>
                <c:pt idx="175">
                  <c:v>38199</c:v>
                </c:pt>
                <c:pt idx="176">
                  <c:v>38230</c:v>
                </c:pt>
                <c:pt idx="177">
                  <c:v>38260</c:v>
                </c:pt>
                <c:pt idx="178">
                  <c:v>38291</c:v>
                </c:pt>
                <c:pt idx="179">
                  <c:v>38321</c:v>
                </c:pt>
                <c:pt idx="180">
                  <c:v>38352</c:v>
                </c:pt>
                <c:pt idx="181">
                  <c:v>38383</c:v>
                </c:pt>
                <c:pt idx="182">
                  <c:v>38411</c:v>
                </c:pt>
                <c:pt idx="183">
                  <c:v>38442</c:v>
                </c:pt>
                <c:pt idx="184">
                  <c:v>38472</c:v>
                </c:pt>
                <c:pt idx="185">
                  <c:v>38503</c:v>
                </c:pt>
                <c:pt idx="186">
                  <c:v>38533</c:v>
                </c:pt>
                <c:pt idx="187">
                  <c:v>38564</c:v>
                </c:pt>
                <c:pt idx="188">
                  <c:v>38595</c:v>
                </c:pt>
                <c:pt idx="189">
                  <c:v>38625</c:v>
                </c:pt>
                <c:pt idx="190">
                  <c:v>38656</c:v>
                </c:pt>
                <c:pt idx="191">
                  <c:v>38686</c:v>
                </c:pt>
                <c:pt idx="192">
                  <c:v>38717</c:v>
                </c:pt>
                <c:pt idx="193">
                  <c:v>38748</c:v>
                </c:pt>
                <c:pt idx="194">
                  <c:v>38776</c:v>
                </c:pt>
                <c:pt idx="195">
                  <c:v>38807</c:v>
                </c:pt>
                <c:pt idx="196">
                  <c:v>38837</c:v>
                </c:pt>
                <c:pt idx="197">
                  <c:v>38868</c:v>
                </c:pt>
                <c:pt idx="198">
                  <c:v>38898</c:v>
                </c:pt>
                <c:pt idx="199">
                  <c:v>38929</c:v>
                </c:pt>
                <c:pt idx="200">
                  <c:v>38960</c:v>
                </c:pt>
                <c:pt idx="201">
                  <c:v>38990</c:v>
                </c:pt>
                <c:pt idx="202">
                  <c:v>39021</c:v>
                </c:pt>
                <c:pt idx="203">
                  <c:v>39051</c:v>
                </c:pt>
                <c:pt idx="204">
                  <c:v>39082</c:v>
                </c:pt>
                <c:pt idx="205">
                  <c:v>39113</c:v>
                </c:pt>
                <c:pt idx="206">
                  <c:v>39141</c:v>
                </c:pt>
                <c:pt idx="207">
                  <c:v>39172</c:v>
                </c:pt>
                <c:pt idx="208">
                  <c:v>39202</c:v>
                </c:pt>
                <c:pt idx="209">
                  <c:v>39233</c:v>
                </c:pt>
                <c:pt idx="210">
                  <c:v>39263</c:v>
                </c:pt>
                <c:pt idx="211">
                  <c:v>39294</c:v>
                </c:pt>
                <c:pt idx="212">
                  <c:v>39325</c:v>
                </c:pt>
                <c:pt idx="213">
                  <c:v>39355</c:v>
                </c:pt>
                <c:pt idx="214">
                  <c:v>39386</c:v>
                </c:pt>
                <c:pt idx="215">
                  <c:v>39416</c:v>
                </c:pt>
                <c:pt idx="216">
                  <c:v>39447</c:v>
                </c:pt>
                <c:pt idx="217">
                  <c:v>39478</c:v>
                </c:pt>
                <c:pt idx="218">
                  <c:v>39507</c:v>
                </c:pt>
                <c:pt idx="219">
                  <c:v>39538</c:v>
                </c:pt>
                <c:pt idx="220">
                  <c:v>39568</c:v>
                </c:pt>
                <c:pt idx="221">
                  <c:v>39599</c:v>
                </c:pt>
                <c:pt idx="222">
                  <c:v>39629</c:v>
                </c:pt>
                <c:pt idx="223">
                  <c:v>39660</c:v>
                </c:pt>
                <c:pt idx="224">
                  <c:v>39691</c:v>
                </c:pt>
                <c:pt idx="225">
                  <c:v>39721</c:v>
                </c:pt>
                <c:pt idx="226">
                  <c:v>39752</c:v>
                </c:pt>
                <c:pt idx="227">
                  <c:v>39782</c:v>
                </c:pt>
                <c:pt idx="228">
                  <c:v>39813</c:v>
                </c:pt>
                <c:pt idx="229">
                  <c:v>39844</c:v>
                </c:pt>
                <c:pt idx="230">
                  <c:v>39872</c:v>
                </c:pt>
                <c:pt idx="231">
                  <c:v>39903</c:v>
                </c:pt>
                <c:pt idx="232">
                  <c:v>39933</c:v>
                </c:pt>
                <c:pt idx="233">
                  <c:v>39964</c:v>
                </c:pt>
                <c:pt idx="234">
                  <c:v>39994</c:v>
                </c:pt>
                <c:pt idx="235">
                  <c:v>40025</c:v>
                </c:pt>
                <c:pt idx="236">
                  <c:v>40056</c:v>
                </c:pt>
                <c:pt idx="237">
                  <c:v>40086</c:v>
                </c:pt>
                <c:pt idx="238">
                  <c:v>40117</c:v>
                </c:pt>
                <c:pt idx="239">
                  <c:v>40147</c:v>
                </c:pt>
                <c:pt idx="240">
                  <c:v>40178</c:v>
                </c:pt>
                <c:pt idx="241">
                  <c:v>40209</c:v>
                </c:pt>
                <c:pt idx="242">
                  <c:v>40237</c:v>
                </c:pt>
                <c:pt idx="243">
                  <c:v>40268</c:v>
                </c:pt>
                <c:pt idx="244">
                  <c:v>40298</c:v>
                </c:pt>
                <c:pt idx="245">
                  <c:v>40329</c:v>
                </c:pt>
                <c:pt idx="246">
                  <c:v>40359</c:v>
                </c:pt>
                <c:pt idx="247">
                  <c:v>40390</c:v>
                </c:pt>
                <c:pt idx="248">
                  <c:v>40421</c:v>
                </c:pt>
                <c:pt idx="249">
                  <c:v>40451</c:v>
                </c:pt>
                <c:pt idx="250">
                  <c:v>40482</c:v>
                </c:pt>
                <c:pt idx="251">
                  <c:v>40512</c:v>
                </c:pt>
                <c:pt idx="252">
                  <c:v>40543</c:v>
                </c:pt>
                <c:pt idx="253">
                  <c:v>40574</c:v>
                </c:pt>
                <c:pt idx="254">
                  <c:v>40602</c:v>
                </c:pt>
                <c:pt idx="255">
                  <c:v>40633</c:v>
                </c:pt>
                <c:pt idx="256">
                  <c:v>40663</c:v>
                </c:pt>
                <c:pt idx="257">
                  <c:v>40694</c:v>
                </c:pt>
                <c:pt idx="258">
                  <c:v>40724</c:v>
                </c:pt>
                <c:pt idx="259">
                  <c:v>40755</c:v>
                </c:pt>
                <c:pt idx="260">
                  <c:v>40786</c:v>
                </c:pt>
                <c:pt idx="261">
                  <c:v>40816</c:v>
                </c:pt>
                <c:pt idx="262">
                  <c:v>40847</c:v>
                </c:pt>
                <c:pt idx="263">
                  <c:v>40877</c:v>
                </c:pt>
                <c:pt idx="264">
                  <c:v>40908</c:v>
                </c:pt>
                <c:pt idx="265">
                  <c:v>40939</c:v>
                </c:pt>
                <c:pt idx="266">
                  <c:v>40968</c:v>
                </c:pt>
                <c:pt idx="267">
                  <c:v>40999</c:v>
                </c:pt>
                <c:pt idx="268">
                  <c:v>41029</c:v>
                </c:pt>
                <c:pt idx="269">
                  <c:v>41060</c:v>
                </c:pt>
                <c:pt idx="270">
                  <c:v>41090</c:v>
                </c:pt>
                <c:pt idx="271">
                  <c:v>41121</c:v>
                </c:pt>
                <c:pt idx="272">
                  <c:v>41152</c:v>
                </c:pt>
                <c:pt idx="273">
                  <c:v>41182</c:v>
                </c:pt>
                <c:pt idx="274">
                  <c:v>41213</c:v>
                </c:pt>
                <c:pt idx="275">
                  <c:v>41243</c:v>
                </c:pt>
                <c:pt idx="276">
                  <c:v>41274</c:v>
                </c:pt>
                <c:pt idx="277">
                  <c:v>41305</c:v>
                </c:pt>
                <c:pt idx="278">
                  <c:v>41333</c:v>
                </c:pt>
                <c:pt idx="279">
                  <c:v>41364</c:v>
                </c:pt>
                <c:pt idx="280">
                  <c:v>41394</c:v>
                </c:pt>
                <c:pt idx="281">
                  <c:v>41425</c:v>
                </c:pt>
                <c:pt idx="282">
                  <c:v>41455</c:v>
                </c:pt>
                <c:pt idx="283">
                  <c:v>41486</c:v>
                </c:pt>
                <c:pt idx="284">
                  <c:v>41517</c:v>
                </c:pt>
                <c:pt idx="285">
                  <c:v>41547</c:v>
                </c:pt>
                <c:pt idx="286">
                  <c:v>41578</c:v>
                </c:pt>
              </c:numCache>
            </c:numRef>
          </c:cat>
          <c:val>
            <c:numRef>
              <c:f>Exercice2!$N$3:$N$289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311969312"/>
        <c:axId val="-311971488"/>
      </c:lineChart>
      <c:catAx>
        <c:axId val="-31196931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txPr>
          <a:bodyPr rot="-3600000" vert="horz"/>
          <a:lstStyle/>
          <a:p>
            <a:pPr>
              <a:defRPr/>
            </a:pPr>
            <a:endParaRPr lang="fr-FR"/>
          </a:p>
        </c:txPr>
        <c:crossAx val="-311971488"/>
        <c:crosses val="autoZero"/>
        <c:auto val="1"/>
        <c:lblAlgn val="ctr"/>
        <c:lblOffset val="100"/>
        <c:noMultiLvlLbl val="0"/>
      </c:catAx>
      <c:valAx>
        <c:axId val="-311971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3119693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" l="0.75000000000000056" r="0.75000000000000056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v>SPXT index</c:v>
          </c:tx>
          <c:spPr>
            <a:ln w="31750"/>
          </c:spPr>
          <c:marker>
            <c:symbol val="none"/>
          </c:marker>
          <c:val>
            <c:numRef>
              <c:f>[0]!gr_ind100_SPXT</c:f>
            </c:numRef>
          </c:val>
          <c:smooth val="0"/>
        </c:ser>
        <c:ser>
          <c:idx val="1"/>
          <c:order val="1"/>
          <c:tx>
            <c:v>SGIXBU1M index</c:v>
          </c:tx>
          <c:spPr>
            <a:ln w="31750"/>
          </c:spPr>
          <c:marker>
            <c:symbol val="none"/>
          </c:marker>
          <c:val>
            <c:numRef>
              <c:f>[0]!gr_ind100_SGIXBU1M</c:f>
            </c:numRef>
          </c:val>
          <c:smooth val="0"/>
        </c:ser>
        <c:ser>
          <c:idx val="2"/>
          <c:order val="2"/>
          <c:tx>
            <c:v>SGIXBU10 index</c:v>
          </c:tx>
          <c:spPr>
            <a:ln w="31750"/>
          </c:spPr>
          <c:marker>
            <c:symbol val="none"/>
          </c:marker>
          <c:val>
            <c:numRef>
              <c:f>[0]!gr_ind100_SGIXBU10</c:f>
            </c:numRef>
          </c:val>
          <c:smooth val="0"/>
        </c:ser>
        <c:ser>
          <c:idx val="3"/>
          <c:order val="3"/>
          <c:tx>
            <c:v>HFRIFWI index</c:v>
          </c:tx>
          <c:spPr>
            <a:ln w="31750"/>
          </c:spPr>
          <c:marker>
            <c:symbol val="none"/>
          </c:marker>
          <c:val>
            <c:numRef>
              <c:f>[0]!gr_ind100_HFRIFWI</c:f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-311970400"/>
        <c:axId val="-311969856"/>
      </c:lineChart>
      <c:catAx>
        <c:axId val="-311970400"/>
        <c:scaling>
          <c:orientation val="minMax"/>
        </c:scaling>
        <c:delete val="0"/>
        <c:axPos val="b"/>
        <c:numFmt formatCode="m/d/yy" sourceLinked="1"/>
        <c:majorTickMark val="out"/>
        <c:minorTickMark val="none"/>
        <c:tickLblPos val="nextTo"/>
        <c:txPr>
          <a:bodyPr rot="-3600000"/>
          <a:lstStyle/>
          <a:p>
            <a:pPr>
              <a:defRPr/>
            </a:pPr>
            <a:endParaRPr lang="fr-FR"/>
          </a:p>
        </c:txPr>
        <c:crossAx val="-311969856"/>
        <c:crosses val="autoZero"/>
        <c:auto val="1"/>
        <c:lblAlgn val="ctr"/>
        <c:lblOffset val="100"/>
        <c:noMultiLvlLbl val="1"/>
      </c:catAx>
      <c:valAx>
        <c:axId val="-311969856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-3119704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1" l="0.75000000000000056" r="0.75000000000000056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25400</xdr:colOff>
      <xdr:row>20</xdr:row>
      <xdr:rowOff>25406</xdr:rowOff>
    </xdr:from>
    <xdr:to>
      <xdr:col>30</xdr:col>
      <xdr:colOff>12700</xdr:colOff>
      <xdr:row>49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21</xdr:col>
      <xdr:colOff>25400</xdr:colOff>
      <xdr:row>75</xdr:row>
      <xdr:rowOff>12700</xdr:rowOff>
    </xdr:from>
    <xdr:to>
      <xdr:col>29</xdr:col>
      <xdr:colOff>50800</xdr:colOff>
      <xdr:row>104</xdr:row>
      <xdr:rowOff>25400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289"/>
  <sheetViews>
    <sheetView tabSelected="1" zoomScale="70" zoomScaleNormal="70" workbookViewId="0">
      <pane xSplit="1" ySplit="2" topLeftCell="O50" activePane="bottomRight" state="frozen"/>
      <selection pane="topRight" activeCell="B1" sqref="B1"/>
      <selection pane="bottomLeft" activeCell="A2" sqref="A2"/>
      <selection pane="bottomRight" activeCell="X71" sqref="X71"/>
    </sheetView>
  </sheetViews>
  <sheetFormatPr baseColWidth="10" defaultColWidth="11.42578125" defaultRowHeight="15" x14ac:dyDescent="0.25"/>
  <cols>
    <col min="1" max="1" width="12.42578125" customWidth="1"/>
    <col min="2" max="2" width="12.42578125" hidden="1" customWidth="1"/>
    <col min="3" max="3" width="0" hidden="1" customWidth="1"/>
    <col min="4" max="4" width="13.42578125" hidden="1" customWidth="1"/>
    <col min="5" max="5" width="14.28515625" hidden="1" customWidth="1"/>
    <col min="6" max="6" width="13" hidden="1" customWidth="1"/>
    <col min="7" max="7" width="12.28515625" hidden="1" customWidth="1"/>
    <col min="8" max="8" width="13.85546875" hidden="1" customWidth="1"/>
    <col min="9" max="9" width="14.140625" hidden="1" customWidth="1"/>
    <col min="10" max="14" width="12.28515625" hidden="1" customWidth="1"/>
    <col min="15" max="15" width="12.28515625" customWidth="1"/>
    <col min="16" max="16" width="13.42578125" customWidth="1"/>
    <col min="17" max="20" width="12.28515625" customWidth="1"/>
    <col min="22" max="22" width="12.28515625" customWidth="1"/>
    <col min="23" max="23" width="12" bestFit="1" customWidth="1"/>
    <col min="24" max="24" width="14.85546875" bestFit="1" customWidth="1"/>
    <col min="25" max="25" width="14.85546875" customWidth="1"/>
    <col min="26" max="26" width="15.85546875" customWidth="1"/>
    <col min="27" max="27" width="14.85546875" bestFit="1" customWidth="1"/>
  </cols>
  <sheetData>
    <row r="1" spans="1:27" x14ac:dyDescent="0.25">
      <c r="G1" t="s">
        <v>14</v>
      </c>
      <c r="K1" t="s">
        <v>23</v>
      </c>
      <c r="O1" t="s">
        <v>15</v>
      </c>
      <c r="U1" s="1"/>
    </row>
    <row r="2" spans="1:27" x14ac:dyDescent="0.25">
      <c r="A2" s="7" t="s">
        <v>0</v>
      </c>
      <c r="B2" s="7" t="s">
        <v>19</v>
      </c>
      <c r="C2" s="7" t="s">
        <v>3</v>
      </c>
      <c r="D2" s="7" t="s">
        <v>1</v>
      </c>
      <c r="E2" s="7" t="s">
        <v>2</v>
      </c>
      <c r="F2" s="7" t="s">
        <v>4</v>
      </c>
      <c r="G2" s="7" t="s">
        <v>3</v>
      </c>
      <c r="H2" s="7" t="s">
        <v>1</v>
      </c>
      <c r="I2" s="7" t="s">
        <v>2</v>
      </c>
      <c r="J2" s="7" t="s">
        <v>4</v>
      </c>
      <c r="K2" s="7" t="s">
        <v>3</v>
      </c>
      <c r="L2" s="7" t="s">
        <v>1</v>
      </c>
      <c r="M2" s="7" t="s">
        <v>2</v>
      </c>
      <c r="N2" s="7" t="s">
        <v>4</v>
      </c>
      <c r="O2" s="7" t="s">
        <v>3</v>
      </c>
      <c r="P2" s="7" t="s">
        <v>1</v>
      </c>
      <c r="Q2" s="7" t="s">
        <v>2</v>
      </c>
      <c r="R2" s="7" t="s">
        <v>4</v>
      </c>
    </row>
    <row r="3" spans="1:27" ht="16.5" customHeight="1" x14ac:dyDescent="0.35">
      <c r="A3" s="11">
        <v>32873</v>
      </c>
      <c r="B3" s="11">
        <v>32873</v>
      </c>
      <c r="C3" s="8">
        <v>379.41</v>
      </c>
      <c r="D3" s="8">
        <v>443.53100000000001</v>
      </c>
      <c r="E3" s="8">
        <v>198.102</v>
      </c>
      <c r="F3" s="8">
        <v>1000</v>
      </c>
      <c r="G3" s="9"/>
      <c r="H3" s="9"/>
      <c r="I3" s="9"/>
      <c r="J3" s="9"/>
      <c r="K3" s="13">
        <f>100</f>
        <v>100</v>
      </c>
      <c r="L3" s="13">
        <f>100</f>
        <v>100</v>
      </c>
      <c r="M3" s="13">
        <f>100</f>
        <v>100</v>
      </c>
      <c r="N3" s="13">
        <f>100</f>
        <v>100</v>
      </c>
      <c r="O3" s="12">
        <f>C3/MAX(C$3:C3)-1</f>
        <v>0</v>
      </c>
      <c r="P3" s="12">
        <f>D3/MAX(D$3:D3)-1</f>
        <v>0</v>
      </c>
      <c r="Q3" s="12">
        <f>E3/MAX(E$3:E3)-1</f>
        <v>0</v>
      </c>
      <c r="R3" s="12">
        <f>F3/MAX(F$3:F3)-1</f>
        <v>0</v>
      </c>
      <c r="T3" s="24"/>
      <c r="U3" s="20" t="s">
        <v>21</v>
      </c>
      <c r="V3" t="s">
        <v>25</v>
      </c>
    </row>
    <row r="4" spans="1:27" ht="18.75" x14ac:dyDescent="0.3">
      <c r="A4" s="11">
        <v>32904</v>
      </c>
      <c r="B4" s="11">
        <v>32904</v>
      </c>
      <c r="C4" s="8">
        <v>353.94</v>
      </c>
      <c r="D4" s="8">
        <v>446.94499999999999</v>
      </c>
      <c r="E4" s="8">
        <v>200.941</v>
      </c>
      <c r="F4" s="8">
        <v>978.9</v>
      </c>
      <c r="G4" s="10">
        <f>C4/C3-1</f>
        <v>-6.7130544793231661E-2</v>
      </c>
      <c r="H4" s="10">
        <f t="shared" ref="H4:J19" si="0">D4/D3-1</f>
        <v>7.6973199167589268E-3</v>
      </c>
      <c r="I4" s="10">
        <f t="shared" si="0"/>
        <v>1.4331001201401294E-2</v>
      </c>
      <c r="J4" s="10">
        <f t="shared" si="0"/>
        <v>-2.1100000000000008E-2</v>
      </c>
      <c r="K4" s="14">
        <f>K3*(1+G4)</f>
        <v>93.286945520676838</v>
      </c>
      <c r="L4" s="14">
        <f t="shared" ref="L4:N19" si="1">L3*(1+H4)</f>
        <v>100.7697319916759</v>
      </c>
      <c r="M4" s="14">
        <f t="shared" si="1"/>
        <v>101.43310012014013</v>
      </c>
      <c r="N4" s="14">
        <f t="shared" si="1"/>
        <v>97.89</v>
      </c>
      <c r="O4" s="12">
        <f>C4/MAX(C$3:C4)-1</f>
        <v>-6.7130544793231661E-2</v>
      </c>
      <c r="P4" s="12">
        <f>D4/MAX(D$3:D4)-1</f>
        <v>0</v>
      </c>
      <c r="Q4" s="12">
        <f>E4/MAX(E$3:E4)-1</f>
        <v>0</v>
      </c>
      <c r="R4" s="12">
        <f>F4/MAX(F$3:F4)-1</f>
        <v>-2.1100000000000008E-2</v>
      </c>
      <c r="T4" s="24"/>
      <c r="U4" s="17" t="s">
        <v>5</v>
      </c>
    </row>
    <row r="5" spans="1:27" x14ac:dyDescent="0.25">
      <c r="A5" s="11">
        <v>32932</v>
      </c>
      <c r="B5" s="11">
        <v>32932</v>
      </c>
      <c r="C5" s="8">
        <v>358.5</v>
      </c>
      <c r="D5" s="8">
        <v>449.834</v>
      </c>
      <c r="E5" s="8">
        <v>204.095</v>
      </c>
      <c r="F5" s="8">
        <v>993.98</v>
      </c>
      <c r="G5" s="10">
        <f t="shared" ref="G5:G68" si="2">C5/C4-1</f>
        <v>1.2883539582980275E-2</v>
      </c>
      <c r="H5" s="10">
        <f t="shared" si="0"/>
        <v>6.4638825806306865E-3</v>
      </c>
      <c r="I5" s="10">
        <f t="shared" si="0"/>
        <v>1.5696149616056365E-2</v>
      </c>
      <c r="J5" s="10">
        <f t="shared" si="0"/>
        <v>1.5405046480743811E-2</v>
      </c>
      <c r="K5" s="14">
        <f t="shared" ref="K5:K68" si="3">K4*(1+G5)</f>
        <v>94.4888115758678</v>
      </c>
      <c r="L5" s="14">
        <f t="shared" si="1"/>
        <v>101.42109570695172</v>
      </c>
      <c r="M5" s="14">
        <f t="shared" si="1"/>
        <v>103.02520923564627</v>
      </c>
      <c r="N5" s="14">
        <f t="shared" si="1"/>
        <v>99.39800000000001</v>
      </c>
      <c r="O5" s="12">
        <f>C5/MAX(C$3:C5)-1</f>
        <v>-5.5111884241322073E-2</v>
      </c>
      <c r="P5" s="12">
        <f>D5/MAX(D$3:D5)-1</f>
        <v>0</v>
      </c>
      <c r="Q5" s="12">
        <f>E5/MAX(E$3:E5)-1</f>
        <v>0</v>
      </c>
      <c r="R5" s="12">
        <f>F5/MAX(F$3:F5)-1</f>
        <v>-6.0200000000000253E-3</v>
      </c>
      <c r="T5" s="24"/>
      <c r="V5" s="29"/>
      <c r="W5" s="29"/>
      <c r="X5" s="3" t="s">
        <v>3</v>
      </c>
      <c r="Y5" s="3" t="s">
        <v>1</v>
      </c>
      <c r="Z5" s="3" t="s">
        <v>2</v>
      </c>
      <c r="AA5" s="3" t="s">
        <v>4</v>
      </c>
    </row>
    <row r="6" spans="1:27" x14ac:dyDescent="0.25">
      <c r="A6" s="11">
        <v>32963</v>
      </c>
      <c r="B6" s="11">
        <v>32963</v>
      </c>
      <c r="C6" s="8">
        <v>368</v>
      </c>
      <c r="D6" s="8">
        <v>452.97300000000001</v>
      </c>
      <c r="E6" s="8">
        <v>202.75700000000001</v>
      </c>
      <c r="F6" s="8">
        <v>1025.8800000000001</v>
      </c>
      <c r="G6" s="10">
        <f t="shared" si="2"/>
        <v>2.6499302649930279E-2</v>
      </c>
      <c r="H6" s="10">
        <f t="shared" si="0"/>
        <v>6.978129710070835E-3</v>
      </c>
      <c r="I6" s="10">
        <f t="shared" si="0"/>
        <v>-6.555770597025834E-3</v>
      </c>
      <c r="J6" s="10">
        <f t="shared" si="0"/>
        <v>3.2093201070444222E-2</v>
      </c>
      <c r="K6" s="14">
        <f t="shared" si="3"/>
        <v>96.992699190848953</v>
      </c>
      <c r="L6" s="14">
        <f t="shared" si="1"/>
        <v>102.12882526813233</v>
      </c>
      <c r="M6" s="14">
        <f t="shared" si="1"/>
        <v>102.34979959818679</v>
      </c>
      <c r="N6" s="14">
        <f t="shared" si="1"/>
        <v>102.58800000000002</v>
      </c>
      <c r="O6" s="12">
        <f>C6/MAX(C$3:C6)-1</f>
        <v>-3.0073008091510589E-2</v>
      </c>
      <c r="P6" s="12">
        <f>D6/MAX(D$3:D6)-1</f>
        <v>0</v>
      </c>
      <c r="Q6" s="12">
        <f>E6/MAX(E$3:E6)-1</f>
        <v>-6.555770597025834E-3</v>
      </c>
      <c r="R6" s="12">
        <f>F6/MAX(F$3:F6)-1</f>
        <v>0</v>
      </c>
      <c r="T6" s="24"/>
      <c r="V6" s="28" t="s">
        <v>6</v>
      </c>
      <c r="W6" s="28"/>
      <c r="X6" s="4">
        <f>C289/C3 - 1</f>
        <v>7.2709733533644343</v>
      </c>
      <c r="Y6" s="4">
        <f>D289/D3 - 1</f>
        <v>1.4037598273852336</v>
      </c>
      <c r="Z6" s="4">
        <f>E289/E3 - 1</f>
        <v>7.1689836548848564</v>
      </c>
      <c r="AA6" s="4">
        <f>F289/F3 - 1</f>
        <v>10.84032</v>
      </c>
    </row>
    <row r="7" spans="1:27" x14ac:dyDescent="0.25">
      <c r="A7" s="11">
        <v>32993</v>
      </c>
      <c r="B7" s="11">
        <v>32993</v>
      </c>
      <c r="C7" s="8">
        <v>358.81</v>
      </c>
      <c r="D7" s="8">
        <v>456.26</v>
      </c>
      <c r="E7" s="8">
        <v>212.19</v>
      </c>
      <c r="F7" s="8">
        <v>1025.47</v>
      </c>
      <c r="G7" s="10">
        <f t="shared" si="2"/>
        <v>-2.4972826086956501E-2</v>
      </c>
      <c r="H7" s="10">
        <f t="shared" si="0"/>
        <v>7.2565031469866703E-3</v>
      </c>
      <c r="I7" s="10">
        <f t="shared" si="0"/>
        <v>4.6523671192609806E-2</v>
      </c>
      <c r="J7" s="10">
        <f t="shared" si="0"/>
        <v>-3.9965687994703014E-4</v>
      </c>
      <c r="K7" s="14">
        <f t="shared" si="3"/>
        <v>94.570517382251396</v>
      </c>
      <c r="L7" s="14">
        <f t="shared" si="1"/>
        <v>102.86992341008859</v>
      </c>
      <c r="M7" s="14">
        <f t="shared" si="1"/>
        <v>107.11148802132234</v>
      </c>
      <c r="N7" s="14">
        <f t="shared" si="1"/>
        <v>102.54700000000001</v>
      </c>
      <c r="O7" s="12">
        <f>C7/MAX(C$3:C7)-1</f>
        <v>-5.4294826177486155E-2</v>
      </c>
      <c r="P7" s="12">
        <f>D7/MAX(D$3:D7)-1</f>
        <v>0</v>
      </c>
      <c r="Q7" s="12">
        <f>E7/MAX(E$3:E7)-1</f>
        <v>0</v>
      </c>
      <c r="R7" s="12">
        <f>F7/MAX(F$3:F7)-1</f>
        <v>-3.9965687994703014E-4</v>
      </c>
      <c r="T7" s="24"/>
      <c r="V7" s="28" t="s">
        <v>7</v>
      </c>
      <c r="W7" s="28"/>
      <c r="X7" s="4">
        <f xml:space="preserve"> (C289/C3)^(360/($A$289-$A$3))-1</f>
        <v>9.1304766631022272E-2</v>
      </c>
      <c r="Y7" s="4">
        <f t="shared" ref="Y7:AA7" si="4" xml:space="preserve"> (D289/D3)^(360/($A$289-$A$3))-1</f>
        <v>3.6936011052086659E-2</v>
      </c>
      <c r="Z7" s="4">
        <f t="shared" si="4"/>
        <v>9.0744932263519207E-2</v>
      </c>
      <c r="AA7" s="4">
        <f t="shared" si="4"/>
        <v>0.10761678290772436</v>
      </c>
    </row>
    <row r="8" spans="1:27" x14ac:dyDescent="0.25">
      <c r="A8" s="11">
        <v>33024</v>
      </c>
      <c r="B8" s="11">
        <v>33024</v>
      </c>
      <c r="C8" s="8">
        <v>393.8</v>
      </c>
      <c r="D8" s="8">
        <v>459.60199999999998</v>
      </c>
      <c r="E8" s="8">
        <v>217.03</v>
      </c>
      <c r="F8" s="8">
        <v>1056.75</v>
      </c>
      <c r="G8" s="10">
        <f t="shared" si="2"/>
        <v>9.7516791616733212E-2</v>
      </c>
      <c r="H8" s="10">
        <f t="shared" si="0"/>
        <v>7.3247709639241432E-3</v>
      </c>
      <c r="I8" s="10">
        <f t="shared" si="0"/>
        <v>2.2809745982374396E-2</v>
      </c>
      <c r="J8" s="10">
        <f t="shared" si="0"/>
        <v>3.0503086389655376E-2</v>
      </c>
      <c r="K8" s="14">
        <f t="shared" si="3"/>
        <v>103.79273081890305</v>
      </c>
      <c r="L8" s="14">
        <f t="shared" si="1"/>
        <v>103.6234220381439</v>
      </c>
      <c r="M8" s="14">
        <f t="shared" si="1"/>
        <v>109.55467385488285</v>
      </c>
      <c r="N8" s="14">
        <f t="shared" si="1"/>
        <v>105.675</v>
      </c>
      <c r="O8" s="12">
        <f>C8/MAX(C$3:C8)-1</f>
        <v>0</v>
      </c>
      <c r="P8" s="12">
        <f>D8/MAX(D$3:D8)-1</f>
        <v>0</v>
      </c>
      <c r="Q8" s="12">
        <f>E8/MAX(E$3:E8)-1</f>
        <v>0</v>
      </c>
      <c r="R8" s="12">
        <f>F8/MAX(F$3:F8)-1</f>
        <v>0</v>
      </c>
      <c r="T8" s="24"/>
      <c r="V8" s="28" t="s">
        <v>8</v>
      </c>
      <c r="W8" s="28"/>
      <c r="X8" s="4">
        <f>STDEV(G4:G289)*SQRT(12)</f>
        <v>0.14895025081590477</v>
      </c>
      <c r="Y8" s="4">
        <f>STDEV(H4:H289)*SQRT(12)</f>
        <v>7.0302635259162647E-3</v>
      </c>
      <c r="Z8" s="4">
        <f>STDEV(I4:I289)*SQRT(12)</f>
        <v>7.7712932188787817E-2</v>
      </c>
      <c r="AA8" s="4">
        <f>STDEV(J4:J289)*SQRT(12)</f>
        <v>6.9170561550655804E-2</v>
      </c>
    </row>
    <row r="9" spans="1:27" x14ac:dyDescent="0.25">
      <c r="A9" s="11">
        <v>33054</v>
      </c>
      <c r="B9" s="11">
        <v>33054</v>
      </c>
      <c r="C9" s="8">
        <v>391.14</v>
      </c>
      <c r="D9" s="8">
        <v>462.68</v>
      </c>
      <c r="E9" s="8">
        <v>221.82599999999999</v>
      </c>
      <c r="F9" s="8">
        <v>1078.94</v>
      </c>
      <c r="G9" s="10">
        <f t="shared" si="2"/>
        <v>-6.7546978161503457E-3</v>
      </c>
      <c r="H9" s="10">
        <f t="shared" si="0"/>
        <v>6.6970987941741278E-3</v>
      </c>
      <c r="I9" s="10">
        <f t="shared" si="0"/>
        <v>2.2098327420172259E-2</v>
      </c>
      <c r="J9" s="10">
        <f t="shared" si="0"/>
        <v>2.0998343979181433E-2</v>
      </c>
      <c r="K9" s="14">
        <f t="shared" si="3"/>
        <v>103.09164228670832</v>
      </c>
      <c r="L9" s="14">
        <f t="shared" si="1"/>
        <v>104.31739833292374</v>
      </c>
      <c r="M9" s="14">
        <f t="shared" si="1"/>
        <v>111.97564890813824</v>
      </c>
      <c r="N9" s="14">
        <f t="shared" si="1"/>
        <v>107.89399999999999</v>
      </c>
      <c r="O9" s="12">
        <f>C9/MAX(C$3:C9)-1</f>
        <v>-6.7546978161503457E-3</v>
      </c>
      <c r="P9" s="12">
        <f>D9/MAX(D$3:D9)-1</f>
        <v>0</v>
      </c>
      <c r="Q9" s="12">
        <f>E9/MAX(E$3:E9)-1</f>
        <v>0</v>
      </c>
      <c r="R9" s="12">
        <f>F9/MAX(F$3:F9)-1</f>
        <v>0</v>
      </c>
      <c r="T9" s="24"/>
      <c r="V9" s="28" t="s">
        <v>9</v>
      </c>
      <c r="W9" s="28"/>
      <c r="X9" s="21">
        <f>SKEW(G4:G289)</f>
        <v>-0.60613272476494717</v>
      </c>
      <c r="Y9" s="21">
        <f t="shared" ref="Y9:AA9" si="5">SKEW(H4:H289)</f>
        <v>-3.8504246814599824E-2</v>
      </c>
      <c r="Z9" s="21">
        <f t="shared" si="5"/>
        <v>-9.1746284272317222E-2</v>
      </c>
      <c r="AA9" s="21">
        <f t="shared" si="5"/>
        <v>-0.68807124053493518</v>
      </c>
    </row>
    <row r="10" spans="1:27" x14ac:dyDescent="0.25">
      <c r="A10" s="11">
        <v>33085</v>
      </c>
      <c r="B10" s="11">
        <v>33085</v>
      </c>
      <c r="C10" s="8">
        <v>389.89</v>
      </c>
      <c r="D10" s="8">
        <v>466.10700000000003</v>
      </c>
      <c r="E10" s="8">
        <v>219.25299999999999</v>
      </c>
      <c r="F10" s="8">
        <v>1095.1199999999999</v>
      </c>
      <c r="G10" s="10">
        <f t="shared" si="2"/>
        <v>-3.195786674847878E-3</v>
      </c>
      <c r="H10" s="10">
        <f t="shared" si="0"/>
        <v>7.4068470649262252E-3</v>
      </c>
      <c r="I10" s="10">
        <f t="shared" si="0"/>
        <v>-1.1599181340329889E-2</v>
      </c>
      <c r="J10" s="10">
        <f t="shared" si="0"/>
        <v>1.4996199974048441E-2</v>
      </c>
      <c r="K10" s="14">
        <f t="shared" si="3"/>
        <v>102.76218339000027</v>
      </c>
      <c r="L10" s="14">
        <f t="shared" si="1"/>
        <v>105.0900613485867</v>
      </c>
      <c r="M10" s="14">
        <f t="shared" si="1"/>
        <v>110.67682305075164</v>
      </c>
      <c r="N10" s="14">
        <f t="shared" si="1"/>
        <v>109.51199999999997</v>
      </c>
      <c r="O10" s="12">
        <f>C10/MAX(C$3:C10)-1</f>
        <v>-9.9288979177247771E-3</v>
      </c>
      <c r="P10" s="12">
        <f>D10/MAX(D$3:D10)-1</f>
        <v>0</v>
      </c>
      <c r="Q10" s="12">
        <f>E10/MAX(E$3:E10)-1</f>
        <v>-1.1599181340329889E-2</v>
      </c>
      <c r="R10" s="12">
        <f>F10/MAX(F$3:F10)-1</f>
        <v>0</v>
      </c>
      <c r="T10" s="24"/>
      <c r="V10" s="28" t="s">
        <v>10</v>
      </c>
      <c r="W10" s="28"/>
      <c r="X10" s="21">
        <f>KURT(perfm_SPXT)</f>
        <v>1.1381557869709522</v>
      </c>
      <c r="Y10" s="21">
        <f t="shared" ref="Y10:AA10" si="6">KURT(H4:H289)</f>
        <v>-1.1051286715934638</v>
      </c>
      <c r="Z10" s="21">
        <f t="shared" si="6"/>
        <v>1.6631325344799106</v>
      </c>
      <c r="AA10" s="21">
        <f t="shared" si="6"/>
        <v>2.5070675026224927</v>
      </c>
    </row>
    <row r="11" spans="1:27" x14ac:dyDescent="0.25">
      <c r="A11" s="11">
        <v>33116</v>
      </c>
      <c r="B11" s="11">
        <v>33116</v>
      </c>
      <c r="C11" s="8">
        <v>354.65</v>
      </c>
      <c r="D11" s="8">
        <v>469.315</v>
      </c>
      <c r="E11" s="8">
        <v>223.875</v>
      </c>
      <c r="F11" s="8">
        <v>1057.3399999999999</v>
      </c>
      <c r="G11" s="10">
        <f t="shared" si="2"/>
        <v>-9.0384467413885949E-2</v>
      </c>
      <c r="H11" s="10">
        <f t="shared" si="0"/>
        <v>6.8825398460010678E-3</v>
      </c>
      <c r="I11" s="10">
        <f t="shared" si="0"/>
        <v>2.108066936370312E-2</v>
      </c>
      <c r="J11" s="10">
        <f t="shared" si="0"/>
        <v>-3.4498502447220414E-2</v>
      </c>
      <c r="K11" s="14">
        <f t="shared" si="3"/>
        <v>93.474078174007019</v>
      </c>
      <c r="L11" s="14">
        <f t="shared" si="1"/>
        <v>105.81334788323704</v>
      </c>
      <c r="M11" s="14">
        <f t="shared" si="1"/>
        <v>113.0099645637096</v>
      </c>
      <c r="N11" s="14">
        <f t="shared" si="1"/>
        <v>105.73399999999997</v>
      </c>
      <c r="O11" s="12">
        <f>C11/MAX(C$3:C11)-1</f>
        <v>-9.9415947181310416E-2</v>
      </c>
      <c r="P11" s="12">
        <f>D11/MAX(D$3:D11)-1</f>
        <v>0</v>
      </c>
      <c r="Q11" s="12">
        <f>E11/MAX(E$3:E11)-1</f>
        <v>0</v>
      </c>
      <c r="R11" s="12">
        <f>F11/MAX(F$3:F11)-1</f>
        <v>-3.4498502447220414E-2</v>
      </c>
      <c r="T11" s="24"/>
    </row>
    <row r="12" spans="1:27" x14ac:dyDescent="0.25">
      <c r="A12" s="11">
        <v>33146</v>
      </c>
      <c r="B12" s="11">
        <v>33146</v>
      </c>
      <c r="C12" s="8">
        <v>337.39</v>
      </c>
      <c r="D12" s="8">
        <v>472.24400000000003</v>
      </c>
      <c r="E12" s="8">
        <v>230.88900000000001</v>
      </c>
      <c r="F12" s="8">
        <v>1036.6199999999999</v>
      </c>
      <c r="G12" s="10">
        <f t="shared" si="2"/>
        <v>-4.8667700549837822E-2</v>
      </c>
      <c r="H12" s="10">
        <f t="shared" si="0"/>
        <v>6.2410108349404414E-3</v>
      </c>
      <c r="I12" s="10">
        <f t="shared" si="0"/>
        <v>3.132998324958125E-2</v>
      </c>
      <c r="J12" s="10">
        <f t="shared" si="0"/>
        <v>-1.959634554637113E-2</v>
      </c>
      <c r="K12" s="14">
        <f t="shared" si="3"/>
        <v>88.924909728262321</v>
      </c>
      <c r="L12" s="14">
        <f t="shared" si="1"/>
        <v>106.47373013385764</v>
      </c>
      <c r="M12" s="14">
        <f t="shared" si="1"/>
        <v>116.55056486052639</v>
      </c>
      <c r="N12" s="14">
        <f t="shared" si="1"/>
        <v>103.66199999999996</v>
      </c>
      <c r="O12" s="12">
        <f>C12/MAX(C$3:C12)-1</f>
        <v>-0.14324530218384968</v>
      </c>
      <c r="P12" s="12">
        <f>D12/MAX(D$3:D12)-1</f>
        <v>0</v>
      </c>
      <c r="Q12" s="12">
        <f>E12/MAX(E$3:E12)-1</f>
        <v>0</v>
      </c>
      <c r="R12" s="12">
        <f>F12/MAX(F$3:F12)-1</f>
        <v>-5.3418803418803451E-2</v>
      </c>
      <c r="T12" s="24"/>
    </row>
    <row r="13" spans="1:27" ht="18.75" x14ac:dyDescent="0.3">
      <c r="A13" s="11">
        <v>33177</v>
      </c>
      <c r="B13" s="11">
        <v>33177</v>
      </c>
      <c r="C13" s="8">
        <v>335.95</v>
      </c>
      <c r="D13" s="8">
        <v>475.774</v>
      </c>
      <c r="E13" s="8">
        <v>239.203</v>
      </c>
      <c r="F13" s="8">
        <v>1036.2</v>
      </c>
      <c r="G13" s="10">
        <f t="shared" si="2"/>
        <v>-4.268057737336628E-3</v>
      </c>
      <c r="H13" s="10">
        <f t="shared" si="0"/>
        <v>7.4749493905692521E-3</v>
      </c>
      <c r="I13" s="10">
        <f t="shared" si="0"/>
        <v>3.6008644846657889E-2</v>
      </c>
      <c r="J13" s="10">
        <f t="shared" si="0"/>
        <v>-4.0516293337944376E-4</v>
      </c>
      <c r="K13" s="14">
        <f t="shared" si="3"/>
        <v>88.545373079254645</v>
      </c>
      <c r="L13" s="14">
        <f t="shared" si="1"/>
        <v>107.26961587803336</v>
      </c>
      <c r="M13" s="14">
        <f t="shared" si="1"/>
        <v>120.74739275726645</v>
      </c>
      <c r="N13" s="14">
        <f t="shared" si="1"/>
        <v>103.61999999999999</v>
      </c>
      <c r="O13" s="12">
        <f>C13/MAX(C$3:C13)-1</f>
        <v>-0.14690198070086347</v>
      </c>
      <c r="P13" s="12">
        <f>D13/MAX(D$3:D13)-1</f>
        <v>0</v>
      </c>
      <c r="Q13" s="12">
        <f>E13/MAX(E$3:E13)-1</f>
        <v>0</v>
      </c>
      <c r="R13" s="12">
        <f>F13/MAX(F$3:F13)-1</f>
        <v>-5.3802323033092181E-2</v>
      </c>
      <c r="T13" s="24"/>
      <c r="U13" s="17" t="s">
        <v>11</v>
      </c>
    </row>
    <row r="14" spans="1:27" x14ac:dyDescent="0.25">
      <c r="A14" s="11">
        <v>33207</v>
      </c>
      <c r="B14" s="11">
        <v>33207</v>
      </c>
      <c r="C14" s="8">
        <v>357.67</v>
      </c>
      <c r="D14" s="8">
        <v>478.92</v>
      </c>
      <c r="E14" s="8">
        <v>246.702</v>
      </c>
      <c r="F14" s="8">
        <v>1043.98</v>
      </c>
      <c r="G14" s="10">
        <f t="shared" si="2"/>
        <v>6.4652478047328543E-2</v>
      </c>
      <c r="H14" s="10">
        <f t="shared" si="0"/>
        <v>6.6123831903384112E-3</v>
      </c>
      <c r="I14" s="10">
        <f t="shared" si="0"/>
        <v>3.1349941263278502E-2</v>
      </c>
      <c r="J14" s="10">
        <f t="shared" si="0"/>
        <v>7.5082030496043117E-3</v>
      </c>
      <c r="K14" s="14">
        <f t="shared" si="3"/>
        <v>94.270050868453666</v>
      </c>
      <c r="L14" s="14">
        <f t="shared" si="1"/>
        <v>107.97892368289934</v>
      </c>
      <c r="M14" s="14">
        <f t="shared" si="1"/>
        <v>124.53281642790078</v>
      </c>
      <c r="N14" s="14">
        <f t="shared" si="1"/>
        <v>104.398</v>
      </c>
      <c r="O14" s="12">
        <f>C14/MAX(C$3:C14)-1</f>
        <v>-9.1747079735906567E-2</v>
      </c>
      <c r="P14" s="12">
        <f>D14/MAX(D$3:D14)-1</f>
        <v>0</v>
      </c>
      <c r="Q14" s="12">
        <f>E14/MAX(E$3:E14)-1</f>
        <v>0</v>
      </c>
      <c r="R14" s="12">
        <f>F14/MAX(F$3:F14)-1</f>
        <v>-4.6698078749360716E-2</v>
      </c>
      <c r="T14" s="24"/>
      <c r="V14" s="29"/>
      <c r="W14" s="29"/>
      <c r="X14" s="16" t="s">
        <v>3</v>
      </c>
      <c r="Y14" s="16" t="s">
        <v>1</v>
      </c>
      <c r="Z14" s="16" t="s">
        <v>2</v>
      </c>
      <c r="AA14" s="16" t="s">
        <v>4</v>
      </c>
    </row>
    <row r="15" spans="1:27" x14ac:dyDescent="0.25">
      <c r="A15" s="11">
        <v>33238</v>
      </c>
      <c r="B15" s="11">
        <v>33238</v>
      </c>
      <c r="C15" s="8">
        <v>367.63</v>
      </c>
      <c r="D15" s="8">
        <v>482.517</v>
      </c>
      <c r="E15" s="8">
        <v>250.626</v>
      </c>
      <c r="F15" s="8">
        <v>1058.07</v>
      </c>
      <c r="G15" s="10">
        <f t="shared" si="2"/>
        <v>2.7846897978583529E-2</v>
      </c>
      <c r="H15" s="10">
        <f t="shared" si="0"/>
        <v>7.5106489601604043E-3</v>
      </c>
      <c r="I15" s="10">
        <f t="shared" si="0"/>
        <v>1.5905829705474606E-2</v>
      </c>
      <c r="J15" s="10">
        <f t="shared" si="0"/>
        <v>1.3496427134619404E-2</v>
      </c>
      <c r="K15" s="14">
        <f t="shared" si="3"/>
        <v>96.895179357423373</v>
      </c>
      <c r="L15" s="14">
        <f t="shared" si="1"/>
        <v>108.78991547377754</v>
      </c>
      <c r="M15" s="14">
        <f t="shared" si="1"/>
        <v>126.5136141987461</v>
      </c>
      <c r="N15" s="14">
        <f t="shared" si="1"/>
        <v>105.80699999999999</v>
      </c>
      <c r="O15" s="12">
        <f>C15/MAX(C$3:C15)-1</f>
        <v>-6.6455053326561764E-2</v>
      </c>
      <c r="P15" s="12">
        <f>D15/MAX(D$3:D15)-1</f>
        <v>0</v>
      </c>
      <c r="Q15" s="12">
        <f>E15/MAX(E$3:E15)-1</f>
        <v>0</v>
      </c>
      <c r="R15" s="12">
        <f>F15/MAX(F$3:F15)-1</f>
        <v>-3.3831908831908786E-2</v>
      </c>
      <c r="T15" s="24"/>
      <c r="V15" s="28" t="s">
        <v>12</v>
      </c>
      <c r="W15" s="28"/>
      <c r="X15" s="15">
        <f>MIN(dd_SPXT)</f>
        <v>-0.50948767777791537</v>
      </c>
      <c r="Y15" s="15">
        <f>MIN(dd_SGIXBU1M)</f>
        <v>0</v>
      </c>
      <c r="Z15" s="15">
        <f>MIN(dd_SGIXBU10)</f>
        <v>-9.2462959676494649E-2</v>
      </c>
      <c r="AA15" s="15">
        <f>MIN(dd_HFRIFWI)</f>
        <v>-0.21421383068008748</v>
      </c>
    </row>
    <row r="16" spans="1:27" x14ac:dyDescent="0.25">
      <c r="A16" s="11">
        <v>33269</v>
      </c>
      <c r="B16" s="11">
        <v>33269</v>
      </c>
      <c r="C16" s="8">
        <v>383.64</v>
      </c>
      <c r="D16" s="8">
        <v>485.69499999999999</v>
      </c>
      <c r="E16" s="8">
        <v>256.49200000000002</v>
      </c>
      <c r="F16" s="8">
        <v>1085.47</v>
      </c>
      <c r="G16" s="10">
        <f t="shared" si="2"/>
        <v>4.3549220683839707E-2</v>
      </c>
      <c r="H16" s="10">
        <f t="shared" si="0"/>
        <v>6.5862964413689884E-3</v>
      </c>
      <c r="I16" s="10">
        <f t="shared" si="0"/>
        <v>2.3405392896187927E-2</v>
      </c>
      <c r="J16" s="10">
        <f t="shared" si="0"/>
        <v>2.5896207245267311E-2</v>
      </c>
      <c r="K16" s="14">
        <f t="shared" si="3"/>
        <v>101.11488890646004</v>
      </c>
      <c r="L16" s="14">
        <f t="shared" si="1"/>
        <v>109.50643810691932</v>
      </c>
      <c r="M16" s="14">
        <f t="shared" si="1"/>
        <v>129.47471504578448</v>
      </c>
      <c r="N16" s="14">
        <f t="shared" si="1"/>
        <v>108.54699999999998</v>
      </c>
      <c r="O16" s="12">
        <f>C16/MAX(C$3:C16)-1</f>
        <v>-2.5799898425596823E-2</v>
      </c>
      <c r="P16" s="12">
        <f>D16/MAX(D$3:D16)-1</f>
        <v>0</v>
      </c>
      <c r="Q16" s="12">
        <f>E16/MAX(E$3:E16)-1</f>
        <v>0</v>
      </c>
      <c r="R16" s="12">
        <f>F16/MAX(F$3:F16)-1</f>
        <v>-8.8118197092554862E-3</v>
      </c>
      <c r="T16" s="24"/>
      <c r="V16" s="28" t="s">
        <v>13</v>
      </c>
      <c r="W16" s="28"/>
      <c r="X16" s="2">
        <f t="array" ref="X16">(INDEX($A$1:$A$289,SMALL(IF((ROW($A$1:$A$289)&gt;=MATCH(X15,O1:O289,0))*(O1:O289=0),ROW($A$1:$A$289)),1))-INDEX($A$1:$A$289,MATCH(MIN(O1:O289),O1:O289,0)))/365</f>
        <v>3.0876712328767124</v>
      </c>
      <c r="Y16" s="2">
        <f t="array" ref="Y16">(INDEX($A$1:$A$289,SMALL(IF((ROW($A$1:$A$289)&gt;=MATCH(Y15,P1:P289,0))*(P1:P289=0),ROW($A$1:$A$289)),1))-INDEX($A$1:$A$289,MATCH(MIN(P1:P289),P1:P289,0)))/365</f>
        <v>0</v>
      </c>
      <c r="Z16" s="2">
        <f t="array" ref="Z16">(INDEX($A$1:$A$289,SMALL(IF((ROW($A$1:$A$289)&gt;=MATCH(Z15,Q1:Q289,0))*(Q1:Q289=0),ROW($A$1:$A$289)),1))-INDEX($A$1:$A$289,MATCH(MIN(Q1:Q289),Q1:Q289,0)))/365</f>
        <v>1.0849315068493151</v>
      </c>
      <c r="AA16" s="2">
        <f t="array" ref="AA16">(INDEX($A$1:$A$289,SMALL(IF((ROW($A$1:$A$289)&gt;=MATCH(AA15,R1:R289,0))*(R1:R289=0),ROW($A$1:$A$289)),1))-INDEX($A$1:$A$289,MATCH(MIN(R1:R289),R1:R289,0)))/365</f>
        <v>1.6712328767123288</v>
      </c>
    </row>
    <row r="17" spans="1:29" x14ac:dyDescent="0.25">
      <c r="A17" s="11">
        <v>33297</v>
      </c>
      <c r="B17" s="11">
        <v>33297</v>
      </c>
      <c r="C17" s="8">
        <v>411.08</v>
      </c>
      <c r="D17" s="8">
        <v>488.315</v>
      </c>
      <c r="E17" s="8">
        <v>260.23399999999998</v>
      </c>
      <c r="F17" s="8">
        <v>1129.1099999999999</v>
      </c>
      <c r="G17" s="10">
        <f t="shared" si="2"/>
        <v>7.1525388384944266E-2</v>
      </c>
      <c r="H17" s="10">
        <f t="shared" si="0"/>
        <v>5.3943318337639212E-3</v>
      </c>
      <c r="I17" s="10">
        <f t="shared" si="0"/>
        <v>1.45891489793053E-2</v>
      </c>
      <c r="J17" s="10">
        <f t="shared" si="0"/>
        <v>4.0203782693211121E-2</v>
      </c>
      <c r="K17" s="14">
        <f t="shared" si="3"/>
        <v>108.34717060699508</v>
      </c>
      <c r="L17" s="14">
        <f t="shared" si="1"/>
        <v>110.09715217200157</v>
      </c>
      <c r="M17" s="14">
        <f t="shared" si="1"/>
        <v>131.36364095264054</v>
      </c>
      <c r="N17" s="14">
        <f t="shared" si="1"/>
        <v>112.91099999999997</v>
      </c>
      <c r="O17" s="12">
        <f>C17/MAX(C$3:C17)-1</f>
        <v>0</v>
      </c>
      <c r="P17" s="12">
        <f>D17/MAX(D$3:D17)-1</f>
        <v>0</v>
      </c>
      <c r="Q17" s="12">
        <f>E17/MAX(E$3:E17)-1</f>
        <v>0</v>
      </c>
      <c r="R17" s="12">
        <f>F17/MAX(F$3:F17)-1</f>
        <v>0</v>
      </c>
      <c r="T17" s="24"/>
      <c r="V17" s="6"/>
      <c r="W17" s="6"/>
      <c r="X17" s="2">
        <f>(A270-A233)/365</f>
        <v>3.0876712328767124</v>
      </c>
      <c r="Y17" s="2">
        <v>0</v>
      </c>
      <c r="Z17" s="2">
        <f>(A248-A235)/365</f>
        <v>1.0849315068493151</v>
      </c>
      <c r="AA17" s="2">
        <f>(B253-B233)/365</f>
        <v>1.6712328767123288</v>
      </c>
      <c r="AB17" t="s">
        <v>25</v>
      </c>
    </row>
    <row r="18" spans="1:29" x14ac:dyDescent="0.25">
      <c r="A18" s="11">
        <v>33328</v>
      </c>
      <c r="B18" s="11">
        <v>33328</v>
      </c>
      <c r="C18" s="8">
        <v>421.03</v>
      </c>
      <c r="D18" s="8">
        <v>491.02</v>
      </c>
      <c r="E18" s="8">
        <v>265.15199999999999</v>
      </c>
      <c r="F18" s="8">
        <v>1185</v>
      </c>
      <c r="G18" s="10">
        <f t="shared" si="2"/>
        <v>2.4204534397197497E-2</v>
      </c>
      <c r="H18" s="10">
        <f t="shared" si="0"/>
        <v>5.5394571127242997E-3</v>
      </c>
      <c r="I18" s="10">
        <f t="shared" si="0"/>
        <v>1.8898376076915469E-2</v>
      </c>
      <c r="J18" s="10">
        <f t="shared" si="0"/>
        <v>4.949916305762958E-2</v>
      </c>
      <c r="K18" s="14">
        <f t="shared" si="3"/>
        <v>110.96966342479112</v>
      </c>
      <c r="L18" s="14">
        <f t="shared" si="1"/>
        <v>110.70703062469146</v>
      </c>
      <c r="M18" s="14">
        <f t="shared" si="1"/>
        <v>133.84620044219642</v>
      </c>
      <c r="N18" s="14">
        <f t="shared" si="1"/>
        <v>118.49999999999999</v>
      </c>
      <c r="O18" s="12">
        <f>C18/MAX(C$3:C18)-1</f>
        <v>0</v>
      </c>
      <c r="P18" s="12">
        <f>D18/MAX(D$3:D18)-1</f>
        <v>0</v>
      </c>
      <c r="Q18" s="12">
        <f>E18/MAX(E$3:E18)-1</f>
        <v>0</v>
      </c>
      <c r="R18" s="12">
        <f>F18/MAX(F$3:F18)-1</f>
        <v>0</v>
      </c>
      <c r="T18" s="24"/>
      <c r="X18" s="1">
        <f>INDEX($A$1:$A$289,MATCH(MIN(O1:O289),O1:O289,0))</f>
        <v>39872</v>
      </c>
      <c r="Y18" s="1">
        <f>INDEX($A$1:$A$289,MATCH(MIN(P1:P289),P1:P289,0))</f>
        <v>32873</v>
      </c>
      <c r="Z18" s="1">
        <f>INDEX($A$1:$A$289,MATCH(MIN(Q1:Q289),Q1:Q289,0))</f>
        <v>39933</v>
      </c>
      <c r="AA18" s="1">
        <f>INDEX($A$1:$A$289,MATCH(MIN(R1:R289),R1:R289,0))</f>
        <v>39872</v>
      </c>
      <c r="AB18" s="24"/>
      <c r="AC18" s="24"/>
    </row>
    <row r="19" spans="1:29" ht="18.75" x14ac:dyDescent="0.3">
      <c r="A19" s="11">
        <v>33358</v>
      </c>
      <c r="B19" s="11">
        <v>33358</v>
      </c>
      <c r="C19" s="8">
        <v>422.03</v>
      </c>
      <c r="D19" s="8">
        <v>493.89400000000001</v>
      </c>
      <c r="E19" s="8">
        <v>272.45999999999998</v>
      </c>
      <c r="F19" s="8">
        <v>1200.8800000000001</v>
      </c>
      <c r="G19" s="10">
        <f t="shared" si="2"/>
        <v>2.3751276631118756E-3</v>
      </c>
      <c r="H19" s="10">
        <f t="shared" si="0"/>
        <v>5.8531220724207245E-3</v>
      </c>
      <c r="I19" s="10">
        <f t="shared" si="0"/>
        <v>2.7561549601737845E-2</v>
      </c>
      <c r="J19" s="10">
        <f t="shared" si="0"/>
        <v>1.3400843881856694E-2</v>
      </c>
      <c r="K19" s="14">
        <f t="shared" si="3"/>
        <v>111.23323054215756</v>
      </c>
      <c r="L19" s="14">
        <f t="shared" si="1"/>
        <v>111.35501238921299</v>
      </c>
      <c r="M19" s="14">
        <f t="shared" si="1"/>
        <v>137.53520913468816</v>
      </c>
      <c r="N19" s="14">
        <f t="shared" si="1"/>
        <v>120.08800000000001</v>
      </c>
      <c r="O19" s="12">
        <f>C19/MAX(C$3:C19)-1</f>
        <v>0</v>
      </c>
      <c r="P19" s="12">
        <f>D19/MAX(D$3:D19)-1</f>
        <v>0</v>
      </c>
      <c r="Q19" s="12">
        <f>E19/MAX(E$3:E19)-1</f>
        <v>0</v>
      </c>
      <c r="R19" s="12">
        <f>F19/MAX(F$3:F19)-1</f>
        <v>0</v>
      </c>
      <c r="T19" s="24"/>
      <c r="U19" s="17" t="s">
        <v>16</v>
      </c>
      <c r="X19" s="1">
        <f t="array" ref="X19">(INDEX($A$1:$A$289,SMALL(IF((ROW($A$1:$A$289)&gt;=MATCH(X15,O1:O289,0))*(O1:O289=0),ROW($A$1:$A$289)),1)))</f>
        <v>40999</v>
      </c>
      <c r="Y19" s="1">
        <f t="array" ref="Y19">(INDEX($A$1:$A$289,SMALL(IF((ROW($A$1:$A$289)&gt;=MATCH(Y15,P1:P289,0))*(P1:P289=0),ROW($A$1:$A$289)),1)))</f>
        <v>32873</v>
      </c>
      <c r="Z19" s="1">
        <f t="array" ref="Z19">(INDEX($A$1:$A$289,SMALL(IF((ROW($A$1:$A$289)&gt;=MATCH(Z15,Q1:Q289,0))*(Q1:Q289=0),ROW($A$1:$A$289)),1)))</f>
        <v>40329</v>
      </c>
      <c r="AA19" s="1">
        <f t="array" ref="AA19">(INDEX($A$1:$A$289,SMALL(IF((ROW($A$1:$A$289)&gt;=MATCH(AA15,R1:R289,0))*(R1:R289=0),ROW($A$1:$A$289)),1)))</f>
        <v>40482</v>
      </c>
      <c r="AB19" s="22"/>
    </row>
    <row r="20" spans="1:29" x14ac:dyDescent="0.25">
      <c r="A20" s="11">
        <v>33389</v>
      </c>
      <c r="B20" s="11">
        <v>33389</v>
      </c>
      <c r="C20" s="8">
        <v>440.24</v>
      </c>
      <c r="D20" s="8">
        <v>496.423</v>
      </c>
      <c r="E20" s="8">
        <v>271.91300000000001</v>
      </c>
      <c r="F20" s="8">
        <v>1224.6600000000001</v>
      </c>
      <c r="G20" s="10">
        <f t="shared" si="2"/>
        <v>4.3148591332369923E-2</v>
      </c>
      <c r="H20" s="10">
        <f t="shared" ref="H20:H83" si="7">D20/D19-1</f>
        <v>5.1205319360023704E-3</v>
      </c>
      <c r="I20" s="10">
        <f t="shared" ref="I20:I83" si="8">E20/E19-1</f>
        <v>-2.007634148131765E-3</v>
      </c>
      <c r="J20" s="10">
        <f t="shared" ref="J20:J83" si="9">F20/F19-1</f>
        <v>1.98021450935979E-2</v>
      </c>
      <c r="K20" s="14">
        <f t="shared" si="3"/>
        <v>116.0327877494004</v>
      </c>
      <c r="L20" s="14">
        <f t="shared" ref="L20:L83" si="10">L19*(1+H20)</f>
        <v>111.92520928638589</v>
      </c>
      <c r="M20" s="14">
        <f t="shared" ref="M20:M83" si="11">M19*(1+I20)</f>
        <v>137.25908875225892</v>
      </c>
      <c r="N20" s="14">
        <f t="shared" ref="N20:N83" si="12">N19*(1+J20)</f>
        <v>122.46599999999999</v>
      </c>
      <c r="O20" s="12">
        <f>C20/MAX(C$3:C20)-1</f>
        <v>0</v>
      </c>
      <c r="P20" s="12">
        <f>D20/MAX(D$3:D20)-1</f>
        <v>0</v>
      </c>
      <c r="Q20" s="12">
        <f>E20/MAX(E$3:E20)-1</f>
        <v>-2.007634148131765E-3</v>
      </c>
      <c r="R20" s="12">
        <f>F20/MAX(F$3:F20)-1</f>
        <v>0</v>
      </c>
      <c r="T20" s="24"/>
    </row>
    <row r="21" spans="1:29" x14ac:dyDescent="0.25">
      <c r="A21" s="11">
        <v>33419</v>
      </c>
      <c r="B21" s="11">
        <v>33419</v>
      </c>
      <c r="C21" s="8">
        <v>420.07</v>
      </c>
      <c r="D21" s="8">
        <v>498.73200000000003</v>
      </c>
      <c r="E21" s="8">
        <v>281.14600000000002</v>
      </c>
      <c r="F21" s="8">
        <v>1229.68</v>
      </c>
      <c r="G21" s="10">
        <f t="shared" si="2"/>
        <v>-4.5815918589860116E-2</v>
      </c>
      <c r="H21" s="10">
        <f t="shared" si="7"/>
        <v>4.6512752229450616E-3</v>
      </c>
      <c r="I21" s="10">
        <f t="shared" si="8"/>
        <v>3.3955713776097518E-2</v>
      </c>
      <c r="J21" s="10">
        <f t="shared" si="9"/>
        <v>4.0990968921985615E-3</v>
      </c>
      <c r="K21" s="14">
        <f t="shared" si="3"/>
        <v>110.71663899211936</v>
      </c>
      <c r="L21" s="14">
        <f t="shared" si="10"/>
        <v>112.4458042391626</v>
      </c>
      <c r="M21" s="14">
        <f t="shared" si="11"/>
        <v>141.91981908309859</v>
      </c>
      <c r="N21" s="14">
        <f t="shared" si="12"/>
        <v>122.96799999999999</v>
      </c>
      <c r="O21" s="12">
        <f>C21/MAX(C$3:C21)-1</f>
        <v>-4.5815918589860116E-2</v>
      </c>
      <c r="P21" s="12">
        <f>D21/MAX(D$3:D21)-1</f>
        <v>0</v>
      </c>
      <c r="Q21" s="12">
        <f>E21/MAX(E$3:E21)-1</f>
        <v>0</v>
      </c>
      <c r="R21" s="12">
        <f>F21/MAX(F$3:F21)-1</f>
        <v>0</v>
      </c>
      <c r="T21" s="24"/>
    </row>
    <row r="22" spans="1:29" x14ac:dyDescent="0.25">
      <c r="A22" s="11">
        <v>33450</v>
      </c>
      <c r="B22" s="11">
        <v>33450</v>
      </c>
      <c r="C22" s="8">
        <v>439.65</v>
      </c>
      <c r="D22" s="8">
        <v>501.50599999999997</v>
      </c>
      <c r="E22" s="8">
        <v>294.52100000000002</v>
      </c>
      <c r="F22" s="8">
        <v>1261.8900000000001</v>
      </c>
      <c r="G22" s="10">
        <f t="shared" si="2"/>
        <v>4.6611279072535483E-2</v>
      </c>
      <c r="H22" s="10">
        <f t="shared" si="7"/>
        <v>5.5621054995467212E-3</v>
      </c>
      <c r="I22" s="10">
        <f t="shared" si="8"/>
        <v>4.7573147048152853E-2</v>
      </c>
      <c r="J22" s="10">
        <f t="shared" si="9"/>
        <v>2.6193806518769236E-2</v>
      </c>
      <c r="K22" s="14">
        <f t="shared" si="3"/>
        <v>115.8772831501542</v>
      </c>
      <c r="L22" s="14">
        <f t="shared" si="10"/>
        <v>113.0712396653222</v>
      </c>
      <c r="M22" s="14">
        <f t="shared" si="11"/>
        <v>148.67139150538608</v>
      </c>
      <c r="N22" s="14">
        <f t="shared" si="12"/>
        <v>126.18900000000001</v>
      </c>
      <c r="O22" s="12">
        <f>C22/MAX(C$3:C22)-1</f>
        <v>-1.3401780846811207E-3</v>
      </c>
      <c r="P22" s="12">
        <f>D22/MAX(D$3:D22)-1</f>
        <v>0</v>
      </c>
      <c r="Q22" s="12">
        <f>E22/MAX(E$3:E22)-1</f>
        <v>0</v>
      </c>
      <c r="R22" s="12">
        <f>F22/MAX(F$3:F22)-1</f>
        <v>0</v>
      </c>
      <c r="T22" s="24"/>
    </row>
    <row r="23" spans="1:29" x14ac:dyDescent="0.25">
      <c r="A23" s="11">
        <v>33481</v>
      </c>
      <c r="B23" s="11">
        <v>33481</v>
      </c>
      <c r="C23" s="8">
        <v>450.06</v>
      </c>
      <c r="D23" s="8">
        <v>503.99799999999999</v>
      </c>
      <c r="E23" s="8">
        <v>304.31900000000002</v>
      </c>
      <c r="F23" s="8">
        <v>1287.8900000000001</v>
      </c>
      <c r="G23" s="10">
        <f t="shared" si="2"/>
        <v>2.3677925622654472E-2</v>
      </c>
      <c r="H23" s="10">
        <f t="shared" si="7"/>
        <v>4.9690332717853281E-3</v>
      </c>
      <c r="I23" s="10">
        <f t="shared" si="8"/>
        <v>3.3267576845114721E-2</v>
      </c>
      <c r="J23" s="10">
        <f t="shared" si="9"/>
        <v>2.0604014613001098E-2</v>
      </c>
      <c r="K23" s="14">
        <f t="shared" si="3"/>
        <v>118.62101684193883</v>
      </c>
      <c r="L23" s="14">
        <f t="shared" si="10"/>
        <v>113.63309441730119</v>
      </c>
      <c r="M23" s="14">
        <f t="shared" si="11"/>
        <v>153.61732844696166</v>
      </c>
      <c r="N23" s="14">
        <f t="shared" si="12"/>
        <v>128.78900000000002</v>
      </c>
      <c r="O23" s="12">
        <f>C23/MAX(C$3:C23)-1</f>
        <v>0</v>
      </c>
      <c r="P23" s="12">
        <f>D23/MAX(D$3:D23)-1</f>
        <v>0</v>
      </c>
      <c r="Q23" s="12">
        <f>E23/MAX(E$3:E23)-1</f>
        <v>0</v>
      </c>
      <c r="R23" s="12">
        <f>F23/MAX(F$3:F23)-1</f>
        <v>0</v>
      </c>
      <c r="T23" s="24"/>
    </row>
    <row r="24" spans="1:29" x14ac:dyDescent="0.25">
      <c r="A24" s="11">
        <v>33511</v>
      </c>
      <c r="B24" s="11">
        <v>33511</v>
      </c>
      <c r="C24" s="8">
        <v>442.53</v>
      </c>
      <c r="D24" s="8">
        <v>506.49900000000002</v>
      </c>
      <c r="E24" s="8">
        <v>308.29500000000002</v>
      </c>
      <c r="F24" s="8">
        <v>1317.77</v>
      </c>
      <c r="G24" s="10">
        <f t="shared" si="2"/>
        <v>-1.6731102519664143E-2</v>
      </c>
      <c r="H24" s="10">
        <f t="shared" si="7"/>
        <v>4.9623212790528282E-3</v>
      </c>
      <c r="I24" s="10">
        <f t="shared" si="8"/>
        <v>1.3065237464634061E-2</v>
      </c>
      <c r="J24" s="10">
        <f t="shared" si="9"/>
        <v>2.3200739193564468E-2</v>
      </c>
      <c r="K24" s="14">
        <f t="shared" si="3"/>
        <v>116.63635644816954</v>
      </c>
      <c r="L24" s="14">
        <f t="shared" si="10"/>
        <v>114.19697833973278</v>
      </c>
      <c r="M24" s="14">
        <f t="shared" si="11"/>
        <v>155.62437532180391</v>
      </c>
      <c r="N24" s="14">
        <f t="shared" si="12"/>
        <v>131.77699999999999</v>
      </c>
      <c r="O24" s="12">
        <f>C24/MAX(C$3:C24)-1</f>
        <v>-1.6731102519664143E-2</v>
      </c>
      <c r="P24" s="12">
        <f>D24/MAX(D$3:D24)-1</f>
        <v>0</v>
      </c>
      <c r="Q24" s="12">
        <f>E24/MAX(E$3:E24)-1</f>
        <v>0</v>
      </c>
      <c r="R24" s="12">
        <f>F24/MAX(F$3:F24)-1</f>
        <v>0</v>
      </c>
      <c r="T24" s="24"/>
    </row>
    <row r="25" spans="1:29" x14ac:dyDescent="0.25">
      <c r="A25" s="11">
        <v>33542</v>
      </c>
      <c r="B25" s="11">
        <v>33542</v>
      </c>
      <c r="C25" s="8">
        <v>448.48</v>
      </c>
      <c r="D25" s="8">
        <v>508.875</v>
      </c>
      <c r="E25" s="8">
        <v>314.61799999999999</v>
      </c>
      <c r="F25" s="8">
        <v>1341.88</v>
      </c>
      <c r="G25" s="10">
        <f t="shared" si="2"/>
        <v>1.3445416129979959E-2</v>
      </c>
      <c r="H25" s="10">
        <f t="shared" si="7"/>
        <v>4.6910260434867013E-3</v>
      </c>
      <c r="I25" s="10">
        <f t="shared" si="8"/>
        <v>2.0509576866313051E-2</v>
      </c>
      <c r="J25" s="10">
        <f t="shared" si="9"/>
        <v>1.8296060769330103E-2</v>
      </c>
      <c r="K25" s="14">
        <f t="shared" si="3"/>
        <v>118.20458079649984</v>
      </c>
      <c r="L25" s="14">
        <f t="shared" si="10"/>
        <v>114.73267933921196</v>
      </c>
      <c r="M25" s="14">
        <f t="shared" si="11"/>
        <v>158.8161654097384</v>
      </c>
      <c r="N25" s="14">
        <f t="shared" si="12"/>
        <v>134.18799999999999</v>
      </c>
      <c r="O25" s="12">
        <f>C25/MAX(C$3:C25)-1</f>
        <v>-3.5106430253744048E-3</v>
      </c>
      <c r="P25" s="12">
        <f>D25/MAX(D$3:D25)-1</f>
        <v>0</v>
      </c>
      <c r="Q25" s="12">
        <f>E25/MAX(E$3:E25)-1</f>
        <v>0</v>
      </c>
      <c r="R25" s="12">
        <f>F25/MAX(F$3:F25)-1</f>
        <v>0</v>
      </c>
      <c r="T25" s="25"/>
    </row>
    <row r="26" spans="1:29" x14ac:dyDescent="0.25">
      <c r="A26" s="11">
        <v>33572</v>
      </c>
      <c r="B26" s="11">
        <v>33572</v>
      </c>
      <c r="C26" s="8">
        <v>430.41</v>
      </c>
      <c r="D26" s="8">
        <v>510.97300000000001</v>
      </c>
      <c r="E26" s="8">
        <v>330.25700000000001</v>
      </c>
      <c r="F26" s="8">
        <v>1345.51</v>
      </c>
      <c r="G26" s="10">
        <f t="shared" si="2"/>
        <v>-4.0291651801641071E-2</v>
      </c>
      <c r="H26" s="10">
        <f t="shared" si="7"/>
        <v>4.1228199459593107E-3</v>
      </c>
      <c r="I26" s="10">
        <f t="shared" si="8"/>
        <v>4.9707899738730799E-2</v>
      </c>
      <c r="J26" s="10">
        <f t="shared" si="9"/>
        <v>2.7051599248815172E-3</v>
      </c>
      <c r="K26" s="14">
        <f t="shared" si="3"/>
        <v>113.44192298568832</v>
      </c>
      <c r="L26" s="14">
        <f t="shared" si="10"/>
        <v>115.20570151804502</v>
      </c>
      <c r="M26" s="14">
        <f t="shared" si="11"/>
        <v>166.71058343681537</v>
      </c>
      <c r="N26" s="14">
        <f t="shared" si="12"/>
        <v>134.55099999999999</v>
      </c>
      <c r="O26" s="12">
        <f>C26/MAX(C$3:C26)-1</f>
        <v>-4.3660845220637179E-2</v>
      </c>
      <c r="P26" s="12">
        <f>D26/MAX(D$3:D26)-1</f>
        <v>0</v>
      </c>
      <c r="Q26" s="12">
        <f>E26/MAX(E$3:E26)-1</f>
        <v>0</v>
      </c>
      <c r="R26" s="12">
        <f>F26/MAX(F$3:F26)-1</f>
        <v>0</v>
      </c>
      <c r="T26" s="25"/>
    </row>
    <row r="27" spans="1:29" x14ac:dyDescent="0.25">
      <c r="A27" s="11">
        <v>33603</v>
      </c>
      <c r="B27" s="11">
        <v>33603</v>
      </c>
      <c r="C27" s="8">
        <v>479.63</v>
      </c>
      <c r="D27" s="8">
        <v>513.38199999999995</v>
      </c>
      <c r="E27" s="8">
        <v>320.79500000000002</v>
      </c>
      <c r="F27" s="8">
        <v>1398.65</v>
      </c>
      <c r="G27" s="10">
        <f t="shared" si="2"/>
        <v>0.11435607908738166</v>
      </c>
      <c r="H27" s="10">
        <f t="shared" si="7"/>
        <v>4.7145348188650793E-3</v>
      </c>
      <c r="I27" s="10">
        <f t="shared" si="8"/>
        <v>-2.8650414677054536E-2</v>
      </c>
      <c r="J27" s="10">
        <f t="shared" si="9"/>
        <v>3.9494318139590368E-2</v>
      </c>
      <c r="K27" s="14">
        <f t="shared" si="3"/>
        <v>126.41469650246435</v>
      </c>
      <c r="L27" s="14">
        <f t="shared" si="10"/>
        <v>115.74884280918361</v>
      </c>
      <c r="M27" s="14">
        <f t="shared" si="11"/>
        <v>161.93425609029691</v>
      </c>
      <c r="N27" s="14">
        <f t="shared" si="12"/>
        <v>139.86500000000001</v>
      </c>
      <c r="O27" s="12">
        <f>C27/MAX(C$3:C27)-1</f>
        <v>0</v>
      </c>
      <c r="P27" s="12">
        <f>D27/MAX(D$3:D27)-1</f>
        <v>0</v>
      </c>
      <c r="Q27" s="12">
        <f>E27/MAX(E$3:E27)-1</f>
        <v>-2.8650414677054536E-2</v>
      </c>
      <c r="R27" s="12">
        <f>F27/MAX(F$3:F27)-1</f>
        <v>0</v>
      </c>
      <c r="T27" s="25"/>
    </row>
    <row r="28" spans="1:29" x14ac:dyDescent="0.25">
      <c r="A28" s="11">
        <v>33634</v>
      </c>
      <c r="B28" s="11">
        <v>33634</v>
      </c>
      <c r="C28" s="8">
        <v>470.7</v>
      </c>
      <c r="D28" s="8">
        <v>515.26499999999999</v>
      </c>
      <c r="E28" s="8">
        <v>324.61700000000002</v>
      </c>
      <c r="F28" s="8">
        <v>1452.36</v>
      </c>
      <c r="G28" s="10">
        <f t="shared" si="2"/>
        <v>-1.8618518441298471E-2</v>
      </c>
      <c r="H28" s="10">
        <f t="shared" si="7"/>
        <v>3.6678340884566119E-3</v>
      </c>
      <c r="I28" s="10">
        <f t="shared" si="8"/>
        <v>1.1914150781651811E-2</v>
      </c>
      <c r="J28" s="10">
        <f t="shared" si="9"/>
        <v>3.8401315554284388E-2</v>
      </c>
      <c r="K28" s="14">
        <f t="shared" si="3"/>
        <v>124.06104214438207</v>
      </c>
      <c r="L28" s="14">
        <f t="shared" si="10"/>
        <v>116.17339036053855</v>
      </c>
      <c r="M28" s="14">
        <f t="shared" si="11"/>
        <v>163.86356523407133</v>
      </c>
      <c r="N28" s="14">
        <f t="shared" si="12"/>
        <v>145.23599999999999</v>
      </c>
      <c r="O28" s="12">
        <f>C28/MAX(C$3:C28)-1</f>
        <v>-1.8618518441298471E-2</v>
      </c>
      <c r="P28" s="12">
        <f>D28/MAX(D$3:D28)-1</f>
        <v>0</v>
      </c>
      <c r="Q28" s="12">
        <f>E28/MAX(E$3:E28)-1</f>
        <v>-1.7077609255821913E-2</v>
      </c>
      <c r="R28" s="12">
        <f>F28/MAX(F$3:F28)-1</f>
        <v>0</v>
      </c>
      <c r="T28" s="24"/>
    </row>
    <row r="29" spans="1:29" x14ac:dyDescent="0.25">
      <c r="A29" s="11">
        <v>33663</v>
      </c>
      <c r="B29" s="11">
        <v>33663</v>
      </c>
      <c r="C29" s="8">
        <v>476.79</v>
      </c>
      <c r="D29" s="8">
        <v>516.94000000000005</v>
      </c>
      <c r="E29" s="8">
        <v>324.416</v>
      </c>
      <c r="F29" s="8">
        <v>1483.44</v>
      </c>
      <c r="G29" s="10">
        <f t="shared" si="2"/>
        <v>1.2938177182919119E-2</v>
      </c>
      <c r="H29" s="10">
        <f t="shared" si="7"/>
        <v>3.2507544661486421E-3</v>
      </c>
      <c r="I29" s="10">
        <f t="shared" si="8"/>
        <v>-6.1919123151288336E-4</v>
      </c>
      <c r="J29" s="10">
        <f t="shared" si="9"/>
        <v>2.139965297860047E-2</v>
      </c>
      <c r="K29" s="14">
        <f t="shared" si="3"/>
        <v>125.66616588914368</v>
      </c>
      <c r="L29" s="14">
        <f t="shared" si="10"/>
        <v>116.5510415281007</v>
      </c>
      <c r="M29" s="14">
        <f t="shared" si="11"/>
        <v>163.76210235131396</v>
      </c>
      <c r="N29" s="14">
        <f t="shared" si="12"/>
        <v>148.34399999999999</v>
      </c>
      <c r="O29" s="12">
        <f>C29/MAX(C$3:C29)-1</f>
        <v>-5.9212309488563264E-3</v>
      </c>
      <c r="P29" s="12">
        <f>D29/MAX(D$3:D29)-1</f>
        <v>0</v>
      </c>
      <c r="Q29" s="12">
        <f>E29/MAX(E$3:E29)-1</f>
        <v>-1.7686226181428455E-2</v>
      </c>
      <c r="R29" s="12">
        <f>F29/MAX(F$3:F29)-1</f>
        <v>0</v>
      </c>
      <c r="T29" s="24"/>
    </row>
    <row r="30" spans="1:29" x14ac:dyDescent="0.25">
      <c r="A30" s="11">
        <v>33694</v>
      </c>
      <c r="B30" s="11">
        <v>33694</v>
      </c>
      <c r="C30" s="8">
        <v>467.52</v>
      </c>
      <c r="D30" s="8">
        <v>518.89300000000003</v>
      </c>
      <c r="E30" s="8">
        <v>329.32100000000003</v>
      </c>
      <c r="F30" s="8">
        <v>1492.2</v>
      </c>
      <c r="G30" s="10">
        <f t="shared" si="2"/>
        <v>-1.9442521864972084E-2</v>
      </c>
      <c r="H30" s="10">
        <f t="shared" si="7"/>
        <v>3.7780013154331549E-3</v>
      </c>
      <c r="I30" s="10">
        <f t="shared" si="8"/>
        <v>1.5119476228052875E-2</v>
      </c>
      <c r="J30" s="10">
        <f t="shared" si="9"/>
        <v>5.9051933344118623E-3</v>
      </c>
      <c r="K30" s="14">
        <f t="shared" si="3"/>
        <v>123.2228987111568</v>
      </c>
      <c r="L30" s="14">
        <f t="shared" si="10"/>
        <v>116.99137151630896</v>
      </c>
      <c r="M30" s="14">
        <f t="shared" si="11"/>
        <v>166.23809956487062</v>
      </c>
      <c r="N30" s="14">
        <f t="shared" si="12"/>
        <v>149.22</v>
      </c>
      <c r="O30" s="12">
        <f>C30/MAX(C$3:C30)-1</f>
        <v>-2.5248629151637725E-2</v>
      </c>
      <c r="P30" s="12">
        <f>D30/MAX(D$3:D30)-1</f>
        <v>0</v>
      </c>
      <c r="Q30" s="12">
        <f>E30/MAX(E$3:E30)-1</f>
        <v>-2.8341564296895383E-3</v>
      </c>
      <c r="R30" s="12">
        <f>F30/MAX(F$3:F30)-1</f>
        <v>0</v>
      </c>
      <c r="T30" s="24"/>
    </row>
    <row r="31" spans="1:29" x14ac:dyDescent="0.25">
      <c r="A31" s="11">
        <v>33724</v>
      </c>
      <c r="B31" s="11">
        <v>33724</v>
      </c>
      <c r="C31" s="8">
        <v>481.25</v>
      </c>
      <c r="D31" s="8">
        <v>520.73500000000001</v>
      </c>
      <c r="E31" s="8">
        <v>339.11599999999999</v>
      </c>
      <c r="F31" s="8">
        <v>1496.67</v>
      </c>
      <c r="G31" s="10">
        <f t="shared" si="2"/>
        <v>2.9367727583846648E-2</v>
      </c>
      <c r="H31" s="10">
        <f t="shared" si="7"/>
        <v>3.5498648083516215E-3</v>
      </c>
      <c r="I31" s="10">
        <f t="shared" si="8"/>
        <v>2.9743016691920587E-2</v>
      </c>
      <c r="J31" s="10">
        <f t="shared" si="9"/>
        <v>2.9955770004022053E-3</v>
      </c>
      <c r="K31" s="14">
        <f t="shared" si="3"/>
        <v>126.84167523259798</v>
      </c>
      <c r="L31" s="14">
        <f t="shared" si="10"/>
        <v>117.4066750689355</v>
      </c>
      <c r="M31" s="14">
        <f t="shared" si="11"/>
        <v>171.18252213506173</v>
      </c>
      <c r="N31" s="14">
        <f t="shared" si="12"/>
        <v>149.66700000000003</v>
      </c>
      <c r="O31" s="12">
        <f>C31/MAX(C$3:C31)-1</f>
        <v>0</v>
      </c>
      <c r="P31" s="12">
        <f>D31/MAX(D$3:D31)-1</f>
        <v>0</v>
      </c>
      <c r="Q31" s="12">
        <f>E31/MAX(E$3:E31)-1</f>
        <v>0</v>
      </c>
      <c r="R31" s="12">
        <f>F31/MAX(F$3:F31)-1</f>
        <v>0</v>
      </c>
      <c r="T31" s="24"/>
    </row>
    <row r="32" spans="1:29" x14ac:dyDescent="0.25">
      <c r="A32" s="11">
        <v>33755</v>
      </c>
      <c r="B32" s="11">
        <v>33755</v>
      </c>
      <c r="C32" s="8">
        <v>483.6</v>
      </c>
      <c r="D32" s="8">
        <v>522.38400000000001</v>
      </c>
      <c r="E32" s="8">
        <v>348.08199999999999</v>
      </c>
      <c r="F32" s="8">
        <v>1524.21</v>
      </c>
      <c r="G32" s="10">
        <f t="shared" si="2"/>
        <v>4.8831168831169336E-3</v>
      </c>
      <c r="H32" s="10">
        <f t="shared" si="7"/>
        <v>3.1666778687815533E-3</v>
      </c>
      <c r="I32" s="10">
        <f t="shared" si="8"/>
        <v>2.6439330494580027E-2</v>
      </c>
      <c r="J32" s="10">
        <f t="shared" si="9"/>
        <v>1.8400849886748505E-2</v>
      </c>
      <c r="K32" s="14">
        <f t="shared" si="3"/>
        <v>127.46105795840911</v>
      </c>
      <c r="L32" s="14">
        <f t="shared" si="10"/>
        <v>117.77846418852353</v>
      </c>
      <c r="M32" s="14">
        <f t="shared" si="11"/>
        <v>175.7084734126864</v>
      </c>
      <c r="N32" s="14">
        <f t="shared" si="12"/>
        <v>152.42100000000002</v>
      </c>
      <c r="O32" s="12">
        <f>C32/MAX(C$3:C32)-1</f>
        <v>0</v>
      </c>
      <c r="P32" s="12">
        <f>D32/MAX(D$3:D32)-1</f>
        <v>0</v>
      </c>
      <c r="Q32" s="12">
        <f>E32/MAX(E$3:E32)-1</f>
        <v>0</v>
      </c>
      <c r="R32" s="12">
        <f>F32/MAX(F$3:F32)-1</f>
        <v>0</v>
      </c>
      <c r="T32" s="24"/>
    </row>
    <row r="33" spans="1:20" x14ac:dyDescent="0.25">
      <c r="A33" s="11">
        <v>33785</v>
      </c>
      <c r="B33" s="11">
        <v>33785</v>
      </c>
      <c r="C33" s="8">
        <v>476.41</v>
      </c>
      <c r="D33" s="8">
        <v>524.24300000000005</v>
      </c>
      <c r="E33" s="8">
        <v>362.55399999999997</v>
      </c>
      <c r="F33" s="8">
        <v>1517.96</v>
      </c>
      <c r="G33" s="10">
        <f t="shared" si="2"/>
        <v>-1.4867659222497887E-2</v>
      </c>
      <c r="H33" s="10">
        <f t="shared" si="7"/>
        <v>3.5586847989219628E-3</v>
      </c>
      <c r="I33" s="10">
        <f t="shared" si="8"/>
        <v>4.1576410156227483E-2</v>
      </c>
      <c r="J33" s="10">
        <f t="shared" si="9"/>
        <v>-4.100484841327634E-3</v>
      </c>
      <c r="K33" s="14">
        <f t="shared" si="3"/>
        <v>125.56601038454444</v>
      </c>
      <c r="L33" s="14">
        <f t="shared" si="10"/>
        <v>118.1976006186716</v>
      </c>
      <c r="M33" s="14">
        <f t="shared" si="11"/>
        <v>183.01380097121685</v>
      </c>
      <c r="N33" s="14">
        <f t="shared" si="12"/>
        <v>151.79600000000002</v>
      </c>
      <c r="O33" s="12">
        <f>C33/MAX(C$3:C33)-1</f>
        <v>-1.4867659222497887E-2</v>
      </c>
      <c r="P33" s="12">
        <f>D33/MAX(D$3:D33)-1</f>
        <v>0</v>
      </c>
      <c r="Q33" s="12">
        <f>E33/MAX(E$3:E33)-1</f>
        <v>0</v>
      </c>
      <c r="R33" s="12">
        <f>F33/MAX(F$3:F33)-1</f>
        <v>-4.100484841327634E-3</v>
      </c>
      <c r="T33" s="24"/>
    </row>
    <row r="34" spans="1:20" x14ac:dyDescent="0.25">
      <c r="A34" s="11">
        <v>33816</v>
      </c>
      <c r="B34" s="11">
        <v>33816</v>
      </c>
      <c r="C34" s="8">
        <v>495.87</v>
      </c>
      <c r="D34" s="8">
        <v>526.04499999999996</v>
      </c>
      <c r="E34" s="8">
        <v>363.01100000000002</v>
      </c>
      <c r="F34" s="8">
        <v>1549.54</v>
      </c>
      <c r="G34" s="10">
        <f t="shared" si="2"/>
        <v>4.0847169454881316E-2</v>
      </c>
      <c r="H34" s="10">
        <f t="shared" si="7"/>
        <v>3.4373372653520029E-3</v>
      </c>
      <c r="I34" s="10">
        <f t="shared" si="8"/>
        <v>1.2605018838574011E-3</v>
      </c>
      <c r="J34" s="10">
        <f t="shared" si="9"/>
        <v>2.080423726580416E-2</v>
      </c>
      <c r="K34" s="14">
        <f t="shared" si="3"/>
        <v>130.6950264884953</v>
      </c>
      <c r="L34" s="14">
        <f t="shared" si="10"/>
        <v>118.60388563595335</v>
      </c>
      <c r="M34" s="14">
        <f t="shared" si="11"/>
        <v>183.24449021211296</v>
      </c>
      <c r="N34" s="14">
        <f t="shared" si="12"/>
        <v>154.95400000000004</v>
      </c>
      <c r="O34" s="12">
        <f>C34/MAX(C$3:C34)-1</f>
        <v>0</v>
      </c>
      <c r="P34" s="12">
        <f>D34/MAX(D$3:D34)-1</f>
        <v>0</v>
      </c>
      <c r="Q34" s="12">
        <f>E34/MAX(E$3:E34)-1</f>
        <v>0</v>
      </c>
      <c r="R34" s="12">
        <f>F34/MAX(F$3:F34)-1</f>
        <v>0</v>
      </c>
      <c r="T34" s="24"/>
    </row>
    <row r="35" spans="1:20" x14ac:dyDescent="0.25">
      <c r="A35" s="11">
        <v>33847</v>
      </c>
      <c r="B35" s="11">
        <v>33847</v>
      </c>
      <c r="C35" s="8">
        <v>485.72</v>
      </c>
      <c r="D35" s="8">
        <v>527.44399999999996</v>
      </c>
      <c r="E35" s="8">
        <v>368.61700000000002</v>
      </c>
      <c r="F35" s="8">
        <v>1545.35</v>
      </c>
      <c r="G35" s="10">
        <f t="shared" si="2"/>
        <v>-2.0469074555831135E-2</v>
      </c>
      <c r="H35" s="10">
        <f t="shared" si="7"/>
        <v>2.659468296438483E-3</v>
      </c>
      <c r="I35" s="10">
        <f t="shared" si="8"/>
        <v>1.5443058199338333E-2</v>
      </c>
      <c r="J35" s="10">
        <f t="shared" si="9"/>
        <v>-2.7040282922674574E-3</v>
      </c>
      <c r="K35" s="14">
        <f t="shared" si="3"/>
        <v>128.01982024722597</v>
      </c>
      <c r="L35" s="14">
        <f t="shared" si="10"/>
        <v>118.91930890963658</v>
      </c>
      <c r="M35" s="14">
        <f t="shared" si="11"/>
        <v>186.0743455391667</v>
      </c>
      <c r="N35" s="14">
        <f t="shared" si="12"/>
        <v>154.53500000000003</v>
      </c>
      <c r="O35" s="12">
        <f>C35/MAX(C$3:C35)-1</f>
        <v>-2.0469074555831135E-2</v>
      </c>
      <c r="P35" s="12">
        <f>D35/MAX(D$3:D35)-1</f>
        <v>0</v>
      </c>
      <c r="Q35" s="12">
        <f>E35/MAX(E$3:E35)-1</f>
        <v>0</v>
      </c>
      <c r="R35" s="12">
        <f>F35/MAX(F$3:F35)-1</f>
        <v>-2.7040282922674574E-3</v>
      </c>
      <c r="T35" s="24"/>
    </row>
    <row r="36" spans="1:20" x14ac:dyDescent="0.25">
      <c r="A36" s="11">
        <v>33877</v>
      </c>
      <c r="B36" s="11">
        <v>33877</v>
      </c>
      <c r="C36" s="8">
        <v>491.43</v>
      </c>
      <c r="D36" s="8">
        <v>529.14</v>
      </c>
      <c r="E36" s="8">
        <v>359.11</v>
      </c>
      <c r="F36" s="8">
        <v>1575.33</v>
      </c>
      <c r="G36" s="10">
        <f t="shared" si="2"/>
        <v>1.1755744050069961E-2</v>
      </c>
      <c r="H36" s="10">
        <f t="shared" si="7"/>
        <v>3.2155072386832462E-3</v>
      </c>
      <c r="I36" s="10">
        <f t="shared" si="8"/>
        <v>-2.5790997159653495E-2</v>
      </c>
      <c r="J36" s="10">
        <f t="shared" si="9"/>
        <v>1.9400135891545656E-2</v>
      </c>
      <c r="K36" s="14">
        <f t="shared" si="3"/>
        <v>129.52478848738832</v>
      </c>
      <c r="L36" s="14">
        <f t="shared" si="10"/>
        <v>119.30169480825472</v>
      </c>
      <c r="M36" s="14">
        <f t="shared" si="11"/>
        <v>181.27530262188168</v>
      </c>
      <c r="N36" s="14">
        <f t="shared" si="12"/>
        <v>157.53300000000004</v>
      </c>
      <c r="O36" s="12">
        <f>C36/MAX(C$3:C36)-1</f>
        <v>-8.9539597071812693E-3</v>
      </c>
      <c r="P36" s="12">
        <f>D36/MAX(D$3:D36)-1</f>
        <v>0</v>
      </c>
      <c r="Q36" s="12">
        <f>E36/MAX(E$3:E36)-1</f>
        <v>-2.5790997159653495E-2</v>
      </c>
      <c r="R36" s="12">
        <f>F36/MAX(F$3:F36)-1</f>
        <v>0</v>
      </c>
      <c r="T36" s="24"/>
    </row>
    <row r="37" spans="1:20" x14ac:dyDescent="0.25">
      <c r="A37" s="11">
        <v>33908</v>
      </c>
      <c r="B37" s="11">
        <v>33908</v>
      </c>
      <c r="C37" s="8">
        <v>493.13</v>
      </c>
      <c r="D37" s="8">
        <v>530.54200000000003</v>
      </c>
      <c r="E37" s="8">
        <v>354.08499999999998</v>
      </c>
      <c r="F37" s="8">
        <v>1608.57</v>
      </c>
      <c r="G37" s="10">
        <f t="shared" si="2"/>
        <v>3.4592922694991479E-3</v>
      </c>
      <c r="H37" s="10">
        <f t="shared" si="7"/>
        <v>2.6495823411574193E-3</v>
      </c>
      <c r="I37" s="10">
        <f t="shared" si="8"/>
        <v>-1.3992926958313667E-2</v>
      </c>
      <c r="J37" s="10">
        <f t="shared" si="9"/>
        <v>2.1100340880958246E-2</v>
      </c>
      <c r="K37" s="14">
        <f t="shared" si="3"/>
        <v>129.97285258691124</v>
      </c>
      <c r="L37" s="14">
        <f t="shared" si="10"/>
        <v>119.61779447208883</v>
      </c>
      <c r="M37" s="14">
        <f t="shared" si="11"/>
        <v>178.73873055294749</v>
      </c>
      <c r="N37" s="14">
        <f t="shared" si="12"/>
        <v>160.85700000000003</v>
      </c>
      <c r="O37" s="12">
        <f>C37/MAX(C$3:C37)-1</f>
        <v>-5.5256418012785691E-3</v>
      </c>
      <c r="P37" s="12">
        <f>D37/MAX(D$3:D37)-1</f>
        <v>0</v>
      </c>
      <c r="Q37" s="12">
        <f>E37/MAX(E$3:E37)-1</f>
        <v>-3.9423032578530082E-2</v>
      </c>
      <c r="R37" s="12">
        <f>F37/MAX(F$3:F37)-1</f>
        <v>0</v>
      </c>
      <c r="T37" s="24"/>
    </row>
    <row r="38" spans="1:20" x14ac:dyDescent="0.25">
      <c r="A38" s="11">
        <v>33938</v>
      </c>
      <c r="B38" s="11">
        <v>33938</v>
      </c>
      <c r="C38" s="8">
        <v>509.92</v>
      </c>
      <c r="D38" s="8">
        <v>531.99800000000005</v>
      </c>
      <c r="E38" s="8">
        <v>361.56200000000001</v>
      </c>
      <c r="F38" s="8">
        <v>1653.61</v>
      </c>
      <c r="G38" s="10">
        <f t="shared" si="2"/>
        <v>3.4047817005657732E-2</v>
      </c>
      <c r="H38" s="10">
        <f t="shared" si="7"/>
        <v>2.7443633114814237E-3</v>
      </c>
      <c r="I38" s="10">
        <f t="shared" si="8"/>
        <v>2.1116398604854814E-2</v>
      </c>
      <c r="J38" s="10">
        <f t="shared" si="9"/>
        <v>2.8000024866807083E-2</v>
      </c>
      <c r="K38" s="14">
        <f t="shared" si="3"/>
        <v>134.39814448749374</v>
      </c>
      <c r="L38" s="14">
        <f t="shared" si="10"/>
        <v>119.94606915863835</v>
      </c>
      <c r="M38" s="14">
        <f t="shared" si="11"/>
        <v>182.51304883342928</v>
      </c>
      <c r="N38" s="14">
        <f t="shared" si="12"/>
        <v>165.36100000000002</v>
      </c>
      <c r="O38" s="12">
        <f>C38/MAX(C$3:C38)-1</f>
        <v>0</v>
      </c>
      <c r="P38" s="12">
        <f>D38/MAX(D$3:D38)-1</f>
        <v>0</v>
      </c>
      <c r="Q38" s="12">
        <f>E38/MAX(E$3:E38)-1</f>
        <v>-1.9139106443815668E-2</v>
      </c>
      <c r="R38" s="12">
        <f>F38/MAX(F$3:F38)-1</f>
        <v>0</v>
      </c>
      <c r="T38" s="24"/>
    </row>
    <row r="39" spans="1:20" x14ac:dyDescent="0.25">
      <c r="A39" s="11">
        <v>33969</v>
      </c>
      <c r="B39" s="11">
        <v>33969</v>
      </c>
      <c r="C39" s="8">
        <v>516.17999999999995</v>
      </c>
      <c r="D39" s="8">
        <v>534</v>
      </c>
      <c r="E39" s="8">
        <v>370.87599999999998</v>
      </c>
      <c r="F39" s="8">
        <v>1695.45</v>
      </c>
      <c r="G39" s="10">
        <f t="shared" si="2"/>
        <v>1.2276435519297024E-2</v>
      </c>
      <c r="H39" s="10">
        <f t="shared" si="7"/>
        <v>3.7631720420001624E-3</v>
      </c>
      <c r="I39" s="10">
        <f t="shared" si="8"/>
        <v>2.5760450489819009E-2</v>
      </c>
      <c r="J39" s="10">
        <f t="shared" si="9"/>
        <v>2.5302217572462871E-2</v>
      </c>
      <c r="K39" s="14">
        <f t="shared" si="3"/>
        <v>136.04807464220761</v>
      </c>
      <c r="L39" s="14">
        <f t="shared" si="10"/>
        <v>120.39744685264395</v>
      </c>
      <c r="M39" s="14">
        <f t="shared" si="11"/>
        <v>187.21466719164874</v>
      </c>
      <c r="N39" s="14">
        <f t="shared" si="12"/>
        <v>169.54500000000004</v>
      </c>
      <c r="O39" s="12">
        <f>C39/MAX(C$3:C39)-1</f>
        <v>0</v>
      </c>
      <c r="P39" s="12">
        <f>D39/MAX(D$3:D39)-1</f>
        <v>0</v>
      </c>
      <c r="Q39" s="12">
        <f>E39/MAX(E$3:E39)-1</f>
        <v>0</v>
      </c>
      <c r="R39" s="12">
        <f>F39/MAX(F$3:F39)-1</f>
        <v>0</v>
      </c>
      <c r="T39" s="24"/>
    </row>
    <row r="40" spans="1:20" x14ac:dyDescent="0.25">
      <c r="A40" s="11">
        <v>34000</v>
      </c>
      <c r="B40" s="11">
        <v>34000</v>
      </c>
      <c r="C40" s="8">
        <v>520.49</v>
      </c>
      <c r="D40" s="8">
        <v>535.44200000000001</v>
      </c>
      <c r="E40" s="8">
        <v>380.553</v>
      </c>
      <c r="F40" s="8">
        <v>1734.78</v>
      </c>
      <c r="G40" s="10">
        <f t="shared" si="2"/>
        <v>8.3498004572049034E-3</v>
      </c>
      <c r="H40" s="10">
        <f t="shared" si="7"/>
        <v>2.7003745318352479E-3</v>
      </c>
      <c r="I40" s="10">
        <f t="shared" si="8"/>
        <v>2.6092278820953663E-2</v>
      </c>
      <c r="J40" s="10">
        <f t="shared" si="9"/>
        <v>2.3197381226223168E-2</v>
      </c>
      <c r="K40" s="14">
        <f t="shared" si="3"/>
        <v>137.18404891805696</v>
      </c>
      <c r="L40" s="14">
        <f t="shared" si="10"/>
        <v>120.72256505182283</v>
      </c>
      <c r="M40" s="14">
        <f t="shared" si="11"/>
        <v>192.09952448738528</v>
      </c>
      <c r="N40" s="14">
        <f t="shared" si="12"/>
        <v>173.47800000000007</v>
      </c>
      <c r="O40" s="12">
        <f>C40/MAX(C$3:C40)-1</f>
        <v>0</v>
      </c>
      <c r="P40" s="12">
        <f>D40/MAX(D$3:D40)-1</f>
        <v>0</v>
      </c>
      <c r="Q40" s="12">
        <f>E40/MAX(E$3:E40)-1</f>
        <v>0</v>
      </c>
      <c r="R40" s="12">
        <f>F40/MAX(F$3:F40)-1</f>
        <v>0</v>
      </c>
      <c r="T40" s="24"/>
    </row>
    <row r="41" spans="1:20" x14ac:dyDescent="0.25">
      <c r="A41" s="11">
        <v>34028</v>
      </c>
      <c r="B41" s="11">
        <v>34028</v>
      </c>
      <c r="C41" s="8">
        <v>527.59</v>
      </c>
      <c r="D41" s="8">
        <v>536.74</v>
      </c>
      <c r="E41" s="8">
        <v>382.00099999999998</v>
      </c>
      <c r="F41" s="8">
        <v>1758.03</v>
      </c>
      <c r="G41" s="10">
        <f t="shared" si="2"/>
        <v>1.364099214201997E-2</v>
      </c>
      <c r="H41" s="10">
        <f t="shared" si="7"/>
        <v>2.4241654558290193E-3</v>
      </c>
      <c r="I41" s="10">
        <f t="shared" si="8"/>
        <v>3.8049890554008314E-3</v>
      </c>
      <c r="J41" s="10">
        <f t="shared" si="9"/>
        <v>1.340227579289599E-2</v>
      </c>
      <c r="K41" s="14">
        <f t="shared" si="3"/>
        <v>139.05537545135866</v>
      </c>
      <c r="L41" s="14">
        <f t="shared" si="10"/>
        <v>121.01521652376053</v>
      </c>
      <c r="M41" s="14">
        <f t="shared" si="11"/>
        <v>192.83046107560747</v>
      </c>
      <c r="N41" s="14">
        <f t="shared" si="12"/>
        <v>175.80300000000008</v>
      </c>
      <c r="O41" s="12">
        <f>C41/MAX(C$3:C41)-1</f>
        <v>0</v>
      </c>
      <c r="P41" s="12">
        <f>D41/MAX(D$3:D41)-1</f>
        <v>0</v>
      </c>
      <c r="Q41" s="12">
        <f>E41/MAX(E$3:E41)-1</f>
        <v>0</v>
      </c>
      <c r="R41" s="12">
        <f>F41/MAX(F$3:F41)-1</f>
        <v>0</v>
      </c>
      <c r="T41" s="24"/>
    </row>
    <row r="42" spans="1:20" x14ac:dyDescent="0.25">
      <c r="A42" s="11">
        <v>34059</v>
      </c>
      <c r="B42" s="11">
        <v>34059</v>
      </c>
      <c r="C42" s="8">
        <v>538.72</v>
      </c>
      <c r="D42" s="8">
        <v>538.30899999999997</v>
      </c>
      <c r="E42" s="8">
        <v>385.67099999999999</v>
      </c>
      <c r="F42" s="8">
        <v>1811.82</v>
      </c>
      <c r="G42" s="10">
        <f t="shared" si="2"/>
        <v>2.109592676131089E-2</v>
      </c>
      <c r="H42" s="10">
        <f t="shared" si="7"/>
        <v>2.9232030405781373E-3</v>
      </c>
      <c r="I42" s="10">
        <f t="shared" si="8"/>
        <v>9.6073046929197048E-3</v>
      </c>
      <c r="J42" s="10">
        <f t="shared" si="9"/>
        <v>3.0596747495776455E-2</v>
      </c>
      <c r="K42" s="14">
        <f t="shared" si="3"/>
        <v>141.98887746764711</v>
      </c>
      <c r="L42" s="14">
        <f t="shared" si="10"/>
        <v>121.36896857265901</v>
      </c>
      <c r="M42" s="14">
        <f t="shared" si="11"/>
        <v>194.68304206923702</v>
      </c>
      <c r="N42" s="14">
        <f t="shared" si="12"/>
        <v>181.18200000000007</v>
      </c>
      <c r="O42" s="12">
        <f>C42/MAX(C$3:C42)-1</f>
        <v>0</v>
      </c>
      <c r="P42" s="12">
        <f>D42/MAX(D$3:D42)-1</f>
        <v>0</v>
      </c>
      <c r="Q42" s="12">
        <f>E42/MAX(E$3:E42)-1</f>
        <v>0</v>
      </c>
      <c r="R42" s="12">
        <f>F42/MAX(F$3:F42)-1</f>
        <v>0</v>
      </c>
      <c r="T42" s="24"/>
    </row>
    <row r="43" spans="1:20" x14ac:dyDescent="0.25">
      <c r="A43" s="11">
        <v>34089</v>
      </c>
      <c r="B43" s="11">
        <v>34089</v>
      </c>
      <c r="C43" s="8">
        <v>525.70000000000005</v>
      </c>
      <c r="D43" s="8">
        <v>539.74199999999996</v>
      </c>
      <c r="E43" s="8">
        <v>382.017</v>
      </c>
      <c r="F43" s="8">
        <v>1838.82</v>
      </c>
      <c r="G43" s="10">
        <f t="shared" si="2"/>
        <v>-2.416839916839908E-2</v>
      </c>
      <c r="H43" s="10">
        <f t="shared" si="7"/>
        <v>2.6620398321410832E-3</v>
      </c>
      <c r="I43" s="10">
        <f t="shared" si="8"/>
        <v>-9.4743965711707734E-3</v>
      </c>
      <c r="J43" s="10">
        <f t="shared" si="9"/>
        <v>1.4902142596946666E-2</v>
      </c>
      <c r="K43" s="14">
        <f t="shared" si="3"/>
        <v>138.55723359953612</v>
      </c>
      <c r="L43" s="14">
        <f t="shared" si="10"/>
        <v>121.69205760138532</v>
      </c>
      <c r="M43" s="14">
        <f t="shared" si="11"/>
        <v>192.83853772299113</v>
      </c>
      <c r="N43" s="14">
        <f t="shared" si="12"/>
        <v>183.88200000000006</v>
      </c>
      <c r="O43" s="12">
        <f>C43/MAX(C$3:C43)-1</f>
        <v>-2.416839916839908E-2</v>
      </c>
      <c r="P43" s="12">
        <f>D43/MAX(D$3:D43)-1</f>
        <v>0</v>
      </c>
      <c r="Q43" s="12">
        <f>E43/MAX(E$3:E43)-1</f>
        <v>-9.4743965711707734E-3</v>
      </c>
      <c r="R43" s="12">
        <f>F43/MAX(F$3:F43)-1</f>
        <v>0</v>
      </c>
      <c r="T43" s="24"/>
    </row>
    <row r="44" spans="1:20" x14ac:dyDescent="0.25">
      <c r="A44" s="11">
        <v>34120</v>
      </c>
      <c r="B44" s="11">
        <v>34120</v>
      </c>
      <c r="C44" s="8">
        <v>539.76</v>
      </c>
      <c r="D44" s="8">
        <v>541.04100000000005</v>
      </c>
      <c r="E44" s="8">
        <v>392.88400000000001</v>
      </c>
      <c r="F44" s="8">
        <v>1886.63</v>
      </c>
      <c r="G44" s="10">
        <f t="shared" si="2"/>
        <v>2.6745291991630005E-2</v>
      </c>
      <c r="H44" s="10">
        <f t="shared" si="7"/>
        <v>2.4067054259258036E-3</v>
      </c>
      <c r="I44" s="10">
        <f t="shared" si="8"/>
        <v>2.8446378040767772E-2</v>
      </c>
      <c r="J44" s="10">
        <f t="shared" si="9"/>
        <v>2.6000369802373413E-2</v>
      </c>
      <c r="K44" s="14">
        <f t="shared" si="3"/>
        <v>142.26298726970819</v>
      </c>
      <c r="L44" s="14">
        <f t="shared" si="10"/>
        <v>121.98493453670665</v>
      </c>
      <c r="M44" s="14">
        <f t="shared" si="11"/>
        <v>198.3240956678882</v>
      </c>
      <c r="N44" s="14">
        <f t="shared" si="12"/>
        <v>188.6630000000001</v>
      </c>
      <c r="O44" s="12">
        <f>C44/MAX(C$3:C44)-1</f>
        <v>0</v>
      </c>
      <c r="P44" s="12">
        <f>D44/MAX(D$3:D44)-1</f>
        <v>0</v>
      </c>
      <c r="Q44" s="12">
        <f>E44/MAX(E$3:E44)-1</f>
        <v>0</v>
      </c>
      <c r="R44" s="12">
        <f>F44/MAX(F$3:F44)-1</f>
        <v>0</v>
      </c>
      <c r="T44" s="24"/>
    </row>
    <row r="45" spans="1:20" x14ac:dyDescent="0.25">
      <c r="A45" s="11">
        <v>34150</v>
      </c>
      <c r="B45" s="11">
        <v>34150</v>
      </c>
      <c r="C45" s="8">
        <v>541.34</v>
      </c>
      <c r="D45" s="8">
        <v>542.654</v>
      </c>
      <c r="E45" s="8">
        <v>393.71300000000002</v>
      </c>
      <c r="F45" s="8">
        <v>1936.06</v>
      </c>
      <c r="G45" s="10">
        <f t="shared" si="2"/>
        <v>2.927226915666381E-3</v>
      </c>
      <c r="H45" s="10">
        <f t="shared" si="7"/>
        <v>2.9812897728636045E-3</v>
      </c>
      <c r="I45" s="10">
        <f t="shared" si="8"/>
        <v>2.1100375683407169E-3</v>
      </c>
      <c r="J45" s="10">
        <f t="shared" si="9"/>
        <v>2.620015583341706E-2</v>
      </c>
      <c r="K45" s="14">
        <f t="shared" si="3"/>
        <v>142.67942331514718</v>
      </c>
      <c r="L45" s="14">
        <f t="shared" si="10"/>
        <v>122.34860697448437</v>
      </c>
      <c r="M45" s="14">
        <f t="shared" si="11"/>
        <v>198.74256696045464</v>
      </c>
      <c r="N45" s="14">
        <f t="shared" si="12"/>
        <v>193.60600000000005</v>
      </c>
      <c r="O45" s="12">
        <f>C45/MAX(C$3:C45)-1</f>
        <v>0</v>
      </c>
      <c r="P45" s="12">
        <f>D45/MAX(D$3:D45)-1</f>
        <v>0</v>
      </c>
      <c r="Q45" s="12">
        <f>E45/MAX(E$3:E45)-1</f>
        <v>0</v>
      </c>
      <c r="R45" s="12">
        <f>F45/MAX(F$3:F45)-1</f>
        <v>0</v>
      </c>
      <c r="T45" s="24"/>
    </row>
    <row r="46" spans="1:20" x14ac:dyDescent="0.25">
      <c r="A46" s="11">
        <v>34181</v>
      </c>
      <c r="B46" s="11">
        <v>34181</v>
      </c>
      <c r="C46" s="8">
        <v>539.16</v>
      </c>
      <c r="D46" s="8">
        <v>544.09500000000003</v>
      </c>
      <c r="E46" s="8">
        <v>406.27699999999999</v>
      </c>
      <c r="F46" s="8">
        <v>1976.52</v>
      </c>
      <c r="G46" s="10">
        <f t="shared" si="2"/>
        <v>-4.0270440019212206E-3</v>
      </c>
      <c r="H46" s="10">
        <f t="shared" si="7"/>
        <v>2.6554673880594404E-3</v>
      </c>
      <c r="I46" s="10">
        <f t="shared" si="8"/>
        <v>3.1911570103095199E-2</v>
      </c>
      <c r="J46" s="10">
        <f t="shared" si="9"/>
        <v>2.0898112661797752E-2</v>
      </c>
      <c r="K46" s="14">
        <f t="shared" si="3"/>
        <v>142.10484699928833</v>
      </c>
      <c r="L46" s="14">
        <f t="shared" si="10"/>
        <v>122.67349971027961</v>
      </c>
      <c r="M46" s="14">
        <f t="shared" si="11"/>
        <v>205.08475431848228</v>
      </c>
      <c r="N46" s="14">
        <f t="shared" si="12"/>
        <v>197.65200000000007</v>
      </c>
      <c r="O46" s="12">
        <f>C46/MAX(C$3:C46)-1</f>
        <v>-4.0270440019212206E-3</v>
      </c>
      <c r="P46" s="12">
        <f>D46/MAX(D$3:D46)-1</f>
        <v>0</v>
      </c>
      <c r="Q46" s="12">
        <f>E46/MAX(E$3:E46)-1</f>
        <v>0</v>
      </c>
      <c r="R46" s="12">
        <f>F46/MAX(F$3:F46)-1</f>
        <v>0</v>
      </c>
      <c r="T46" s="24"/>
    </row>
    <row r="47" spans="1:20" x14ac:dyDescent="0.25">
      <c r="A47" s="11">
        <v>34212</v>
      </c>
      <c r="B47" s="11">
        <v>34212</v>
      </c>
      <c r="C47" s="8">
        <v>559.62</v>
      </c>
      <c r="D47" s="8">
        <v>545.63699999999994</v>
      </c>
      <c r="E47" s="8">
        <v>408.13099999999997</v>
      </c>
      <c r="F47" s="8">
        <v>2034.43</v>
      </c>
      <c r="G47" s="10">
        <f t="shared" si="2"/>
        <v>3.7947918985087981E-2</v>
      </c>
      <c r="H47" s="10">
        <f t="shared" si="7"/>
        <v>2.8340639042812032E-3</v>
      </c>
      <c r="I47" s="10">
        <f t="shared" si="8"/>
        <v>4.5633890178375935E-3</v>
      </c>
      <c r="J47" s="10">
        <f t="shared" si="9"/>
        <v>2.9298969906704775E-2</v>
      </c>
      <c r="K47" s="14">
        <f t="shared" si="3"/>
        <v>147.49743022060565</v>
      </c>
      <c r="L47" s="14">
        <f t="shared" si="10"/>
        <v>123.02116424782037</v>
      </c>
      <c r="M47" s="14">
        <f t="shared" si="11"/>
        <v>206.02063583406516</v>
      </c>
      <c r="N47" s="14">
        <f t="shared" si="12"/>
        <v>203.4430000000001</v>
      </c>
      <c r="O47" s="12">
        <f>C47/MAX(C$3:C47)-1</f>
        <v>0</v>
      </c>
      <c r="P47" s="12">
        <f>D47/MAX(D$3:D47)-1</f>
        <v>0</v>
      </c>
      <c r="Q47" s="12">
        <f>E47/MAX(E$3:E47)-1</f>
        <v>0</v>
      </c>
      <c r="R47" s="12">
        <f>F47/MAX(F$3:F47)-1</f>
        <v>0</v>
      </c>
      <c r="T47" s="27"/>
    </row>
    <row r="48" spans="1:20" x14ac:dyDescent="0.25">
      <c r="A48" s="11">
        <v>34242</v>
      </c>
      <c r="B48" s="11">
        <v>34242</v>
      </c>
      <c r="C48" s="8">
        <v>555.33000000000004</v>
      </c>
      <c r="D48" s="8">
        <v>547.08600000000001</v>
      </c>
      <c r="E48" s="8">
        <v>407.2</v>
      </c>
      <c r="F48" s="8">
        <v>2066.58</v>
      </c>
      <c r="G48" s="10">
        <f t="shared" si="2"/>
        <v>-7.6659161573924273E-3</v>
      </c>
      <c r="H48" s="10">
        <f t="shared" si="7"/>
        <v>2.6556116978870836E-3</v>
      </c>
      <c r="I48" s="10">
        <f t="shared" si="8"/>
        <v>-2.2811303233519764E-3</v>
      </c>
      <c r="J48" s="10">
        <f t="shared" si="9"/>
        <v>1.5802952178251228E-2</v>
      </c>
      <c r="K48" s="14">
        <f t="shared" si="3"/>
        <v>146.36672728710366</v>
      </c>
      <c r="L48" s="14">
        <f t="shared" si="10"/>
        <v>123.34786069068457</v>
      </c>
      <c r="M48" s="14">
        <f t="shared" si="11"/>
        <v>205.55067591442781</v>
      </c>
      <c r="N48" s="14">
        <f t="shared" si="12"/>
        <v>206.65800000000007</v>
      </c>
      <c r="O48" s="12">
        <f>C48/MAX(C$3:C48)-1</f>
        <v>-7.6659161573924273E-3</v>
      </c>
      <c r="P48" s="12">
        <f>D48/MAX(D$3:D48)-1</f>
        <v>0</v>
      </c>
      <c r="Q48" s="12">
        <f>E48/MAX(E$3:E48)-1</f>
        <v>-2.2811303233519764E-3</v>
      </c>
      <c r="R48" s="12">
        <f>F48/MAX(F$3:F48)-1</f>
        <v>0</v>
      </c>
      <c r="T48" s="23"/>
    </row>
    <row r="49" spans="1:27" x14ac:dyDescent="0.25">
      <c r="A49" s="11">
        <v>34273</v>
      </c>
      <c r="B49" s="11">
        <v>34273</v>
      </c>
      <c r="C49" s="8">
        <v>566.82000000000005</v>
      </c>
      <c r="D49" s="8">
        <v>548.49099999999999</v>
      </c>
      <c r="E49" s="8">
        <v>398.57799999999997</v>
      </c>
      <c r="F49" s="8">
        <v>2132.3000000000002</v>
      </c>
      <c r="G49" s="10">
        <f t="shared" si="2"/>
        <v>2.0690400302522782E-2</v>
      </c>
      <c r="H49" s="10">
        <f t="shared" si="7"/>
        <v>2.5681519907290173E-3</v>
      </c>
      <c r="I49" s="10">
        <f t="shared" si="8"/>
        <v>-2.117387033398821E-2</v>
      </c>
      <c r="J49" s="10">
        <f t="shared" si="9"/>
        <v>3.1801333604312587E-2</v>
      </c>
      <c r="K49" s="14">
        <f t="shared" si="3"/>
        <v>149.39511346564402</v>
      </c>
      <c r="L49" s="14">
        <f t="shared" si="10"/>
        <v>123.66463674466952</v>
      </c>
      <c r="M49" s="14">
        <f t="shared" si="11"/>
        <v>201.19837255555208</v>
      </c>
      <c r="N49" s="14">
        <f t="shared" si="12"/>
        <v>213.2300000000001</v>
      </c>
      <c r="O49" s="12">
        <f>C49/MAX(C$3:C49)-1</f>
        <v>0</v>
      </c>
      <c r="P49" s="12">
        <f>D49/MAX(D$3:D49)-1</f>
        <v>0</v>
      </c>
      <c r="Q49" s="12">
        <f>E49/MAX(E$3:E49)-1</f>
        <v>-2.3406700299658634E-2</v>
      </c>
      <c r="R49" s="12">
        <f>F49/MAX(F$3:F49)-1</f>
        <v>0</v>
      </c>
      <c r="T49" s="24"/>
    </row>
    <row r="50" spans="1:27" x14ac:dyDescent="0.25">
      <c r="A50" s="11">
        <v>34303</v>
      </c>
      <c r="B50" s="11">
        <v>34303</v>
      </c>
      <c r="C50" s="8">
        <v>561.41</v>
      </c>
      <c r="D50" s="8">
        <v>550.03899999999999</v>
      </c>
      <c r="E50" s="8">
        <v>401.72500000000002</v>
      </c>
      <c r="F50" s="8">
        <v>2135.4899999999998</v>
      </c>
      <c r="G50" s="10">
        <f t="shared" si="2"/>
        <v>-9.54447620055765E-3</v>
      </c>
      <c r="H50" s="10">
        <f t="shared" si="7"/>
        <v>2.8222887886948378E-3</v>
      </c>
      <c r="I50" s="10">
        <f t="shared" si="8"/>
        <v>7.8955687468953428E-3</v>
      </c>
      <c r="J50" s="10">
        <f t="shared" si="9"/>
        <v>1.496037142990847E-3</v>
      </c>
      <c r="K50" s="14">
        <f t="shared" si="3"/>
        <v>147.96921536069158</v>
      </c>
      <c r="L50" s="14">
        <f t="shared" si="10"/>
        <v>124.01365406251202</v>
      </c>
      <c r="M50" s="14">
        <f t="shared" si="11"/>
        <v>202.78694813782789</v>
      </c>
      <c r="N50" s="14">
        <f t="shared" si="12"/>
        <v>213.54900000000004</v>
      </c>
      <c r="O50" s="12">
        <f>C50/MAX(C$3:C50)-1</f>
        <v>-9.54447620055765E-3</v>
      </c>
      <c r="P50" s="12">
        <f>D50/MAX(D$3:D50)-1</f>
        <v>0</v>
      </c>
      <c r="Q50" s="12">
        <f>E50/MAX(E$3:E50)-1</f>
        <v>-1.5695940764117289E-2</v>
      </c>
      <c r="R50" s="12">
        <f>F50/MAX(F$3:F50)-1</f>
        <v>0</v>
      </c>
      <c r="T50" s="24"/>
    </row>
    <row r="51" spans="1:27" x14ac:dyDescent="0.25">
      <c r="A51" s="11">
        <v>34334</v>
      </c>
      <c r="B51" s="11">
        <v>34334</v>
      </c>
      <c r="C51" s="8">
        <v>568.20000000000005</v>
      </c>
      <c r="D51" s="8">
        <v>551.74599999999998</v>
      </c>
      <c r="E51" s="8">
        <v>407.72399999999999</v>
      </c>
      <c r="F51" s="8">
        <v>2218.9899999999998</v>
      </c>
      <c r="G51" s="10">
        <f t="shared" si="2"/>
        <v>1.2094547656792853E-2</v>
      </c>
      <c r="H51" s="10">
        <f t="shared" si="7"/>
        <v>3.1034163032075401E-3</v>
      </c>
      <c r="I51" s="10">
        <f t="shared" si="8"/>
        <v>1.4933101001929128E-2</v>
      </c>
      <c r="J51" s="10">
        <f t="shared" si="9"/>
        <v>3.9101096235524491E-2</v>
      </c>
      <c r="K51" s="14">
        <f t="shared" si="3"/>
        <v>149.75883608760969</v>
      </c>
      <c r="L51" s="14">
        <f t="shared" si="10"/>
        <v>124.39852005834996</v>
      </c>
      <c r="M51" s="14">
        <f t="shared" si="11"/>
        <v>205.81518611624304</v>
      </c>
      <c r="N51" s="14">
        <f t="shared" si="12"/>
        <v>221.89900000000006</v>
      </c>
      <c r="O51" s="12">
        <f>C51/MAX(C$3:C51)-1</f>
        <v>0</v>
      </c>
      <c r="P51" s="12">
        <f>D51/MAX(D$3:D51)-1</f>
        <v>0</v>
      </c>
      <c r="Q51" s="12">
        <f>E51/MAX(E$3:E51)-1</f>
        <v>-9.9722883093900094E-4</v>
      </c>
      <c r="R51" s="12">
        <f>F51/MAX(F$3:F51)-1</f>
        <v>0</v>
      </c>
      <c r="T51" s="24"/>
    </row>
    <row r="52" spans="1:27" ht="18.75" x14ac:dyDescent="0.3">
      <c r="A52" s="11">
        <v>34365</v>
      </c>
      <c r="B52" s="11">
        <v>34365</v>
      </c>
      <c r="C52" s="8">
        <v>587.52</v>
      </c>
      <c r="D52" s="8">
        <v>553.298</v>
      </c>
      <c r="E52" s="8">
        <v>392.18099999999998</v>
      </c>
      <c r="F52" s="8">
        <v>2274.4699999999998</v>
      </c>
      <c r="G52" s="10">
        <f t="shared" si="2"/>
        <v>3.4002111932418089E-2</v>
      </c>
      <c r="H52" s="10">
        <f t="shared" si="7"/>
        <v>2.8128885392917358E-3</v>
      </c>
      <c r="I52" s="10">
        <f t="shared" si="8"/>
        <v>-3.8121376225093484E-2</v>
      </c>
      <c r="J52" s="10">
        <f t="shared" si="9"/>
        <v>2.5002365941261484E-2</v>
      </c>
      <c r="K52" s="14">
        <f t="shared" si="3"/>
        <v>154.85095279512925</v>
      </c>
      <c r="L52" s="14">
        <f t="shared" si="10"/>
        <v>124.74843922972694</v>
      </c>
      <c r="M52" s="14">
        <f t="shared" si="11"/>
        <v>197.96922797346809</v>
      </c>
      <c r="N52" s="14">
        <f t="shared" si="12"/>
        <v>227.44700000000003</v>
      </c>
      <c r="O52" s="12">
        <f>C52/MAX(C$3:C52)-1</f>
        <v>0</v>
      </c>
      <c r="P52" s="12">
        <f>D52/MAX(D$3:D52)-1</f>
        <v>0</v>
      </c>
      <c r="Q52" s="12">
        <f>E52/MAX(E$3:E52)-1</f>
        <v>-3.9080589320585779E-2</v>
      </c>
      <c r="R52" s="12">
        <f>F52/MAX(F$3:F52)-1</f>
        <v>0</v>
      </c>
      <c r="T52" s="24"/>
      <c r="U52" s="17" t="s">
        <v>17</v>
      </c>
    </row>
    <row r="53" spans="1:27" x14ac:dyDescent="0.25">
      <c r="A53" s="11">
        <v>34393</v>
      </c>
      <c r="B53" s="11">
        <v>34393</v>
      </c>
      <c r="C53" s="8">
        <v>571.57000000000005</v>
      </c>
      <c r="D53" s="8">
        <v>554.63599999999997</v>
      </c>
      <c r="E53" s="8">
        <v>375.22899999999998</v>
      </c>
      <c r="F53" s="8">
        <v>2261.96</v>
      </c>
      <c r="G53" s="10">
        <f t="shared" si="2"/>
        <v>-2.7148011982570663E-2</v>
      </c>
      <c r="H53" s="10">
        <f t="shared" si="7"/>
        <v>2.4182267060426366E-3</v>
      </c>
      <c r="I53" s="10">
        <f t="shared" si="8"/>
        <v>-4.3224939504973414E-2</v>
      </c>
      <c r="J53" s="10">
        <f t="shared" si="9"/>
        <v>-5.5001824600895421E-3</v>
      </c>
      <c r="K53" s="14">
        <f t="shared" si="3"/>
        <v>150.64705727313461</v>
      </c>
      <c r="L53" s="14">
        <f t="shared" si="10"/>
        <v>125.05010923700941</v>
      </c>
      <c r="M53" s="14">
        <f t="shared" si="11"/>
        <v>189.41202007046866</v>
      </c>
      <c r="N53" s="14">
        <f t="shared" si="12"/>
        <v>226.19600000000005</v>
      </c>
      <c r="O53" s="12">
        <f>C53/MAX(C$3:C53)-1</f>
        <v>-2.7148011982570663E-2</v>
      </c>
      <c r="P53" s="12">
        <f>D53/MAX(D$3:D53)-1</f>
        <v>0</v>
      </c>
      <c r="Q53" s="12">
        <f>E53/MAX(E$3:E53)-1</f>
        <v>-8.0616272716358184E-2</v>
      </c>
      <c r="R53" s="12">
        <f>F53/MAX(F$3:F53)-1</f>
        <v>-5.5001824600895421E-3</v>
      </c>
      <c r="T53" s="24"/>
    </row>
    <row r="54" spans="1:27" x14ac:dyDescent="0.25">
      <c r="A54" s="11">
        <v>34424</v>
      </c>
      <c r="B54" s="11">
        <v>34424</v>
      </c>
      <c r="C54" s="8">
        <v>546.65</v>
      </c>
      <c r="D54" s="8">
        <v>556.32799999999997</v>
      </c>
      <c r="E54" s="8">
        <v>371.22500000000002</v>
      </c>
      <c r="F54" s="8">
        <v>2227.8000000000002</v>
      </c>
      <c r="G54" s="10">
        <f t="shared" si="2"/>
        <v>-4.3599209195724131E-2</v>
      </c>
      <c r="H54" s="10">
        <f t="shared" si="7"/>
        <v>3.0506494349447077E-3</v>
      </c>
      <c r="I54" s="10">
        <f t="shared" si="8"/>
        <v>-1.067081702107231E-2</v>
      </c>
      <c r="J54" s="10">
        <f t="shared" si="9"/>
        <v>-1.5101946984031445E-2</v>
      </c>
      <c r="K54" s="14">
        <f t="shared" si="3"/>
        <v>144.07896470836297</v>
      </c>
      <c r="L54" s="14">
        <f t="shared" si="10"/>
        <v>125.43159328209306</v>
      </c>
      <c r="M54" s="14">
        <f t="shared" si="11"/>
        <v>187.390839062705</v>
      </c>
      <c r="N54" s="14">
        <f t="shared" si="12"/>
        <v>222.78000000000009</v>
      </c>
      <c r="O54" s="12">
        <f>C54/MAX(C$3:C54)-1</f>
        <v>-6.9563589324618702E-2</v>
      </c>
      <c r="P54" s="12">
        <f>D54/MAX(D$3:D54)-1</f>
        <v>0</v>
      </c>
      <c r="Q54" s="12">
        <f>E54/MAX(E$3:E54)-1</f>
        <v>-9.0426848242353475E-2</v>
      </c>
      <c r="R54" s="12">
        <f>F54/MAX(F$3:F54)-1</f>
        <v>-2.0519065980206252E-2</v>
      </c>
      <c r="T54" s="24"/>
      <c r="V54" s="18" t="s">
        <v>18</v>
      </c>
      <c r="W54" s="19">
        <v>34120</v>
      </c>
      <c r="Y54" s="18" t="s">
        <v>19</v>
      </c>
      <c r="Z54" s="19">
        <v>34850</v>
      </c>
    </row>
    <row r="55" spans="1:27" x14ac:dyDescent="0.25">
      <c r="A55" s="11">
        <v>34454</v>
      </c>
      <c r="B55" s="11">
        <v>34454</v>
      </c>
      <c r="C55" s="8">
        <v>553.66</v>
      </c>
      <c r="D55" s="8">
        <v>558.01300000000003</v>
      </c>
      <c r="E55" s="8">
        <v>373.17700000000002</v>
      </c>
      <c r="F55" s="8">
        <v>2214.66</v>
      </c>
      <c r="G55" s="10">
        <f t="shared" si="2"/>
        <v>1.2823561693954044E-2</v>
      </c>
      <c r="H55" s="10">
        <f t="shared" si="7"/>
        <v>3.0287887720914508E-3</v>
      </c>
      <c r="I55" s="10">
        <f t="shared" si="8"/>
        <v>5.2582665499361081E-3</v>
      </c>
      <c r="J55" s="10">
        <f t="shared" si="9"/>
        <v>-5.8981955292217725E-3</v>
      </c>
      <c r="K55" s="14">
        <f t="shared" si="3"/>
        <v>145.9265702011017</v>
      </c>
      <c r="L55" s="14">
        <f t="shared" si="10"/>
        <v>125.81149908349141</v>
      </c>
      <c r="M55" s="14">
        <f t="shared" si="11"/>
        <v>188.37619004351288</v>
      </c>
      <c r="N55" s="14">
        <f t="shared" si="12"/>
        <v>221.46600000000007</v>
      </c>
      <c r="O55" s="12">
        <f>C55/MAX(C$3:C55)-1</f>
        <v>-5.7632080610021785E-2</v>
      </c>
      <c r="P55" s="12">
        <f>D55/MAX(D$3:D55)-1</f>
        <v>0</v>
      </c>
      <c r="Q55" s="12">
        <f>E55/MAX(E$3:E55)-1</f>
        <v>-8.5644070163746311E-2</v>
      </c>
      <c r="R55" s="12">
        <f>F55/MAX(F$3:F55)-1</f>
        <v>-2.6296236046199795E-2</v>
      </c>
      <c r="T55" s="24"/>
      <c r="V55" t="s">
        <v>20</v>
      </c>
      <c r="X55">
        <f>MATCH(date_deb,dates,0)</f>
        <v>42</v>
      </c>
      <c r="Z55">
        <f>MATCH(date_fin,dates,0)</f>
        <v>66</v>
      </c>
    </row>
    <row r="56" spans="1:27" x14ac:dyDescent="0.25">
      <c r="A56" s="11">
        <v>34485</v>
      </c>
      <c r="B56" s="11">
        <v>34485</v>
      </c>
      <c r="C56" s="8">
        <v>562.75</v>
      </c>
      <c r="D56" s="8">
        <v>559.98500000000001</v>
      </c>
      <c r="E56" s="8">
        <v>371.99900000000002</v>
      </c>
      <c r="F56" s="8">
        <v>2229.7199999999998</v>
      </c>
      <c r="G56" s="10">
        <f t="shared" si="2"/>
        <v>1.6418018278365754E-2</v>
      </c>
      <c r="H56" s="10">
        <f t="shared" si="7"/>
        <v>3.533967846627295E-3</v>
      </c>
      <c r="I56" s="10">
        <f t="shared" si="8"/>
        <v>-3.1566790021892999E-3</v>
      </c>
      <c r="J56" s="10">
        <f t="shared" si="9"/>
        <v>6.8001408794127194E-3</v>
      </c>
      <c r="K56" s="14">
        <f t="shared" si="3"/>
        <v>148.3223952979626</v>
      </c>
      <c r="L56" s="14">
        <f t="shared" si="10"/>
        <v>126.25611287598845</v>
      </c>
      <c r="M56" s="14">
        <f t="shared" si="11"/>
        <v>187.7815468798901</v>
      </c>
      <c r="N56" s="14">
        <f t="shared" si="12"/>
        <v>222.97200000000009</v>
      </c>
      <c r="O56" s="12">
        <f>C56/MAX(C$3:C56)-1</f>
        <v>-4.2160266884531561E-2</v>
      </c>
      <c r="P56" s="12">
        <f>D56/MAX(D$3:D56)-1</f>
        <v>0</v>
      </c>
      <c r="Q56" s="12">
        <f>E56/MAX(E$3:E56)-1</f>
        <v>-8.8530398327987703E-2</v>
      </c>
      <c r="R56" s="12">
        <f>F56/MAX(F$3:F56)-1</f>
        <v>-1.9674913276499617E-2</v>
      </c>
      <c r="T56" s="24"/>
    </row>
    <row r="57" spans="1:27" x14ac:dyDescent="0.25">
      <c r="A57" s="11">
        <v>34515</v>
      </c>
      <c r="B57" s="11">
        <v>34515</v>
      </c>
      <c r="C57" s="8">
        <v>548.96</v>
      </c>
      <c r="D57" s="8">
        <v>562.024</v>
      </c>
      <c r="E57" s="8">
        <v>381.18299999999999</v>
      </c>
      <c r="F57" s="8">
        <v>2235.7399999999998</v>
      </c>
      <c r="G57" s="10">
        <f t="shared" si="2"/>
        <v>-2.450466459351397E-2</v>
      </c>
      <c r="H57" s="10">
        <f t="shared" si="7"/>
        <v>3.6411689598827568E-3</v>
      </c>
      <c r="I57" s="10">
        <f t="shared" si="8"/>
        <v>2.4688238409243057E-2</v>
      </c>
      <c r="J57" s="10">
        <f t="shared" si="9"/>
        <v>2.6998905692194874E-3</v>
      </c>
      <c r="K57" s="14">
        <f t="shared" si="3"/>
        <v>144.68780474947943</v>
      </c>
      <c r="L57" s="14">
        <f t="shared" si="10"/>
        <v>126.71583271518796</v>
      </c>
      <c r="M57" s="14">
        <f t="shared" si="11"/>
        <v>192.41754247811727</v>
      </c>
      <c r="N57" s="14">
        <f t="shared" si="12"/>
        <v>223.5740000000001</v>
      </c>
      <c r="O57" s="12">
        <f>C57/MAX(C$3:C57)-1</f>
        <v>-6.5631808278867054E-2</v>
      </c>
      <c r="P57" s="12">
        <f>D57/MAX(D$3:D57)-1</f>
        <v>0</v>
      </c>
      <c r="Q57" s="12">
        <f>E57/MAX(E$3:E57)-1</f>
        <v>-6.602781949913139E-2</v>
      </c>
      <c r="R57" s="12">
        <f>F57/MAX(F$3:F57)-1</f>
        <v>-1.7028142820085579E-2</v>
      </c>
      <c r="T57" s="24"/>
    </row>
    <row r="58" spans="1:27" x14ac:dyDescent="0.25">
      <c r="A58" s="11">
        <v>34546</v>
      </c>
      <c r="B58" s="11">
        <v>34546</v>
      </c>
      <c r="C58" s="8">
        <v>566.98</v>
      </c>
      <c r="D58" s="8">
        <v>564.12199999999996</v>
      </c>
      <c r="E58" s="8">
        <v>383.95299999999997</v>
      </c>
      <c r="F58" s="8">
        <v>2265.92</v>
      </c>
      <c r="G58" s="10">
        <f t="shared" si="2"/>
        <v>3.2825706791022924E-2</v>
      </c>
      <c r="H58" s="10">
        <f t="shared" si="7"/>
        <v>3.7329366717435697E-3</v>
      </c>
      <c r="I58" s="10">
        <f t="shared" si="8"/>
        <v>7.2668508301785284E-3</v>
      </c>
      <c r="J58" s="10">
        <f t="shared" si="9"/>
        <v>1.3498886274790678E-2</v>
      </c>
      <c r="K58" s="14">
        <f t="shared" si="3"/>
        <v>149.43728420442261</v>
      </c>
      <c r="L58" s="14">
        <f t="shared" si="10"/>
        <v>127.18885489402101</v>
      </c>
      <c r="M58" s="14">
        <f t="shared" si="11"/>
        <v>193.8158120564153</v>
      </c>
      <c r="N58" s="14">
        <f t="shared" si="12"/>
        <v>226.59200000000016</v>
      </c>
      <c r="O58" s="12">
        <f>C58/MAX(C$3:C58)-1</f>
        <v>-3.4960511982570774E-2</v>
      </c>
      <c r="P58" s="12">
        <f>D58/MAX(D$3:D58)-1</f>
        <v>0</v>
      </c>
      <c r="Q58" s="12">
        <f>E58/MAX(E$3:E58)-1</f>
        <v>-5.9240782983894902E-2</v>
      </c>
      <c r="R58" s="12">
        <f>F58/MAX(F$3:F58)-1</f>
        <v>-3.7591175086941764E-3</v>
      </c>
      <c r="T58" s="24"/>
    </row>
    <row r="59" spans="1:27" x14ac:dyDescent="0.25">
      <c r="A59" s="11">
        <v>34577</v>
      </c>
      <c r="B59" s="11">
        <v>34577</v>
      </c>
      <c r="C59" s="8">
        <v>590.23</v>
      </c>
      <c r="D59" s="8">
        <v>566.44399999999996</v>
      </c>
      <c r="E59" s="8">
        <v>377.82299999999998</v>
      </c>
      <c r="F59" s="8">
        <v>2321.66</v>
      </c>
      <c r="G59" s="10">
        <f t="shared" si="2"/>
        <v>4.1006737451056541E-2</v>
      </c>
      <c r="H59" s="10">
        <f t="shared" si="7"/>
        <v>4.1161309078532327E-3</v>
      </c>
      <c r="I59" s="10">
        <f t="shared" si="8"/>
        <v>-1.5965495776826821E-2</v>
      </c>
      <c r="J59" s="10">
        <f t="shared" si="9"/>
        <v>2.459927976274523E-2</v>
      </c>
      <c r="K59" s="14">
        <f t="shared" si="3"/>
        <v>155.56521968319228</v>
      </c>
      <c r="L59" s="14">
        <f t="shared" si="10"/>
        <v>127.71238087078474</v>
      </c>
      <c r="M59" s="14">
        <f t="shared" si="11"/>
        <v>190.72144652754633</v>
      </c>
      <c r="N59" s="14">
        <f t="shared" si="12"/>
        <v>232.16600000000014</v>
      </c>
      <c r="O59" s="12">
        <f>C59/MAX(C$3:C59)-1</f>
        <v>0</v>
      </c>
      <c r="P59" s="12">
        <f>D59/MAX(D$3:D59)-1</f>
        <v>0</v>
      </c>
      <c r="Q59" s="12">
        <f>E59/MAX(E$3:E59)-1</f>
        <v>-7.4260470290176461E-2</v>
      </c>
      <c r="R59" s="12">
        <f>F59/MAX(F$3:F59)-1</f>
        <v>0</v>
      </c>
      <c r="T59" s="24"/>
    </row>
    <row r="60" spans="1:27" x14ac:dyDescent="0.25">
      <c r="A60" s="11">
        <v>34607</v>
      </c>
      <c r="B60" s="11">
        <v>34607</v>
      </c>
      <c r="C60" s="8">
        <v>575.79</v>
      </c>
      <c r="D60" s="8">
        <v>568.73699999999997</v>
      </c>
      <c r="E60" s="8">
        <v>378.24900000000002</v>
      </c>
      <c r="F60" s="8">
        <v>2342.3200000000002</v>
      </c>
      <c r="G60" s="10">
        <f t="shared" si="2"/>
        <v>-2.4465039052572801E-2</v>
      </c>
      <c r="H60" s="10">
        <f t="shared" si="7"/>
        <v>4.0480612381805781E-3</v>
      </c>
      <c r="I60" s="10">
        <f t="shared" si="8"/>
        <v>1.1275120889941981E-3</v>
      </c>
      <c r="J60" s="10">
        <f t="shared" si="9"/>
        <v>8.898805165269863E-3</v>
      </c>
      <c r="K60" s="14">
        <f t="shared" si="3"/>
        <v>151.75931050842092</v>
      </c>
      <c r="L60" s="14">
        <f t="shared" si="10"/>
        <v>128.22936840942353</v>
      </c>
      <c r="M60" s="14">
        <f t="shared" si="11"/>
        <v>190.93648726413662</v>
      </c>
      <c r="N60" s="14">
        <f t="shared" si="12"/>
        <v>234.23200000000017</v>
      </c>
      <c r="O60" s="12">
        <f>C60/MAX(C$3:C60)-1</f>
        <v>-2.4465039052572801E-2</v>
      </c>
      <c r="P60" s="12">
        <f>D60/MAX(D$3:D60)-1</f>
        <v>0</v>
      </c>
      <c r="Q60" s="12">
        <f>E60/MAX(E$3:E60)-1</f>
        <v>-7.3216687779168788E-2</v>
      </c>
      <c r="R60" s="12">
        <f>F60/MAX(F$3:F60)-1</f>
        <v>0</v>
      </c>
      <c r="T60" s="24"/>
      <c r="V60" s="29"/>
      <c r="W60" s="29"/>
      <c r="X60" s="3" t="s">
        <v>3</v>
      </c>
      <c r="Y60" s="3" t="s">
        <v>1</v>
      </c>
      <c r="Z60" s="3" t="s">
        <v>2</v>
      </c>
      <c r="AA60" s="3" t="s">
        <v>4</v>
      </c>
    </row>
    <row r="61" spans="1:27" x14ac:dyDescent="0.25">
      <c r="A61" s="11">
        <v>34638</v>
      </c>
      <c r="B61" s="11">
        <v>34638</v>
      </c>
      <c r="C61" s="8">
        <v>588.73</v>
      </c>
      <c r="D61" s="8">
        <v>571.21500000000003</v>
      </c>
      <c r="E61" s="8">
        <v>378.10300000000001</v>
      </c>
      <c r="F61" s="8">
        <v>2341.62</v>
      </c>
      <c r="G61" s="10">
        <f t="shared" si="2"/>
        <v>2.2473471230830766E-2</v>
      </c>
      <c r="H61" s="10">
        <f t="shared" si="7"/>
        <v>4.3570226660127886E-3</v>
      </c>
      <c r="I61" s="10">
        <f t="shared" si="8"/>
        <v>-3.8598912356679893E-4</v>
      </c>
      <c r="J61" s="10">
        <f t="shared" si="9"/>
        <v>-2.9884900440602102E-4</v>
      </c>
      <c r="K61" s="14">
        <f t="shared" si="3"/>
        <v>155.16986900714264</v>
      </c>
      <c r="L61" s="14">
        <f t="shared" si="10"/>
        <v>128.78806667403188</v>
      </c>
      <c r="M61" s="14">
        <f t="shared" si="11"/>
        <v>190.8627878567606</v>
      </c>
      <c r="N61" s="14">
        <f t="shared" si="12"/>
        <v>234.16200000000015</v>
      </c>
      <c r="O61" s="12">
        <f>C61/MAX(C$3:C61)-1</f>
        <v>-2.5413821730512209E-3</v>
      </c>
      <c r="P61" s="12">
        <f>D61/MAX(D$3:D61)-1</f>
        <v>0</v>
      </c>
      <c r="Q61" s="12">
        <f>E61/MAX(E$3:E61)-1</f>
        <v>-7.3574416057589298E-2</v>
      </c>
      <c r="R61" s="12">
        <f>F61/MAX(F$3:F61)-1</f>
        <v>-2.9884900440602102E-4</v>
      </c>
      <c r="T61" s="24"/>
      <c r="V61" s="28" t="s">
        <v>6</v>
      </c>
      <c r="W61" s="28"/>
      <c r="X61" s="5">
        <f>(INDEX(mat_indice,$Z$55,MATCH(X60,noms,0)))/(INDEX(mat_indice,$X$55,MATCH(X60,noms,0)))-1</f>
        <v>0.25307544093671264</v>
      </c>
      <c r="Y61" s="5">
        <f>(INDEX(mat_indice,$Z$55,MATCH(Y60,noms,0)))/(INDEX(mat_indice,$X$55,MATCH(Y60,noms,0)))-1</f>
        <v>9.3275740655513806E-2</v>
      </c>
      <c r="Z61" s="5">
        <f>(INDEX(mat_indice,$Z$55,MATCH(Z60,noms,0)))/(INDEX(mat_indice,$X$55,MATCH(Z60,noms,0)))-1</f>
        <v>0.13128302501501721</v>
      </c>
      <c r="AA61" s="5">
        <f>(INDEX(mat_indice,$Z$55,MATCH(AA60,noms,0)))/(INDEX(mat_indice,$X$55,MATCH(AA60,noms,0)))-1</f>
        <v>0.30641408225248168</v>
      </c>
    </row>
    <row r="62" spans="1:27" x14ac:dyDescent="0.25">
      <c r="A62" s="11">
        <v>34668</v>
      </c>
      <c r="B62" s="11">
        <v>34668</v>
      </c>
      <c r="C62" s="8">
        <v>567.29</v>
      </c>
      <c r="D62" s="8">
        <v>573.60900000000004</v>
      </c>
      <c r="E62" s="8">
        <v>382.48500000000001</v>
      </c>
      <c r="F62" s="8">
        <v>2311.88</v>
      </c>
      <c r="G62" s="10">
        <f t="shared" si="2"/>
        <v>-3.6417372989316021E-2</v>
      </c>
      <c r="H62" s="10">
        <f t="shared" si="7"/>
        <v>4.1910664110711426E-3</v>
      </c>
      <c r="I62" s="10">
        <f t="shared" si="8"/>
        <v>1.1589434624956763E-2</v>
      </c>
      <c r="J62" s="10">
        <f t="shared" si="9"/>
        <v>-1.2700608980107719E-2</v>
      </c>
      <c r="K62" s="14">
        <f t="shared" si="3"/>
        <v>149.51899001080622</v>
      </c>
      <c r="L62" s="14">
        <f t="shared" si="10"/>
        <v>129.32782601441622</v>
      </c>
      <c r="M62" s="14">
        <f t="shared" si="11"/>
        <v>193.07477965896354</v>
      </c>
      <c r="N62" s="14">
        <f t="shared" si="12"/>
        <v>231.18800000000016</v>
      </c>
      <c r="O62" s="12">
        <f>C62/MAX(C$3:C62)-1</f>
        <v>-3.8866204699862905E-2</v>
      </c>
      <c r="P62" s="12">
        <f>D62/MAX(D$3:D62)-1</f>
        <v>0</v>
      </c>
      <c r="Q62" s="12">
        <f>E62/MAX(E$3:E62)-1</f>
        <v>-6.283766731760132E-2</v>
      </c>
      <c r="R62" s="12">
        <f>F62/MAX(F$3:F62)-1</f>
        <v>-1.29956624201647E-2</v>
      </c>
      <c r="T62" s="24"/>
      <c r="V62" s="28" t="s">
        <v>7</v>
      </c>
      <c r="W62" s="28"/>
      <c r="X62" s="5">
        <f>(X61+1)^(360/($Z$54-$W$54))-1</f>
        <v>0.11768013556618984</v>
      </c>
      <c r="Y62" s="5">
        <f>(Y61+1)^(360/($Z$54-$W$54))-1</f>
        <v>4.4959800976895226E-2</v>
      </c>
      <c r="Z62" s="5">
        <f>(Z61+1)^(360/($Z$54-$W$54))-1</f>
        <v>6.2719644812244457E-2</v>
      </c>
      <c r="AA62" s="5">
        <f>(AA61+1)^(360/($Z$54-$W$54))-1</f>
        <v>0.1408941472999814</v>
      </c>
    </row>
    <row r="63" spans="1:27" x14ac:dyDescent="0.25">
      <c r="A63" s="11">
        <v>34699</v>
      </c>
      <c r="B63" s="11">
        <v>34699</v>
      </c>
      <c r="C63" s="8">
        <v>575.70000000000005</v>
      </c>
      <c r="D63" s="8">
        <v>576.51</v>
      </c>
      <c r="E63" s="8">
        <v>391.02499999999998</v>
      </c>
      <c r="F63" s="8">
        <v>2310.0300000000002</v>
      </c>
      <c r="G63" s="10">
        <f t="shared" si="2"/>
        <v>1.4824869114562267E-2</v>
      </c>
      <c r="H63" s="10">
        <f t="shared" si="7"/>
        <v>5.0574520274262458E-3</v>
      </c>
      <c r="I63" s="10">
        <f t="shared" si="8"/>
        <v>2.2327672980639646E-2</v>
      </c>
      <c r="J63" s="10">
        <f t="shared" si="9"/>
        <v>-8.002145440074715E-4</v>
      </c>
      <c r="K63" s="14">
        <f t="shared" si="3"/>
        <v>151.73558946785798</v>
      </c>
      <c r="L63" s="14">
        <f t="shared" si="10"/>
        <v>129.98189529029545</v>
      </c>
      <c r="M63" s="14">
        <f t="shared" si="11"/>
        <v>197.38569019999792</v>
      </c>
      <c r="N63" s="14">
        <f t="shared" si="12"/>
        <v>231.00300000000016</v>
      </c>
      <c r="O63" s="12">
        <f>C63/MAX(C$3:C63)-1</f>
        <v>-2.4617521982955748E-2</v>
      </c>
      <c r="P63" s="12">
        <f>D63/MAX(D$3:D63)-1</f>
        <v>0</v>
      </c>
      <c r="Q63" s="12">
        <f>E63/MAX(E$3:E63)-1</f>
        <v>-4.1913013223695339E-2</v>
      </c>
      <c r="R63" s="12">
        <f>F63/MAX(F$3:F63)-1</f>
        <v>-1.3785477646094502E-2</v>
      </c>
      <c r="T63" s="24"/>
      <c r="V63" s="28" t="s">
        <v>8</v>
      </c>
      <c r="W63" s="28"/>
      <c r="X63" s="5">
        <f ca="1">STDEV(plage_perfm_SPXT)*SQRT(12)</f>
        <v>8.9271211335314682E-2</v>
      </c>
      <c r="Y63" s="5">
        <f ca="1">STDEV(plage_perfm_SGIXBU1M)*SQRT(12)</f>
        <v>3.5090881196047086E-3</v>
      </c>
      <c r="Z63" s="5">
        <f ca="1">STDEV(plage_perfm_SGIXBU10)*SQRT(12)</f>
        <v>7.836724202644807E-2</v>
      </c>
      <c r="AA63" s="5">
        <f ca="1">STDEV(plage_perfm_HFRIFWI)*SQRT(12)</f>
        <v>5.0476218224030013E-2</v>
      </c>
    </row>
    <row r="64" spans="1:27" x14ac:dyDescent="0.25">
      <c r="A64" s="11">
        <v>34730</v>
      </c>
      <c r="B64" s="11">
        <v>34730</v>
      </c>
      <c r="C64" s="8">
        <v>590.64</v>
      </c>
      <c r="D64" s="8">
        <v>579.58199999999999</v>
      </c>
      <c r="E64" s="8">
        <v>405.23</v>
      </c>
      <c r="F64" s="8">
        <v>2304.9499999999998</v>
      </c>
      <c r="G64" s="10">
        <f t="shared" si="2"/>
        <v>2.5951016154246886E-2</v>
      </c>
      <c r="H64" s="10">
        <f t="shared" si="7"/>
        <v>5.3286152885465565E-3</v>
      </c>
      <c r="I64" s="10">
        <f t="shared" si="8"/>
        <v>3.6327600537050087E-2</v>
      </c>
      <c r="J64" s="10">
        <f t="shared" si="9"/>
        <v>-2.1991056393209085E-3</v>
      </c>
      <c r="K64" s="14">
        <f t="shared" si="3"/>
        <v>155.67328220131253</v>
      </c>
      <c r="L64" s="14">
        <f t="shared" si="10"/>
        <v>130.67451880477358</v>
      </c>
      <c r="M64" s="14">
        <f t="shared" si="11"/>
        <v>204.55623870531338</v>
      </c>
      <c r="N64" s="14">
        <f t="shared" si="12"/>
        <v>230.49500000000012</v>
      </c>
      <c r="O64" s="12">
        <f>C64/MAX(C$3:C64)-1</f>
        <v>0</v>
      </c>
      <c r="P64" s="12">
        <f>D64/MAX(D$3:D64)-1</f>
        <v>0</v>
      </c>
      <c r="Q64" s="12">
        <f>E64/MAX(E$3:E64)-1</f>
        <v>-7.1080118883396493E-3</v>
      </c>
      <c r="R64" s="12">
        <f>F64/MAX(F$3:F64)-1</f>
        <v>-1.5954267563783042E-2</v>
      </c>
      <c r="T64" s="24"/>
      <c r="V64" s="28" t="s">
        <v>9</v>
      </c>
      <c r="W64" s="28"/>
      <c r="X64" s="21">
        <f ca="1">SKEW(plage_perfm_SPXT)</f>
        <v>-0.7123831153645761</v>
      </c>
      <c r="Y64" s="21">
        <f ca="1">SKEW(plage_perfm_SGIXBU1M)</f>
        <v>0.49129811932513578</v>
      </c>
      <c r="Z64" s="21">
        <f ca="1">SKEW(plage_perfm_SGIXBU10)</f>
        <v>8.9744097514769079E-4</v>
      </c>
      <c r="AA64" s="21">
        <f ca="1">SKEW(plage_perfm_HFRIFWI)</f>
        <v>-0.13103648973039678</v>
      </c>
    </row>
    <row r="65" spans="1:27" x14ac:dyDescent="0.25">
      <c r="A65" s="11">
        <v>34758</v>
      </c>
      <c r="B65" s="11">
        <v>34758</v>
      </c>
      <c r="C65" s="8">
        <v>613.65</v>
      </c>
      <c r="D65" s="8">
        <v>582.34199999999998</v>
      </c>
      <c r="E65" s="8">
        <v>407.36200000000002</v>
      </c>
      <c r="F65" s="8">
        <v>2335.15</v>
      </c>
      <c r="G65" s="10">
        <f t="shared" si="2"/>
        <v>3.8957740755790393E-2</v>
      </c>
      <c r="H65" s="10">
        <f t="shared" si="7"/>
        <v>4.7620526517386796E-3</v>
      </c>
      <c r="I65" s="10">
        <f t="shared" si="8"/>
        <v>5.2612096833897226E-3</v>
      </c>
      <c r="J65" s="10">
        <f t="shared" si="9"/>
        <v>1.3102236491030261E-2</v>
      </c>
      <c r="K65" s="14">
        <f t="shared" si="3"/>
        <v>161.73796157191427</v>
      </c>
      <c r="L65" s="14">
        <f t="shared" si="10"/>
        <v>131.29679774356254</v>
      </c>
      <c r="M65" s="14">
        <f t="shared" si="11"/>
        <v>205.63245196918754</v>
      </c>
      <c r="N65" s="14">
        <f t="shared" si="12"/>
        <v>233.51500000000013</v>
      </c>
      <c r="O65" s="12">
        <f>C65/MAX(C$3:C65)-1</f>
        <v>0</v>
      </c>
      <c r="P65" s="12">
        <f>D65/MAX(D$3:D65)-1</f>
        <v>0</v>
      </c>
      <c r="Q65" s="12">
        <f>E65/MAX(E$3:E65)-1</f>
        <v>-1.8841989459265074E-3</v>
      </c>
      <c r="R65" s="12">
        <f>F65/MAX(F$3:F65)-1</f>
        <v>-3.0610676594146069E-3</v>
      </c>
      <c r="T65" s="24"/>
      <c r="V65" s="28" t="s">
        <v>10</v>
      </c>
      <c r="W65" s="28"/>
      <c r="X65" s="21">
        <f ca="1">KURT(plage_perfm_SPXT)</f>
        <v>-0.68479180086524583</v>
      </c>
      <c r="Y65" s="21">
        <f ca="1">KURT(plage_perfm_SGIXBU1M)</f>
        <v>-1.1301986713967733</v>
      </c>
      <c r="Z65" s="21">
        <f ca="1">KURT(plage_perfm_SGIXBU10)</f>
        <v>1.2483722459786435</v>
      </c>
      <c r="AA65" s="21">
        <f ca="1">KURT(plage_perfm_HFRIFWI)</f>
        <v>-0.86905769759077645</v>
      </c>
    </row>
    <row r="66" spans="1:27" x14ac:dyDescent="0.25">
      <c r="A66" s="11">
        <v>34789</v>
      </c>
      <c r="B66" s="11">
        <v>34789</v>
      </c>
      <c r="C66" s="8">
        <v>631.76</v>
      </c>
      <c r="D66" s="8">
        <v>585.41399999999999</v>
      </c>
      <c r="E66" s="8">
        <v>413.43</v>
      </c>
      <c r="F66" s="8">
        <v>2373.6799999999998</v>
      </c>
      <c r="G66" s="10">
        <f t="shared" si="2"/>
        <v>2.9511936771775549E-2</v>
      </c>
      <c r="H66" s="10">
        <f t="shared" si="7"/>
        <v>5.2752506259208243E-3</v>
      </c>
      <c r="I66" s="10">
        <f t="shared" si="8"/>
        <v>1.4895842027484063E-2</v>
      </c>
      <c r="J66" s="10">
        <f t="shared" si="9"/>
        <v>1.6500010705950308E-2</v>
      </c>
      <c r="K66" s="14">
        <f t="shared" si="3"/>
        <v>166.51116206742046</v>
      </c>
      <c r="L66" s="14">
        <f t="shared" si="10"/>
        <v>131.98942125804066</v>
      </c>
      <c r="M66" s="14">
        <f t="shared" si="11"/>
        <v>208.69552048944476</v>
      </c>
      <c r="N66" s="14">
        <f t="shared" si="12"/>
        <v>237.36800000000011</v>
      </c>
      <c r="O66" s="12">
        <f>C66/MAX(C$3:C66)-1</f>
        <v>0</v>
      </c>
      <c r="P66" s="12">
        <f>D66/MAX(D$3:D66)-1</f>
        <v>0</v>
      </c>
      <c r="Q66" s="12">
        <f>E66/MAX(E$3:E66)-1</f>
        <v>0</v>
      </c>
      <c r="R66" s="12">
        <f>F66/MAX(F$3:F66)-1</f>
        <v>0</v>
      </c>
      <c r="T66" s="24"/>
      <c r="X66" s="22"/>
      <c r="Y66" s="22"/>
      <c r="Z66" s="22"/>
      <c r="AA66" s="22"/>
    </row>
    <row r="67" spans="1:27" x14ac:dyDescent="0.25">
      <c r="A67" s="11">
        <v>34819</v>
      </c>
      <c r="B67" s="11">
        <v>34819</v>
      </c>
      <c r="C67" s="8">
        <v>650.36</v>
      </c>
      <c r="D67" s="8">
        <v>588.23699999999997</v>
      </c>
      <c r="E67" s="8">
        <v>439.46699999999998</v>
      </c>
      <c r="F67" s="8">
        <v>2423.52</v>
      </c>
      <c r="G67" s="10">
        <f t="shared" si="2"/>
        <v>2.9441560086108653E-2</v>
      </c>
      <c r="H67" s="10">
        <f t="shared" si="7"/>
        <v>4.8222283717163084E-3</v>
      </c>
      <c r="I67" s="10">
        <f t="shared" si="8"/>
        <v>6.297801320658869E-2</v>
      </c>
      <c r="J67" s="10">
        <f t="shared" si="9"/>
        <v>2.0996933032253695E-2</v>
      </c>
      <c r="K67" s="14">
        <f t="shared" si="3"/>
        <v>171.41351045043621</v>
      </c>
      <c r="L67" s="14">
        <f t="shared" si="10"/>
        <v>132.6259043899976</v>
      </c>
      <c r="M67" s="14">
        <f t="shared" si="11"/>
        <v>221.8387497349849</v>
      </c>
      <c r="N67" s="14">
        <f t="shared" si="12"/>
        <v>242.35200000000012</v>
      </c>
      <c r="O67" s="12">
        <f>C67/MAX(C$3:C67)-1</f>
        <v>0</v>
      </c>
      <c r="P67" s="12">
        <f>D67/MAX(D$3:D67)-1</f>
        <v>0</v>
      </c>
      <c r="Q67" s="12">
        <f>E67/MAX(E$3:E67)-1</f>
        <v>0</v>
      </c>
      <c r="R67" s="12">
        <f>F67/MAX(F$3:F67)-1</f>
        <v>0</v>
      </c>
      <c r="T67" s="24"/>
    </row>
    <row r="68" spans="1:27" x14ac:dyDescent="0.25">
      <c r="A68" s="11">
        <v>34850</v>
      </c>
      <c r="B68" s="11">
        <v>34850</v>
      </c>
      <c r="C68" s="8">
        <v>676.36</v>
      </c>
      <c r="D68" s="8">
        <v>591.50699999999995</v>
      </c>
      <c r="E68" s="8">
        <v>444.46300000000002</v>
      </c>
      <c r="F68" s="8">
        <v>2464.7199999999998</v>
      </c>
      <c r="G68" s="10">
        <f t="shared" si="2"/>
        <v>3.9977858416876844E-2</v>
      </c>
      <c r="H68" s="10">
        <f t="shared" si="7"/>
        <v>5.5589838789467105E-3</v>
      </c>
      <c r="I68" s="10">
        <f t="shared" si="8"/>
        <v>1.1368316619905672E-2</v>
      </c>
      <c r="J68" s="10">
        <f t="shared" si="9"/>
        <v>1.7000066019673854E-2</v>
      </c>
      <c r="K68" s="14">
        <f t="shared" si="3"/>
        <v>178.26625550196357</v>
      </c>
      <c r="L68" s="14">
        <f t="shared" si="10"/>
        <v>133.36316965443231</v>
      </c>
      <c r="M68" s="14">
        <f t="shared" si="11"/>
        <v>224.36068288053622</v>
      </c>
      <c r="N68" s="14">
        <f t="shared" si="12"/>
        <v>246.47200000000012</v>
      </c>
      <c r="O68" s="12">
        <f>C68/MAX(C$3:C68)-1</f>
        <v>0</v>
      </c>
      <c r="P68" s="12">
        <f>D68/MAX(D$3:D68)-1</f>
        <v>0</v>
      </c>
      <c r="Q68" s="12">
        <f>E68/MAX(E$3:E68)-1</f>
        <v>0</v>
      </c>
      <c r="R68" s="12">
        <f>F68/MAX(F$3:F68)-1</f>
        <v>0</v>
      </c>
      <c r="T68" s="24"/>
    </row>
    <row r="69" spans="1:27" x14ac:dyDescent="0.25">
      <c r="A69" s="11">
        <v>34880</v>
      </c>
      <c r="B69" s="11">
        <v>34880</v>
      </c>
      <c r="C69" s="8">
        <v>692.07</v>
      </c>
      <c r="D69" s="8">
        <v>594.49199999999996</v>
      </c>
      <c r="E69" s="8">
        <v>440.46699999999998</v>
      </c>
      <c r="F69" s="8">
        <v>2525.85</v>
      </c>
      <c r="G69" s="10">
        <f t="shared" ref="G69:G132" si="13">C69/C68-1</f>
        <v>2.3227275415459214E-2</v>
      </c>
      <c r="H69" s="10">
        <f t="shared" si="7"/>
        <v>5.0464322484771174E-3</v>
      </c>
      <c r="I69" s="10">
        <f t="shared" si="8"/>
        <v>-8.9906246414213076E-3</v>
      </c>
      <c r="J69" s="10">
        <f t="shared" si="9"/>
        <v>2.480200590736481E-2</v>
      </c>
      <c r="K69" s="14">
        <f t="shared" ref="K69:K132" si="14">K68*(1+G69)</f>
        <v>182.4068949157903</v>
      </c>
      <c r="L69" s="14">
        <f t="shared" si="10"/>
        <v>134.03617785453557</v>
      </c>
      <c r="M69" s="14">
        <f t="shared" si="11"/>
        <v>222.34354019646435</v>
      </c>
      <c r="N69" s="14">
        <f t="shared" si="12"/>
        <v>252.58500000000015</v>
      </c>
      <c r="O69" s="12">
        <f>C69/MAX(C$3:C69)-1</f>
        <v>0</v>
      </c>
      <c r="P69" s="12">
        <f>D69/MAX(D$3:D69)-1</f>
        <v>0</v>
      </c>
      <c r="Q69" s="12">
        <f>E69/MAX(E$3:E69)-1</f>
        <v>-8.9906246414213076E-3</v>
      </c>
      <c r="R69" s="12">
        <f>F69/MAX(F$3:F69)-1</f>
        <v>0</v>
      </c>
      <c r="T69" s="24"/>
      <c r="V69" s="29"/>
      <c r="W69" s="29"/>
      <c r="X69" s="16" t="s">
        <v>3</v>
      </c>
      <c r="Y69" s="16" t="s">
        <v>1</v>
      </c>
      <c r="Z69" s="16" t="s">
        <v>2</v>
      </c>
      <c r="AA69" s="16" t="s">
        <v>4</v>
      </c>
    </row>
    <row r="70" spans="1:27" x14ac:dyDescent="0.25">
      <c r="A70" s="11">
        <v>34911</v>
      </c>
      <c r="B70" s="11">
        <v>34911</v>
      </c>
      <c r="C70" s="8">
        <v>715.02</v>
      </c>
      <c r="D70" s="8">
        <v>597.64</v>
      </c>
      <c r="E70" s="8">
        <v>446.97399999999999</v>
      </c>
      <c r="F70" s="8">
        <v>2606.6799999999998</v>
      </c>
      <c r="G70" s="10">
        <f t="shared" si="13"/>
        <v>3.3161385408990274E-2</v>
      </c>
      <c r="H70" s="10">
        <f t="shared" si="7"/>
        <v>5.2952773123944308E-3</v>
      </c>
      <c r="I70" s="10">
        <f t="shared" si="8"/>
        <v>1.4772956884397725E-2</v>
      </c>
      <c r="J70" s="10">
        <f t="shared" si="9"/>
        <v>3.2001108537719869E-2</v>
      </c>
      <c r="K70" s="14">
        <f t="shared" si="14"/>
        <v>188.45576025935</v>
      </c>
      <c r="L70" s="14">
        <f t="shared" si="10"/>
        <v>134.74593658616877</v>
      </c>
      <c r="M70" s="14">
        <f t="shared" si="11"/>
        <v>225.62821172931106</v>
      </c>
      <c r="N70" s="14">
        <f t="shared" si="12"/>
        <v>260.66800000000012</v>
      </c>
      <c r="O70" s="12">
        <f>C70/MAX(C$3:C70)-1</f>
        <v>0</v>
      </c>
      <c r="P70" s="12">
        <f>D70/MAX(D$3:D70)-1</f>
        <v>0</v>
      </c>
      <c r="Q70" s="12">
        <f>E70/MAX(E$3:E70)-1</f>
        <v>0</v>
      </c>
      <c r="R70" s="12">
        <f>F70/MAX(F$3:F70)-1</f>
        <v>0</v>
      </c>
      <c r="T70" s="24"/>
      <c r="V70" s="28" t="s">
        <v>12</v>
      </c>
      <c r="W70" s="28"/>
      <c r="X70" s="15">
        <f ca="1">MIN(plage_dd_SPXT)</f>
        <v>-6.9563589324618702E-2</v>
      </c>
      <c r="Y70" s="15">
        <f ca="1">MIN(plage_dd_SGIXBU1M)</f>
        <v>0</v>
      </c>
      <c r="Z70" s="15">
        <f ca="1">MIN(plage_dd_SGIXBU10)</f>
        <v>-9.0426848242353475E-2</v>
      </c>
      <c r="AA70" s="15">
        <f ca="1">MIN(plage_dd_HFRIFWI)</f>
        <v>-2.6296236046199795E-2</v>
      </c>
    </row>
    <row r="71" spans="1:27" x14ac:dyDescent="0.25">
      <c r="A71" s="11">
        <v>34942</v>
      </c>
      <c r="B71" s="11">
        <v>34942</v>
      </c>
      <c r="C71" s="8">
        <v>716.82</v>
      </c>
      <c r="D71" s="8">
        <v>600.66399999999999</v>
      </c>
      <c r="E71" s="8">
        <v>453.15899999999999</v>
      </c>
      <c r="F71" s="8">
        <v>2664.02</v>
      </c>
      <c r="G71" s="10">
        <f t="shared" si="13"/>
        <v>2.5174121003608274E-3</v>
      </c>
      <c r="H71" s="10">
        <f t="shared" si="7"/>
        <v>5.0599022823103468E-3</v>
      </c>
      <c r="I71" s="10">
        <f t="shared" si="8"/>
        <v>1.3837493903448461E-2</v>
      </c>
      <c r="J71" s="10">
        <f t="shared" si="9"/>
        <v>2.1997329936931376E-2</v>
      </c>
      <c r="K71" s="14">
        <f t="shared" si="14"/>
        <v>188.93018107060959</v>
      </c>
      <c r="L71" s="14">
        <f t="shared" si="10"/>
        <v>135.42773785823317</v>
      </c>
      <c r="M71" s="14">
        <f t="shared" si="11"/>
        <v>228.75034073356139</v>
      </c>
      <c r="N71" s="14">
        <f t="shared" si="12"/>
        <v>266.40200000000016</v>
      </c>
      <c r="O71" s="12">
        <f>C71/MAX(C$3:C71)-1</f>
        <v>0</v>
      </c>
      <c r="P71" s="12">
        <f>D71/MAX(D$3:D71)-1</f>
        <v>0</v>
      </c>
      <c r="Q71" s="12">
        <f>E71/MAX(E$3:E71)-1</f>
        <v>0</v>
      </c>
      <c r="R71" s="12">
        <f>F71/MAX(F$3:F71)-1</f>
        <v>0</v>
      </c>
      <c r="T71" s="24"/>
      <c r="V71" s="28" t="s">
        <v>13</v>
      </c>
      <c r="W71" s="28"/>
      <c r="X71" s="26">
        <f t="array" aca="1" ref="X71" ca="1">IF(X70=0,"pas de date",INDEX($A:$A,SMALL(IF((dates&gt;=OFFSET($A$2,MATCH(X70,IF((dates&gt;=$W$54)*(dates&lt;=$Z$54),dd_SPXT),0),))*(dates&lt;=$Z$54)*(dd_SPXT=0),ROW(dates)),1)))</f>
        <v>34577</v>
      </c>
      <c r="Y71" s="26" t="str">
        <f t="array" aca="1" ref="Y71" ca="1">IF(Y70=0,"pas de date",INDEX($A:$A,SMALL(IF((dates&gt;=OFFSET($A$2,MATCH(Y70,IF((dates&gt;=$W$54)*(dates&lt;=$Z$54),dd_SGIXBU1M),0),))*(dates&lt;=$Z$54)*(dd_SGIXBU1M=0),ROW(dates)),1)))</f>
        <v>pas de date</v>
      </c>
      <c r="Z71" s="26">
        <f t="array" aca="1" ref="Z71" ca="1">IF(Z70=0,"pas de date",INDEX($A:$A,SMALL(IF((dates&gt;=OFFSET($A$2,MATCH(Z70,IF((dates&gt;=$W$54)*(dates&lt;=$Z$54),dd_SGIXBU10),0),))*(dates&lt;=$Z$54)*(dd_SGIXBU10=0),ROW(dates)),1)))</f>
        <v>34789</v>
      </c>
      <c r="AA71" s="26">
        <f t="array" aca="1" ref="AA71" ca="1">IF(AA70=0,"pas de date",INDEX($A:$A,SMALL(IF((dates&gt;=OFFSET($A$2,MATCH(AA70,IF((dates&gt;=$W$54)*(dates&lt;=$Z$54),dd_HFRIFWI),0),))*(dates&lt;=$Z$54)*(dd_HFRIFWI=0),ROW(dates)),1)))</f>
        <v>34577</v>
      </c>
    </row>
    <row r="72" spans="1:27" x14ac:dyDescent="0.25">
      <c r="A72" s="11">
        <v>34972</v>
      </c>
      <c r="B72" s="11">
        <v>34972</v>
      </c>
      <c r="C72" s="8">
        <v>747.07</v>
      </c>
      <c r="D72" s="8">
        <v>603.50599999999997</v>
      </c>
      <c r="E72" s="8">
        <v>461.95499999999998</v>
      </c>
      <c r="F72" s="8">
        <v>2716.24</v>
      </c>
      <c r="G72" s="10">
        <f t="shared" si="13"/>
        <v>4.220027342987076E-2</v>
      </c>
      <c r="H72" s="10">
        <f t="shared" si="7"/>
        <v>4.7314305501910958E-3</v>
      </c>
      <c r="I72" s="10">
        <f t="shared" si="8"/>
        <v>1.9410405619219695E-2</v>
      </c>
      <c r="J72" s="10">
        <f t="shared" si="9"/>
        <v>1.9601954940278166E-2</v>
      </c>
      <c r="K72" s="14">
        <f t="shared" si="14"/>
        <v>196.90308637094432</v>
      </c>
      <c r="L72" s="14">
        <f t="shared" si="10"/>
        <v>136.06850479447888</v>
      </c>
      <c r="M72" s="14">
        <f t="shared" si="11"/>
        <v>233.19047763273451</v>
      </c>
      <c r="N72" s="14">
        <f t="shared" si="12"/>
        <v>271.62400000000014</v>
      </c>
      <c r="O72" s="12">
        <f>C72/MAX(C$3:C72)-1</f>
        <v>0</v>
      </c>
      <c r="P72" s="12">
        <f>D72/MAX(D$3:D72)-1</f>
        <v>0</v>
      </c>
      <c r="Q72" s="12">
        <f>E72/MAX(E$3:E72)-1</f>
        <v>0</v>
      </c>
      <c r="R72" s="12">
        <f>F72/MAX(F$3:F72)-1</f>
        <v>0</v>
      </c>
      <c r="T72" s="24"/>
    </row>
    <row r="73" spans="1:27" x14ac:dyDescent="0.25">
      <c r="A73" s="11">
        <v>35003</v>
      </c>
      <c r="B73" s="11">
        <v>35003</v>
      </c>
      <c r="C73" s="8">
        <v>744.4</v>
      </c>
      <c r="D73" s="8">
        <v>606.66</v>
      </c>
      <c r="E73" s="8">
        <v>472.68700000000001</v>
      </c>
      <c r="F73" s="8">
        <v>2698.58</v>
      </c>
      <c r="G73" s="10">
        <f t="shared" si="13"/>
        <v>-3.5739622793046211E-3</v>
      </c>
      <c r="H73" s="10">
        <f t="shared" si="7"/>
        <v>5.2261286548931363E-3</v>
      </c>
      <c r="I73" s="10">
        <f t="shared" si="8"/>
        <v>2.3231700057364968E-2</v>
      </c>
      <c r="J73" s="10">
        <f t="shared" si="9"/>
        <v>-6.5016346125525981E-3</v>
      </c>
      <c r="K73" s="14">
        <f t="shared" si="14"/>
        <v>196.19936216757591</v>
      </c>
      <c r="L73" s="14">
        <f t="shared" si="10"/>
        <v>136.77961630641377</v>
      </c>
      <c r="M73" s="14">
        <f t="shared" si="11"/>
        <v>238.60788886533189</v>
      </c>
      <c r="N73" s="14">
        <f t="shared" si="12"/>
        <v>269.85800000000017</v>
      </c>
      <c r="O73" s="12">
        <f>C73/MAX(C$3:C73)-1</f>
        <v>-3.5739622793046211E-3</v>
      </c>
      <c r="P73" s="12">
        <f>D73/MAX(D$3:D73)-1</f>
        <v>0</v>
      </c>
      <c r="Q73" s="12">
        <f>E73/MAX(E$3:E73)-1</f>
        <v>0</v>
      </c>
      <c r="R73" s="12">
        <f>F73/MAX(F$3:F73)-1</f>
        <v>-6.5016346125525981E-3</v>
      </c>
      <c r="T73" s="24"/>
    </row>
    <row r="74" spans="1:27" x14ac:dyDescent="0.25">
      <c r="A74" s="11">
        <v>35033</v>
      </c>
      <c r="B74" s="11">
        <v>35033</v>
      </c>
      <c r="C74" s="8">
        <v>777.07</v>
      </c>
      <c r="D74" s="8">
        <v>609.60400000000004</v>
      </c>
      <c r="E74" s="8">
        <v>481.86500000000001</v>
      </c>
      <c r="F74" s="8">
        <v>2749.59</v>
      </c>
      <c r="G74" s="10">
        <f t="shared" si="13"/>
        <v>4.3887694787748677E-2</v>
      </c>
      <c r="H74" s="10">
        <f t="shared" si="7"/>
        <v>4.8528005802261909E-3</v>
      </c>
      <c r="I74" s="10">
        <f t="shared" si="8"/>
        <v>1.9416654149574608E-2</v>
      </c>
      <c r="J74" s="10">
        <f t="shared" si="9"/>
        <v>1.8902533925249765E-2</v>
      </c>
      <c r="K74" s="14">
        <f t="shared" si="14"/>
        <v>204.81009989193745</v>
      </c>
      <c r="L74" s="14">
        <f t="shared" si="10"/>
        <v>137.44338050778865</v>
      </c>
      <c r="M74" s="14">
        <f t="shared" si="11"/>
        <v>243.24085572079017</v>
      </c>
      <c r="N74" s="14">
        <f t="shared" si="12"/>
        <v>274.95900000000023</v>
      </c>
      <c r="O74" s="12">
        <f>C74/MAX(C$3:C74)-1</f>
        <v>0</v>
      </c>
      <c r="P74" s="12">
        <f>D74/MAX(D$3:D74)-1</f>
        <v>0</v>
      </c>
      <c r="Q74" s="12">
        <f>E74/MAX(E$3:E74)-1</f>
        <v>0</v>
      </c>
      <c r="R74" s="12">
        <f>F74/MAX(F$3:F74)-1</f>
        <v>0</v>
      </c>
      <c r="T74" s="24"/>
    </row>
    <row r="75" spans="1:27" x14ac:dyDescent="0.25">
      <c r="A75" s="11">
        <v>35064</v>
      </c>
      <c r="B75" s="11">
        <v>35064</v>
      </c>
      <c r="C75" s="8">
        <v>792.04</v>
      </c>
      <c r="D75" s="8">
        <v>612.53599999999994</v>
      </c>
      <c r="E75" s="8">
        <v>484.79199999999997</v>
      </c>
      <c r="F75" s="8">
        <v>2806.78</v>
      </c>
      <c r="G75" s="10">
        <f t="shared" si="13"/>
        <v>1.9264673710219116E-2</v>
      </c>
      <c r="H75" s="10">
        <f t="shared" si="7"/>
        <v>4.8096797265109181E-3</v>
      </c>
      <c r="I75" s="10">
        <f t="shared" si="8"/>
        <v>6.0743154202940186E-3</v>
      </c>
      <c r="J75" s="10">
        <f t="shared" si="9"/>
        <v>2.0799464647456523E-2</v>
      </c>
      <c r="K75" s="14">
        <f t="shared" si="14"/>
        <v>208.755699638913</v>
      </c>
      <c r="L75" s="14">
        <f t="shared" si="10"/>
        <v>138.10443914856009</v>
      </c>
      <c r="M75" s="14">
        <f t="shared" si="11"/>
        <v>244.71837740154047</v>
      </c>
      <c r="N75" s="14">
        <f t="shared" si="12"/>
        <v>280.67800000000022</v>
      </c>
      <c r="O75" s="12">
        <f>C75/MAX(C$3:C75)-1</f>
        <v>0</v>
      </c>
      <c r="P75" s="12">
        <f>D75/MAX(D$3:D75)-1</f>
        <v>0</v>
      </c>
      <c r="Q75" s="12">
        <f>E75/MAX(E$3:E75)-1</f>
        <v>0</v>
      </c>
      <c r="R75" s="12">
        <f>F75/MAX(F$3:F75)-1</f>
        <v>0</v>
      </c>
      <c r="T75" s="24"/>
    </row>
    <row r="76" spans="1:27" x14ac:dyDescent="0.25">
      <c r="A76" s="11">
        <v>35095</v>
      </c>
      <c r="B76" s="11">
        <v>35095</v>
      </c>
      <c r="C76" s="8">
        <v>819</v>
      </c>
      <c r="D76" s="8">
        <v>615.70799999999997</v>
      </c>
      <c r="E76" s="8">
        <v>466.70499999999998</v>
      </c>
      <c r="F76" s="8">
        <v>2887.89</v>
      </c>
      <c r="G76" s="10">
        <f t="shared" si="13"/>
        <v>3.403868491490325E-2</v>
      </c>
      <c r="H76" s="10">
        <f t="shared" si="7"/>
        <v>5.1784711429205821E-3</v>
      </c>
      <c r="I76" s="10">
        <f t="shared" si="8"/>
        <v>-3.7308783973332926E-2</v>
      </c>
      <c r="J76" s="10">
        <f t="shared" si="9"/>
        <v>2.8897882983347278E-2</v>
      </c>
      <c r="K76" s="14">
        <f t="shared" si="14"/>
        <v>215.86146912311213</v>
      </c>
      <c r="L76" s="14">
        <f t="shared" si="10"/>
        <v>138.81960900140015</v>
      </c>
      <c r="M76" s="14">
        <f t="shared" si="11"/>
        <v>235.58823232476183</v>
      </c>
      <c r="N76" s="14">
        <f t="shared" si="12"/>
        <v>288.78900000000016</v>
      </c>
      <c r="O76" s="12">
        <f>C76/MAX(C$3:C76)-1</f>
        <v>0</v>
      </c>
      <c r="P76" s="12">
        <f>D76/MAX(D$3:D76)-1</f>
        <v>0</v>
      </c>
      <c r="Q76" s="12">
        <f>E76/MAX(E$3:E76)-1</f>
        <v>-3.7308783973332926E-2</v>
      </c>
      <c r="R76" s="12">
        <f>F76/MAX(F$3:F76)-1</f>
        <v>0</v>
      </c>
      <c r="T76" s="24"/>
    </row>
    <row r="77" spans="1:27" x14ac:dyDescent="0.25">
      <c r="A77" s="11">
        <v>35124</v>
      </c>
      <c r="B77" s="11">
        <v>35124</v>
      </c>
      <c r="C77" s="8">
        <v>826.59</v>
      </c>
      <c r="D77" s="8">
        <v>618.37699999999995</v>
      </c>
      <c r="E77" s="8">
        <v>461.85300000000001</v>
      </c>
      <c r="F77" s="8">
        <v>2923.41</v>
      </c>
      <c r="G77" s="10">
        <f t="shared" si="13"/>
        <v>9.2673992673992789E-3</v>
      </c>
      <c r="H77" s="10">
        <f t="shared" si="7"/>
        <v>4.3348470378816728E-3</v>
      </c>
      <c r="I77" s="10">
        <f t="shared" si="8"/>
        <v>-1.0396288876270865E-2</v>
      </c>
      <c r="J77" s="10">
        <f t="shared" si="9"/>
        <v>1.2299637451564926E-2</v>
      </c>
      <c r="K77" s="14">
        <f t="shared" si="14"/>
        <v>217.86194354392339</v>
      </c>
      <c r="L77" s="14">
        <f t="shared" si="10"/>
        <v>139.42137077227977</v>
      </c>
      <c r="M77" s="14">
        <f t="shared" si="11"/>
        <v>233.1389890056636</v>
      </c>
      <c r="N77" s="14">
        <f t="shared" si="12"/>
        <v>292.34100000000012</v>
      </c>
      <c r="O77" s="12">
        <f>C77/MAX(C$3:C77)-1</f>
        <v>0</v>
      </c>
      <c r="P77" s="12">
        <f>D77/MAX(D$3:D77)-1</f>
        <v>0</v>
      </c>
      <c r="Q77" s="12">
        <f>E77/MAX(E$3:E77)-1</f>
        <v>-4.7317199953794575E-2</v>
      </c>
      <c r="R77" s="12">
        <f>F77/MAX(F$3:F77)-1</f>
        <v>0</v>
      </c>
      <c r="T77" s="24"/>
    </row>
    <row r="78" spans="1:27" x14ac:dyDescent="0.25">
      <c r="A78" s="11">
        <v>35155</v>
      </c>
      <c r="B78" s="11">
        <v>35155</v>
      </c>
      <c r="C78" s="8">
        <v>834.55</v>
      </c>
      <c r="D78" s="8">
        <v>621.01700000000005</v>
      </c>
      <c r="E78" s="8">
        <v>454.83600000000001</v>
      </c>
      <c r="F78" s="8">
        <v>2966.1</v>
      </c>
      <c r="G78" s="10">
        <f t="shared" si="13"/>
        <v>9.6299253559803955E-3</v>
      </c>
      <c r="H78" s="10">
        <f t="shared" si="7"/>
        <v>4.2692402854571654E-3</v>
      </c>
      <c r="I78" s="10">
        <f t="shared" si="8"/>
        <v>-1.5193145871088887E-2</v>
      </c>
      <c r="J78" s="10">
        <f t="shared" si="9"/>
        <v>1.4602809732469968E-2</v>
      </c>
      <c r="K78" s="14">
        <f t="shared" si="14"/>
        <v>219.95993779816018</v>
      </c>
      <c r="L78" s="14">
        <f t="shared" si="10"/>
        <v>140.01659410503444</v>
      </c>
      <c r="M78" s="14">
        <f t="shared" si="11"/>
        <v>229.59687433746237</v>
      </c>
      <c r="N78" s="14">
        <f t="shared" si="12"/>
        <v>296.61000000000013</v>
      </c>
      <c r="O78" s="12">
        <f>C78/MAX(C$3:C78)-1</f>
        <v>0</v>
      </c>
      <c r="P78" s="12">
        <f>D78/MAX(D$3:D78)-1</f>
        <v>0</v>
      </c>
      <c r="Q78" s="12">
        <f>E78/MAX(E$3:E78)-1</f>
        <v>-6.1791448703773955E-2</v>
      </c>
      <c r="R78" s="12">
        <f>F78/MAX(F$3:F78)-1</f>
        <v>0</v>
      </c>
      <c r="T78" s="24"/>
    </row>
    <row r="79" spans="1:27" x14ac:dyDescent="0.25">
      <c r="A79" s="11">
        <v>35185</v>
      </c>
      <c r="B79" s="11">
        <v>35185</v>
      </c>
      <c r="C79" s="8">
        <v>846.85</v>
      </c>
      <c r="D79" s="8">
        <v>624.01900000000001</v>
      </c>
      <c r="E79" s="8">
        <v>453.42200000000003</v>
      </c>
      <c r="F79" s="8">
        <v>3083.55</v>
      </c>
      <c r="G79" s="10">
        <f t="shared" si="13"/>
        <v>1.473848181654791E-2</v>
      </c>
      <c r="H79" s="10">
        <f t="shared" si="7"/>
        <v>4.8340061544207558E-3</v>
      </c>
      <c r="I79" s="10">
        <f t="shared" si="8"/>
        <v>-3.1088128468282905E-3</v>
      </c>
      <c r="J79" s="10">
        <f t="shared" si="9"/>
        <v>3.9597451198543743E-2</v>
      </c>
      <c r="K79" s="14">
        <f t="shared" si="14"/>
        <v>223.20181334176738</v>
      </c>
      <c r="L79" s="14">
        <f t="shared" si="10"/>
        <v>140.69343518265921</v>
      </c>
      <c r="M79" s="14">
        <f t="shared" si="11"/>
        <v>228.88310062493045</v>
      </c>
      <c r="N79" s="14">
        <f t="shared" si="12"/>
        <v>308.35500000000019</v>
      </c>
      <c r="O79" s="12">
        <f>C79/MAX(C$3:C79)-1</f>
        <v>0</v>
      </c>
      <c r="P79" s="12">
        <f>D79/MAX(D$3:D79)-1</f>
        <v>0</v>
      </c>
      <c r="Q79" s="12">
        <f>E79/MAX(E$3:E79)-1</f>
        <v>-6.47081635010478E-2</v>
      </c>
      <c r="R79" s="12">
        <f>F79/MAX(F$3:F79)-1</f>
        <v>0</v>
      </c>
      <c r="T79" s="24"/>
    </row>
    <row r="80" spans="1:27" x14ac:dyDescent="0.25">
      <c r="A80" s="11">
        <v>35216</v>
      </c>
      <c r="B80" s="11">
        <v>35216</v>
      </c>
      <c r="C80" s="8">
        <v>868.69</v>
      </c>
      <c r="D80" s="8">
        <v>626.94100000000003</v>
      </c>
      <c r="E80" s="8">
        <v>455.67500000000001</v>
      </c>
      <c r="F80" s="8">
        <v>3177.6</v>
      </c>
      <c r="G80" s="10">
        <f t="shared" si="13"/>
        <v>2.5789691208596643E-2</v>
      </c>
      <c r="H80" s="10">
        <f t="shared" si="7"/>
        <v>4.68254973005644E-3</v>
      </c>
      <c r="I80" s="10">
        <f t="shared" si="8"/>
        <v>4.9688810864934041E-3</v>
      </c>
      <c r="J80" s="10">
        <f t="shared" si="9"/>
        <v>3.0500559420148843E-2</v>
      </c>
      <c r="K80" s="14">
        <f t="shared" si="14"/>
        <v>228.95811918505038</v>
      </c>
      <c r="L80" s="14">
        <f t="shared" si="10"/>
        <v>141.35223918959448</v>
      </c>
      <c r="M80" s="14">
        <f t="shared" si="11"/>
        <v>230.02039353464363</v>
      </c>
      <c r="N80" s="14">
        <f t="shared" si="12"/>
        <v>317.76000000000022</v>
      </c>
      <c r="O80" s="12">
        <f>C80/MAX(C$3:C80)-1</f>
        <v>0</v>
      </c>
      <c r="P80" s="12">
        <f>D80/MAX(D$3:D80)-1</f>
        <v>0</v>
      </c>
      <c r="Q80" s="12">
        <f>E80/MAX(E$3:E80)-1</f>
        <v>-6.0060809584316477E-2</v>
      </c>
      <c r="R80" s="12">
        <f>F80/MAX(F$3:F80)-1</f>
        <v>0</v>
      </c>
      <c r="T80" s="24"/>
    </row>
    <row r="81" spans="1:20" x14ac:dyDescent="0.25">
      <c r="A81" s="11">
        <v>35246</v>
      </c>
      <c r="B81" s="11">
        <v>35246</v>
      </c>
      <c r="C81" s="8">
        <v>872.01</v>
      </c>
      <c r="D81" s="8">
        <v>629.601</v>
      </c>
      <c r="E81" s="8">
        <v>460.61799999999999</v>
      </c>
      <c r="F81" s="8">
        <v>3183.32</v>
      </c>
      <c r="G81" s="10">
        <f t="shared" si="13"/>
        <v>3.821846688692121E-3</v>
      </c>
      <c r="H81" s="10">
        <f t="shared" si="7"/>
        <v>4.2428234873774784E-3</v>
      </c>
      <c r="I81" s="10">
        <f t="shared" si="8"/>
        <v>1.0847643605639945E-2</v>
      </c>
      <c r="J81" s="10">
        <f t="shared" si="9"/>
        <v>1.8001007049346374E-3</v>
      </c>
      <c r="K81" s="14">
        <f t="shared" si="14"/>
        <v>229.83316201470694</v>
      </c>
      <c r="L81" s="14">
        <f t="shared" si="10"/>
        <v>141.9519717900215</v>
      </c>
      <c r="M81" s="14">
        <f t="shared" si="11"/>
        <v>232.51557278573648</v>
      </c>
      <c r="N81" s="14">
        <f t="shared" si="12"/>
        <v>318.33200000000022</v>
      </c>
      <c r="O81" s="12">
        <f>C81/MAX(C$3:C81)-1</f>
        <v>0</v>
      </c>
      <c r="P81" s="12">
        <f>D81/MAX(D$3:D81)-1</f>
        <v>0</v>
      </c>
      <c r="Q81" s="12">
        <f>E81/MAX(E$3:E81)-1</f>
        <v>-4.9864684235713441E-2</v>
      </c>
      <c r="R81" s="12">
        <f>F81/MAX(F$3:F81)-1</f>
        <v>0</v>
      </c>
      <c r="T81" s="24"/>
    </row>
    <row r="82" spans="1:20" x14ac:dyDescent="0.25">
      <c r="A82" s="11">
        <v>35277</v>
      </c>
      <c r="B82" s="11">
        <v>35277</v>
      </c>
      <c r="C82" s="8">
        <v>833.48</v>
      </c>
      <c r="D82" s="8">
        <v>632.76800000000003</v>
      </c>
      <c r="E82" s="8">
        <v>460.82299999999998</v>
      </c>
      <c r="F82" s="8">
        <v>3117.11</v>
      </c>
      <c r="G82" s="10">
        <f t="shared" si="13"/>
        <v>-4.4185273104666245E-2</v>
      </c>
      <c r="H82" s="10">
        <f t="shared" si="7"/>
        <v>5.0301699012549328E-3</v>
      </c>
      <c r="I82" s="10">
        <f t="shared" si="8"/>
        <v>4.4505425319885106E-4</v>
      </c>
      <c r="J82" s="10">
        <f t="shared" si="9"/>
        <v>-2.0799039995979096E-2</v>
      </c>
      <c r="K82" s="14">
        <f t="shared" si="14"/>
        <v>219.67792098257812</v>
      </c>
      <c r="L82" s="14">
        <f t="shared" si="10"/>
        <v>142.66601432594345</v>
      </c>
      <c r="M82" s="14">
        <f t="shared" si="11"/>
        <v>232.61905483033973</v>
      </c>
      <c r="N82" s="14">
        <f t="shared" si="12"/>
        <v>311.71100000000018</v>
      </c>
      <c r="O82" s="12">
        <f>C82/MAX(C$3:C82)-1</f>
        <v>-4.4185273104666245E-2</v>
      </c>
      <c r="P82" s="12">
        <f>D82/MAX(D$3:D82)-1</f>
        <v>0</v>
      </c>
      <c r="Q82" s="12">
        <f>E82/MAX(E$3:E82)-1</f>
        <v>-4.9441822472317987E-2</v>
      </c>
      <c r="R82" s="12">
        <f>F82/MAX(F$3:F82)-1</f>
        <v>-2.0799039995979096E-2</v>
      </c>
      <c r="T82" s="24"/>
    </row>
    <row r="83" spans="1:20" x14ac:dyDescent="0.25">
      <c r="A83" s="11">
        <v>35308</v>
      </c>
      <c r="B83" s="11">
        <v>35308</v>
      </c>
      <c r="C83" s="8">
        <v>851.06</v>
      </c>
      <c r="D83" s="8">
        <v>635.63800000000003</v>
      </c>
      <c r="E83" s="8">
        <v>469.82600000000002</v>
      </c>
      <c r="F83" s="8">
        <v>3188.18</v>
      </c>
      <c r="G83" s="10">
        <f t="shared" si="13"/>
        <v>2.1092287757354722E-2</v>
      </c>
      <c r="H83" s="10">
        <f t="shared" si="7"/>
        <v>4.5356275917871614E-3</v>
      </c>
      <c r="I83" s="10">
        <f t="shared" si="8"/>
        <v>1.9536785273304602E-2</v>
      </c>
      <c r="J83" s="10">
        <f t="shared" si="9"/>
        <v>2.2799965352521934E-2</v>
      </c>
      <c r="K83" s="14">
        <f t="shared" si="14"/>
        <v>224.31143090588009</v>
      </c>
      <c r="L83" s="14">
        <f t="shared" si="10"/>
        <v>143.31309423693051</v>
      </c>
      <c r="M83" s="14">
        <f t="shared" si="11"/>
        <v>237.16368335503915</v>
      </c>
      <c r="N83" s="14">
        <f t="shared" si="12"/>
        <v>318.81800000000015</v>
      </c>
      <c r="O83" s="12">
        <f>C83/MAX(C$3:C83)-1</f>
        <v>-2.4024953842272545E-2</v>
      </c>
      <c r="P83" s="12">
        <f>D83/MAX(D$3:D83)-1</f>
        <v>0</v>
      </c>
      <c r="Q83" s="12">
        <f>E83/MAX(E$3:E83)-1</f>
        <v>-3.0870971468175967E-2</v>
      </c>
      <c r="R83" s="12">
        <f>F83/MAX(F$3:F83)-1</f>
        <v>0</v>
      </c>
      <c r="T83" s="24"/>
    </row>
    <row r="84" spans="1:20" x14ac:dyDescent="0.25">
      <c r="A84" s="11">
        <v>35338</v>
      </c>
      <c r="B84" s="11">
        <v>35338</v>
      </c>
      <c r="C84" s="8">
        <v>898.97</v>
      </c>
      <c r="D84" s="8">
        <v>638.61400000000003</v>
      </c>
      <c r="E84" s="8">
        <v>485.45499999999998</v>
      </c>
      <c r="F84" s="8">
        <v>3254.17</v>
      </c>
      <c r="G84" s="10">
        <f t="shared" si="13"/>
        <v>5.6294503325265088E-2</v>
      </c>
      <c r="H84" s="10">
        <f t="shared" ref="H84:H147" si="15">D84/D83-1</f>
        <v>4.6819101438240196E-3</v>
      </c>
      <c r="I84" s="10">
        <f t="shared" ref="I84:I147" si="16">E84/E83-1</f>
        <v>3.3265506804646794E-2</v>
      </c>
      <c r="J84" s="10">
        <f t="shared" ref="J84:J147" si="17">F84/F83-1</f>
        <v>2.0698329454422293E-2</v>
      </c>
      <c r="K84" s="14">
        <f t="shared" si="14"/>
        <v>236.93893149890613</v>
      </c>
      <c r="L84" s="14">
        <f t="shared" ref="L84:L147" si="18">L83*(1+H84)</f>
        <v>143.98407326658119</v>
      </c>
      <c r="M84" s="14">
        <f t="shared" ref="M84:M147" si="19">M83*(1+I84)</f>
        <v>245.05305347750129</v>
      </c>
      <c r="N84" s="14">
        <f t="shared" ref="N84:N147" si="20">N83*(1+J84)</f>
        <v>325.41700000000014</v>
      </c>
      <c r="O84" s="12">
        <f>C84/MAX(C$3:C84)-1</f>
        <v>0</v>
      </c>
      <c r="P84" s="12">
        <f>D84/MAX(D$3:D84)-1</f>
        <v>0</v>
      </c>
      <c r="Q84" s="12">
        <f>E84/MAX(E$3:E84)-1</f>
        <v>0</v>
      </c>
      <c r="R84" s="12">
        <f>F84/MAX(F$3:F84)-1</f>
        <v>0</v>
      </c>
      <c r="T84" s="24"/>
    </row>
    <row r="85" spans="1:20" x14ac:dyDescent="0.25">
      <c r="A85" s="11">
        <v>35369</v>
      </c>
      <c r="B85" s="11">
        <v>35369</v>
      </c>
      <c r="C85" s="8">
        <v>923.76</v>
      </c>
      <c r="D85" s="8">
        <v>641.60699999999997</v>
      </c>
      <c r="E85" s="8">
        <v>498.96800000000002</v>
      </c>
      <c r="F85" s="8">
        <v>3286.06</v>
      </c>
      <c r="G85" s="10">
        <f t="shared" si="13"/>
        <v>2.7576003648620118E-2</v>
      </c>
      <c r="H85" s="10">
        <f t="shared" si="15"/>
        <v>4.6867121610236762E-3</v>
      </c>
      <c r="I85" s="10">
        <f t="shared" si="16"/>
        <v>2.7835741726833563E-2</v>
      </c>
      <c r="J85" s="10">
        <f t="shared" si="17"/>
        <v>9.7997338799140632E-3</v>
      </c>
      <c r="K85" s="14">
        <f t="shared" si="14"/>
        <v>243.47276033842013</v>
      </c>
      <c r="L85" s="14">
        <f t="shared" si="18"/>
        <v>144.65888517375339</v>
      </c>
      <c r="M85" s="14">
        <f t="shared" si="19"/>
        <v>251.87428698347296</v>
      </c>
      <c r="N85" s="14">
        <f t="shared" si="20"/>
        <v>328.60600000000017</v>
      </c>
      <c r="O85" s="12">
        <f>C85/MAX(C$3:C85)-1</f>
        <v>0</v>
      </c>
      <c r="P85" s="12">
        <f>D85/MAX(D$3:D85)-1</f>
        <v>0</v>
      </c>
      <c r="Q85" s="12">
        <f>E85/MAX(E$3:E85)-1</f>
        <v>0</v>
      </c>
      <c r="R85" s="12">
        <f>F85/MAX(F$3:F85)-1</f>
        <v>0</v>
      </c>
      <c r="T85" s="24"/>
    </row>
    <row r="86" spans="1:20" x14ac:dyDescent="0.25">
      <c r="A86" s="11">
        <v>35399</v>
      </c>
      <c r="B86" s="11">
        <v>35399</v>
      </c>
      <c r="C86" s="8">
        <v>993.58</v>
      </c>
      <c r="D86" s="8">
        <v>644.375</v>
      </c>
      <c r="E86" s="8">
        <v>486.52100000000002</v>
      </c>
      <c r="F86" s="8">
        <v>3354.41</v>
      </c>
      <c r="G86" s="10">
        <f t="shared" si="13"/>
        <v>7.5582402355590217E-2</v>
      </c>
      <c r="H86" s="10">
        <f t="shared" si="15"/>
        <v>4.31416739530599E-3</v>
      </c>
      <c r="I86" s="10">
        <f t="shared" si="16"/>
        <v>-2.4945487486171425E-2</v>
      </c>
      <c r="J86" s="10">
        <f t="shared" si="17"/>
        <v>2.0799985392841336E-2</v>
      </c>
      <c r="K86" s="14">
        <f t="shared" si="14"/>
        <v>261.87501647294476</v>
      </c>
      <c r="L86" s="14">
        <f t="shared" si="18"/>
        <v>145.28296781961132</v>
      </c>
      <c r="M86" s="14">
        <f t="shared" si="19"/>
        <v>245.59116010943839</v>
      </c>
      <c r="N86" s="14">
        <f t="shared" si="20"/>
        <v>335.4410000000002</v>
      </c>
      <c r="O86" s="12">
        <f>C86/MAX(C$3:C86)-1</f>
        <v>0</v>
      </c>
      <c r="P86" s="12">
        <f>D86/MAX(D$3:D86)-1</f>
        <v>0</v>
      </c>
      <c r="Q86" s="12">
        <f>E86/MAX(E$3:E86)-1</f>
        <v>-2.4945487486171425E-2</v>
      </c>
      <c r="R86" s="12">
        <f>F86/MAX(F$3:F86)-1</f>
        <v>0</v>
      </c>
      <c r="T86" s="24"/>
    </row>
    <row r="87" spans="1:20" x14ac:dyDescent="0.25">
      <c r="A87" s="11">
        <v>35430</v>
      </c>
      <c r="B87" s="11">
        <v>35430</v>
      </c>
      <c r="C87" s="8">
        <v>973.9</v>
      </c>
      <c r="D87" s="8">
        <v>647.56399999999996</v>
      </c>
      <c r="E87" s="8">
        <v>488.07600000000002</v>
      </c>
      <c r="F87" s="8">
        <v>3399.03</v>
      </c>
      <c r="G87" s="10">
        <f t="shared" si="13"/>
        <v>-1.9807161979911059E-2</v>
      </c>
      <c r="H87" s="10">
        <f t="shared" si="15"/>
        <v>4.9489815712899787E-3</v>
      </c>
      <c r="I87" s="10">
        <f t="shared" si="16"/>
        <v>3.1961621389415829E-3</v>
      </c>
      <c r="J87" s="10">
        <f t="shared" si="17"/>
        <v>1.3301892136023952E-2</v>
      </c>
      <c r="K87" s="14">
        <f t="shared" si="14"/>
        <v>256.68801560317326</v>
      </c>
      <c r="L87" s="14">
        <f t="shared" si="18"/>
        <v>146.0019705499729</v>
      </c>
      <c r="M87" s="14">
        <f t="shared" si="19"/>
        <v>246.37610927703892</v>
      </c>
      <c r="N87" s="14">
        <f t="shared" si="20"/>
        <v>339.90300000000019</v>
      </c>
      <c r="O87" s="12">
        <f>C87/MAX(C$3:C87)-1</f>
        <v>-1.9807161979911059E-2</v>
      </c>
      <c r="P87" s="12">
        <f>D87/MAX(D$3:D87)-1</f>
        <v>0</v>
      </c>
      <c r="Q87" s="12">
        <f>E87/MAX(E$3:E87)-1</f>
        <v>-2.1829055169870659E-2</v>
      </c>
      <c r="R87" s="12">
        <f>F87/MAX(F$3:F87)-1</f>
        <v>0</v>
      </c>
      <c r="T87" s="24"/>
    </row>
    <row r="88" spans="1:20" x14ac:dyDescent="0.25">
      <c r="A88" s="11">
        <v>35461</v>
      </c>
      <c r="B88" s="11">
        <v>35461</v>
      </c>
      <c r="C88" s="8">
        <v>1034.74</v>
      </c>
      <c r="D88" s="8">
        <v>650.63400000000001</v>
      </c>
      <c r="E88" s="8">
        <v>494.17500000000001</v>
      </c>
      <c r="F88" s="8">
        <v>3506.78</v>
      </c>
      <c r="G88" s="10">
        <f t="shared" si="13"/>
        <v>6.2470479515350785E-2</v>
      </c>
      <c r="H88" s="10">
        <f t="shared" si="15"/>
        <v>4.7408441482232888E-3</v>
      </c>
      <c r="I88" s="10">
        <f t="shared" si="16"/>
        <v>1.2496004720576215E-2</v>
      </c>
      <c r="J88" s="10">
        <f t="shared" si="17"/>
        <v>3.1700220356984277E-2</v>
      </c>
      <c r="K88" s="14">
        <f t="shared" si="14"/>
        <v>272.72343902374735</v>
      </c>
      <c r="L88" s="14">
        <f t="shared" si="18"/>
        <v>146.6941431376838</v>
      </c>
      <c r="M88" s="14">
        <f t="shared" si="19"/>
        <v>249.454826301602</v>
      </c>
      <c r="N88" s="14">
        <f t="shared" si="20"/>
        <v>350.67800000000022</v>
      </c>
      <c r="O88" s="12">
        <f>C88/MAX(C$3:C88)-1</f>
        <v>0</v>
      </c>
      <c r="P88" s="12">
        <f>D88/MAX(D$3:D88)-1</f>
        <v>0</v>
      </c>
      <c r="Q88" s="12">
        <f>E88/MAX(E$3:E88)-1</f>
        <v>-9.6058264257427028E-3</v>
      </c>
      <c r="R88" s="12">
        <f>F88/MAX(F$3:F88)-1</f>
        <v>0</v>
      </c>
      <c r="T88" s="24"/>
    </row>
    <row r="89" spans="1:20" x14ac:dyDescent="0.25">
      <c r="A89" s="11">
        <v>35489</v>
      </c>
      <c r="B89" s="11">
        <v>35489</v>
      </c>
      <c r="C89" s="8">
        <v>1042.8499999999999</v>
      </c>
      <c r="D89" s="8">
        <v>653.38599999999997</v>
      </c>
      <c r="E89" s="8">
        <v>478.702</v>
      </c>
      <c r="F89" s="8">
        <v>3542.9</v>
      </c>
      <c r="G89" s="10">
        <f t="shared" si="13"/>
        <v>7.8377176875348287E-3</v>
      </c>
      <c r="H89" s="10">
        <f t="shared" si="15"/>
        <v>4.2297205494947754E-3</v>
      </c>
      <c r="I89" s="10">
        <f t="shared" si="16"/>
        <v>-3.1310770476045913E-2</v>
      </c>
      <c r="J89" s="10">
        <f t="shared" si="17"/>
        <v>1.0300047336873064E-2</v>
      </c>
      <c r="K89" s="14">
        <f t="shared" si="14"/>
        <v>274.86096834558907</v>
      </c>
      <c r="L89" s="14">
        <f t="shared" si="18"/>
        <v>147.31461836940377</v>
      </c>
      <c r="M89" s="14">
        <f t="shared" si="19"/>
        <v>241.64420349113064</v>
      </c>
      <c r="N89" s="14">
        <f t="shared" si="20"/>
        <v>354.29000000000019</v>
      </c>
      <c r="O89" s="12">
        <f>C89/MAX(C$3:C89)-1</f>
        <v>0</v>
      </c>
      <c r="P89" s="12">
        <f>D89/MAX(D$3:D89)-1</f>
        <v>0</v>
      </c>
      <c r="Q89" s="12">
        <f>E89/MAX(E$3:E89)-1</f>
        <v>-4.0615831075339504E-2</v>
      </c>
      <c r="R89" s="12">
        <f>F89/MAX(F$3:F89)-1</f>
        <v>0</v>
      </c>
      <c r="T89" s="24"/>
    </row>
    <row r="90" spans="1:20" x14ac:dyDescent="0.25">
      <c r="A90" s="11">
        <v>35520</v>
      </c>
      <c r="B90" s="11">
        <v>35520</v>
      </c>
      <c r="C90" s="8">
        <v>1000</v>
      </c>
      <c r="D90" s="8">
        <v>656.43100000000004</v>
      </c>
      <c r="E90" s="8">
        <v>487.68799999999999</v>
      </c>
      <c r="F90" s="8">
        <v>3484.79</v>
      </c>
      <c r="G90" s="10">
        <f t="shared" si="13"/>
        <v>-4.1089322529606287E-2</v>
      </c>
      <c r="H90" s="10">
        <f t="shared" si="15"/>
        <v>4.660338605357417E-3</v>
      </c>
      <c r="I90" s="10">
        <f t="shared" si="16"/>
        <v>1.8771594854418705E-2</v>
      </c>
      <c r="J90" s="10">
        <f t="shared" si="17"/>
        <v>-1.6401817719946976E-2</v>
      </c>
      <c r="K90" s="14">
        <f t="shared" si="14"/>
        <v>263.56711736643723</v>
      </c>
      <c r="L90" s="14">
        <f t="shared" si="18"/>
        <v>148.00115437252421</v>
      </c>
      <c r="M90" s="14">
        <f t="shared" si="19"/>
        <v>246.18025057798485</v>
      </c>
      <c r="N90" s="14">
        <f t="shared" si="20"/>
        <v>348.47900000000016</v>
      </c>
      <c r="O90" s="12">
        <f>C90/MAX(C$3:C90)-1</f>
        <v>-4.1089322529606287E-2</v>
      </c>
      <c r="P90" s="12">
        <f>D90/MAX(D$3:D90)-1</f>
        <v>0</v>
      </c>
      <c r="Q90" s="12">
        <f>E90/MAX(E$3:E90)-1</f>
        <v>-2.2606660146542557E-2</v>
      </c>
      <c r="R90" s="12">
        <f>F90/MAX(F$3:F90)-1</f>
        <v>-1.6401817719946976E-2</v>
      </c>
      <c r="T90" s="24"/>
    </row>
    <row r="91" spans="1:20" x14ac:dyDescent="0.25">
      <c r="A91" s="11">
        <v>35550</v>
      </c>
      <c r="B91" s="11">
        <v>35550</v>
      </c>
      <c r="C91" s="8">
        <v>1059.7</v>
      </c>
      <c r="D91" s="8">
        <v>659.54300000000001</v>
      </c>
      <c r="E91" s="8">
        <v>492.93099999999998</v>
      </c>
      <c r="F91" s="8">
        <v>3480.96</v>
      </c>
      <c r="G91" s="10">
        <f t="shared" si="13"/>
        <v>5.9700000000000086E-2</v>
      </c>
      <c r="H91" s="10">
        <f t="shared" si="15"/>
        <v>4.7407876837015639E-3</v>
      </c>
      <c r="I91" s="10">
        <f t="shared" si="16"/>
        <v>1.0750725873919453E-2</v>
      </c>
      <c r="J91" s="10">
        <f t="shared" si="17"/>
        <v>-1.0990619233870458E-3</v>
      </c>
      <c r="K91" s="14">
        <f t="shared" si="14"/>
        <v>279.30207427321358</v>
      </c>
      <c r="L91" s="14">
        <f t="shared" si="18"/>
        <v>148.70279642234709</v>
      </c>
      <c r="M91" s="14">
        <f t="shared" si="19"/>
        <v>248.82686696752157</v>
      </c>
      <c r="N91" s="14">
        <f t="shared" si="20"/>
        <v>348.09600000000017</v>
      </c>
      <c r="O91" s="12">
        <f>C91/MAX(C$3:C91)-1</f>
        <v>0</v>
      </c>
      <c r="P91" s="12">
        <f>D91/MAX(D$3:D91)-1</f>
        <v>0</v>
      </c>
      <c r="Q91" s="12">
        <f>E91/MAX(E$3:E91)-1</f>
        <v>-1.2098972278783426E-2</v>
      </c>
      <c r="R91" s="12">
        <f>F91/MAX(F$3:F91)-1</f>
        <v>-1.7482853030003631E-2</v>
      </c>
      <c r="T91" s="24"/>
    </row>
    <row r="92" spans="1:20" x14ac:dyDescent="0.25">
      <c r="A92" s="11">
        <v>35581</v>
      </c>
      <c r="B92" s="11">
        <v>35581</v>
      </c>
      <c r="C92" s="8">
        <v>1124.22</v>
      </c>
      <c r="D92" s="8">
        <v>662.66800000000001</v>
      </c>
      <c r="E92" s="8">
        <v>500.49099999999999</v>
      </c>
      <c r="F92" s="8">
        <v>3633.43</v>
      </c>
      <c r="G92" s="10">
        <f t="shared" si="13"/>
        <v>6.0885156176276212E-2</v>
      </c>
      <c r="H92" s="10">
        <f t="shared" si="15"/>
        <v>4.7381292804260511E-3</v>
      </c>
      <c r="I92" s="10">
        <f t="shared" si="16"/>
        <v>1.5336832132692102E-2</v>
      </c>
      <c r="J92" s="10">
        <f t="shared" si="17"/>
        <v>4.3801135318992435E-2</v>
      </c>
      <c r="K92" s="14">
        <f t="shared" si="14"/>
        <v>296.30742468569611</v>
      </c>
      <c r="L92" s="14">
        <f t="shared" si="18"/>
        <v>149.40736949615706</v>
      </c>
      <c r="M92" s="14">
        <f t="shared" si="19"/>
        <v>252.64308285630617</v>
      </c>
      <c r="N92" s="14">
        <f t="shared" si="20"/>
        <v>363.34300000000019</v>
      </c>
      <c r="O92" s="12">
        <f>C92/MAX(C$3:C92)-1</f>
        <v>0</v>
      </c>
      <c r="P92" s="12">
        <f>D92/MAX(D$3:D92)-1</f>
        <v>0</v>
      </c>
      <c r="Q92" s="12">
        <f>E92/MAX(E$3:E92)-1</f>
        <v>0</v>
      </c>
      <c r="R92" s="12">
        <f>F92/MAX(F$3:F92)-1</f>
        <v>0</v>
      </c>
      <c r="T92" s="24"/>
    </row>
    <row r="93" spans="1:20" x14ac:dyDescent="0.25">
      <c r="A93" s="11">
        <v>35611</v>
      </c>
      <c r="B93" s="11">
        <v>35611</v>
      </c>
      <c r="C93" s="8">
        <v>1174.5899999999999</v>
      </c>
      <c r="D93" s="8">
        <v>665.91399999999999</v>
      </c>
      <c r="E93" s="8">
        <v>520.67499999999995</v>
      </c>
      <c r="F93" s="8">
        <v>3731.53</v>
      </c>
      <c r="G93" s="10">
        <f t="shared" si="13"/>
        <v>4.4804397715749511E-2</v>
      </c>
      <c r="H93" s="10">
        <f t="shared" si="15"/>
        <v>4.8983804861559843E-3</v>
      </c>
      <c r="I93" s="10">
        <f t="shared" si="16"/>
        <v>4.0328397513641479E-2</v>
      </c>
      <c r="J93" s="10">
        <f t="shared" si="17"/>
        <v>2.6999281670487818E-2</v>
      </c>
      <c r="K93" s="14">
        <f t="shared" si="14"/>
        <v>309.5833003874435</v>
      </c>
      <c r="L93" s="14">
        <f t="shared" si="18"/>
        <v>150.13922363938494</v>
      </c>
      <c r="M93" s="14">
        <f t="shared" si="19"/>
        <v>262.83177353080714</v>
      </c>
      <c r="N93" s="14">
        <f t="shared" si="20"/>
        <v>373.15300000000025</v>
      </c>
      <c r="O93" s="12">
        <f>C93/MAX(C$3:C93)-1</f>
        <v>0</v>
      </c>
      <c r="P93" s="12">
        <f>D93/MAX(D$3:D93)-1</f>
        <v>0</v>
      </c>
      <c r="Q93" s="12">
        <f>E93/MAX(E$3:E93)-1</f>
        <v>0</v>
      </c>
      <c r="R93" s="12">
        <f>F93/MAX(F$3:F93)-1</f>
        <v>0</v>
      </c>
      <c r="T93" s="24"/>
    </row>
    <row r="94" spans="1:20" x14ac:dyDescent="0.25">
      <c r="A94" s="11">
        <v>35642</v>
      </c>
      <c r="B94" s="11">
        <v>35642</v>
      </c>
      <c r="C94" s="8">
        <v>1268.05</v>
      </c>
      <c r="D94" s="8">
        <v>669.17700000000002</v>
      </c>
      <c r="E94" s="8">
        <v>510.39600000000002</v>
      </c>
      <c r="F94" s="8">
        <v>3875.94</v>
      </c>
      <c r="G94" s="10">
        <f t="shared" si="13"/>
        <v>7.9568189751317409E-2</v>
      </c>
      <c r="H94" s="10">
        <f t="shared" si="15"/>
        <v>4.9000321362819843E-3</v>
      </c>
      <c r="I94" s="10">
        <f t="shared" si="16"/>
        <v>-1.9741681471167172E-2</v>
      </c>
      <c r="J94" s="10">
        <f t="shared" si="17"/>
        <v>3.8699943454829411E-2</v>
      </c>
      <c r="K94" s="14">
        <f t="shared" si="14"/>
        <v>334.21628317651073</v>
      </c>
      <c r="L94" s="14">
        <f t="shared" si="18"/>
        <v>150.87491066013436</v>
      </c>
      <c r="M94" s="14">
        <f t="shared" si="19"/>
        <v>257.64303237726</v>
      </c>
      <c r="N94" s="14">
        <f t="shared" si="20"/>
        <v>387.59400000000022</v>
      </c>
      <c r="O94" s="12">
        <f>C94/MAX(C$3:C94)-1</f>
        <v>0</v>
      </c>
      <c r="P94" s="12">
        <f>D94/MAX(D$3:D94)-1</f>
        <v>0</v>
      </c>
      <c r="Q94" s="12">
        <f>E94/MAX(E$3:E94)-1</f>
        <v>-1.9741681471167172E-2</v>
      </c>
      <c r="R94" s="12">
        <f>F94/MAX(F$3:F94)-1</f>
        <v>0</v>
      </c>
      <c r="T94" s="24"/>
    </row>
    <row r="95" spans="1:20" x14ac:dyDescent="0.25">
      <c r="A95" s="11">
        <v>35673</v>
      </c>
      <c r="B95" s="11">
        <v>35673</v>
      </c>
      <c r="C95" s="8">
        <v>1197.01</v>
      </c>
      <c r="D95" s="8">
        <v>672.20699999999999</v>
      </c>
      <c r="E95" s="8">
        <v>521.59799999999996</v>
      </c>
      <c r="F95" s="8">
        <v>3889.12</v>
      </c>
      <c r="G95" s="10">
        <f t="shared" si="13"/>
        <v>-5.6023027483143362E-2</v>
      </c>
      <c r="H95" s="10">
        <f t="shared" si="15"/>
        <v>4.5279500042589849E-3</v>
      </c>
      <c r="I95" s="10">
        <f t="shared" si="16"/>
        <v>2.1947664166646952E-2</v>
      </c>
      <c r="J95" s="10">
        <f t="shared" si="17"/>
        <v>3.4004654354813368E-3</v>
      </c>
      <c r="K95" s="14">
        <f t="shared" si="14"/>
        <v>315.49247515879904</v>
      </c>
      <c r="L95" s="14">
        <f t="shared" si="18"/>
        <v>151.55806471250048</v>
      </c>
      <c r="M95" s="14">
        <f t="shared" si="19"/>
        <v>263.29769512675267</v>
      </c>
      <c r="N95" s="14">
        <f t="shared" si="20"/>
        <v>388.91200000000015</v>
      </c>
      <c r="O95" s="12">
        <f>C95/MAX(C$3:C95)-1</f>
        <v>-5.6023027483143362E-2</v>
      </c>
      <c r="P95" s="12">
        <f>D95/MAX(D$3:D95)-1</f>
        <v>0</v>
      </c>
      <c r="Q95" s="12">
        <f>E95/MAX(E$3:E95)-1</f>
        <v>0</v>
      </c>
      <c r="R95" s="12">
        <f>F95/MAX(F$3:F95)-1</f>
        <v>0</v>
      </c>
      <c r="T95" s="24"/>
    </row>
    <row r="96" spans="1:20" x14ac:dyDescent="0.25">
      <c r="A96" s="11">
        <v>35703</v>
      </c>
      <c r="B96" s="11">
        <v>35703</v>
      </c>
      <c r="C96" s="8">
        <v>1262.56</v>
      </c>
      <c r="D96" s="8">
        <v>675.58699999999999</v>
      </c>
      <c r="E96" s="8">
        <v>531.47299999999996</v>
      </c>
      <c r="F96" s="8">
        <v>4033.79</v>
      </c>
      <c r="G96" s="10">
        <f t="shared" si="13"/>
        <v>5.4761447272787978E-2</v>
      </c>
      <c r="H96" s="10">
        <f t="shared" si="15"/>
        <v>5.0282130355678856E-3</v>
      </c>
      <c r="I96" s="10">
        <f t="shared" si="16"/>
        <v>1.8932204494649163E-2</v>
      </c>
      <c r="J96" s="10">
        <f t="shared" si="17"/>
        <v>3.7198646480437692E-2</v>
      </c>
      <c r="K96" s="14">
        <f t="shared" si="14"/>
        <v>332.76929970216901</v>
      </c>
      <c r="L96" s="14">
        <f t="shared" si="18"/>
        <v>152.32013094913333</v>
      </c>
      <c r="M96" s="14">
        <f t="shared" si="19"/>
        <v>268.28250093386214</v>
      </c>
      <c r="N96" s="14">
        <f t="shared" si="20"/>
        <v>403.37900000000013</v>
      </c>
      <c r="O96" s="12">
        <f>C96/MAX(C$3:C96)-1</f>
        <v>-4.3294822759355478E-3</v>
      </c>
      <c r="P96" s="12">
        <f>D96/MAX(D$3:D96)-1</f>
        <v>0</v>
      </c>
      <c r="Q96" s="12">
        <f>E96/MAX(E$3:E96)-1</f>
        <v>0</v>
      </c>
      <c r="R96" s="12">
        <f>F96/MAX(F$3:F96)-1</f>
        <v>0</v>
      </c>
      <c r="T96" s="24"/>
    </row>
    <row r="97" spans="1:22" x14ac:dyDescent="0.25">
      <c r="A97" s="11">
        <v>35734</v>
      </c>
      <c r="B97" s="11">
        <v>35734</v>
      </c>
      <c r="C97" s="8">
        <v>1220.4000000000001</v>
      </c>
      <c r="D97" s="8">
        <v>678.87800000000004</v>
      </c>
      <c r="E97" s="8">
        <v>535.51</v>
      </c>
      <c r="F97" s="8">
        <v>3972.07</v>
      </c>
      <c r="G97" s="10">
        <f t="shared" si="13"/>
        <v>-3.3392472436953424E-2</v>
      </c>
      <c r="H97" s="10">
        <f t="shared" si="15"/>
        <v>4.8713193119465092E-3</v>
      </c>
      <c r="I97" s="10">
        <f t="shared" si="16"/>
        <v>7.5958703452481124E-3</v>
      </c>
      <c r="J97" s="10">
        <f t="shared" si="17"/>
        <v>-1.5300746940222432E-2</v>
      </c>
      <c r="K97" s="14">
        <f t="shared" si="14"/>
        <v>321.65731003400003</v>
      </c>
      <c r="L97" s="14">
        <f t="shared" si="18"/>
        <v>153.06213094462407</v>
      </c>
      <c r="M97" s="14">
        <f t="shared" si="19"/>
        <v>270.32034002685464</v>
      </c>
      <c r="N97" s="14">
        <f t="shared" si="20"/>
        <v>397.20700000000016</v>
      </c>
      <c r="O97" s="12">
        <f>C97/MAX(C$3:C97)-1</f>
        <v>-3.7577382595323394E-2</v>
      </c>
      <c r="P97" s="12">
        <f>D97/MAX(D$3:D97)-1</f>
        <v>0</v>
      </c>
      <c r="Q97" s="12">
        <f>E97/MAX(E$3:E97)-1</f>
        <v>0</v>
      </c>
      <c r="R97" s="12">
        <f>F97/MAX(F$3:F97)-1</f>
        <v>-1.5300746940222432E-2</v>
      </c>
      <c r="T97" s="24"/>
    </row>
    <row r="98" spans="1:22" x14ac:dyDescent="0.25">
      <c r="A98" s="11">
        <v>35764</v>
      </c>
      <c r="B98" s="11">
        <v>35764</v>
      </c>
      <c r="C98" s="8">
        <v>1276.8900000000001</v>
      </c>
      <c r="D98" s="8">
        <v>681.83399999999995</v>
      </c>
      <c r="E98" s="8">
        <v>542.91300000000001</v>
      </c>
      <c r="F98" s="8">
        <v>3935.13</v>
      </c>
      <c r="G98" s="10">
        <f t="shared" si="13"/>
        <v>4.6288102261553554E-2</v>
      </c>
      <c r="H98" s="10">
        <f t="shared" si="15"/>
        <v>4.3542433250154389E-3</v>
      </c>
      <c r="I98" s="10">
        <f t="shared" si="16"/>
        <v>1.3824204963492681E-2</v>
      </c>
      <c r="J98" s="10">
        <f t="shared" si="17"/>
        <v>-9.299936808767284E-3</v>
      </c>
      <c r="K98" s="14">
        <f t="shared" si="14"/>
        <v>336.54621649403009</v>
      </c>
      <c r="L98" s="14">
        <f t="shared" si="18"/>
        <v>153.72860070660235</v>
      </c>
      <c r="M98" s="14">
        <f t="shared" si="19"/>
        <v>274.05730381318693</v>
      </c>
      <c r="N98" s="14">
        <f t="shared" si="20"/>
        <v>393.51300000000015</v>
      </c>
      <c r="O98" s="12">
        <f>C98/MAX(C$3:C98)-1</f>
        <v>0</v>
      </c>
      <c r="P98" s="12">
        <f>D98/MAX(D$3:D98)-1</f>
        <v>0</v>
      </c>
      <c r="Q98" s="12">
        <f>E98/MAX(E$3:E98)-1</f>
        <v>0</v>
      </c>
      <c r="R98" s="12">
        <f>F98/MAX(F$3:F98)-1</f>
        <v>-2.4458387769318635E-2</v>
      </c>
      <c r="T98" s="24"/>
    </row>
    <row r="99" spans="1:22" x14ac:dyDescent="0.25">
      <c r="A99" s="11">
        <v>35795</v>
      </c>
      <c r="B99" s="11">
        <v>35795</v>
      </c>
      <c r="C99" s="8">
        <v>1298.82</v>
      </c>
      <c r="D99" s="8">
        <v>685.57500000000005</v>
      </c>
      <c r="E99" s="8">
        <v>554.66800000000001</v>
      </c>
      <c r="F99" s="8">
        <v>3969.76</v>
      </c>
      <c r="G99" s="10">
        <f t="shared" si="13"/>
        <v>1.7174541268237586E-2</v>
      </c>
      <c r="H99" s="10">
        <f t="shared" si="15"/>
        <v>5.4866727091933409E-3</v>
      </c>
      <c r="I99" s="10">
        <f t="shared" si="16"/>
        <v>2.1651719520438872E-2</v>
      </c>
      <c r="J99" s="10">
        <f t="shared" si="17"/>
        <v>8.8002175277563932E-3</v>
      </c>
      <c r="K99" s="14">
        <f t="shared" si="14"/>
        <v>342.32624337787604</v>
      </c>
      <c r="L99" s="14">
        <f t="shared" si="18"/>
        <v>154.57205922472176</v>
      </c>
      <c r="M99" s="14">
        <f t="shared" si="19"/>
        <v>279.99111568787777</v>
      </c>
      <c r="N99" s="14">
        <f t="shared" si="20"/>
        <v>396.97600000000017</v>
      </c>
      <c r="O99" s="12">
        <f>C99/MAX(C$3:C99)-1</f>
        <v>0</v>
      </c>
      <c r="P99" s="12">
        <f>D99/MAX(D$3:D99)-1</f>
        <v>0</v>
      </c>
      <c r="Q99" s="12">
        <f>E99/MAX(E$3:E99)-1</f>
        <v>0</v>
      </c>
      <c r="R99" s="12">
        <f>F99/MAX(F$3:F99)-1</f>
        <v>-1.5873409374310476E-2</v>
      </c>
      <c r="T99" s="24"/>
    </row>
    <row r="100" spans="1:22" x14ac:dyDescent="0.25">
      <c r="A100" s="11">
        <v>35826</v>
      </c>
      <c r="B100" s="11">
        <v>35826</v>
      </c>
      <c r="C100" s="8">
        <v>1313.19</v>
      </c>
      <c r="D100" s="8">
        <v>688.84900000000005</v>
      </c>
      <c r="E100" s="8">
        <v>552.57299999999998</v>
      </c>
      <c r="F100" s="8">
        <v>3941.58</v>
      </c>
      <c r="G100" s="10">
        <f t="shared" si="13"/>
        <v>1.1063888760567409E-2</v>
      </c>
      <c r="H100" s="10">
        <f t="shared" si="15"/>
        <v>4.7755533676110407E-3</v>
      </c>
      <c r="I100" s="10">
        <f t="shared" si="16"/>
        <v>-3.7770341898216708E-3</v>
      </c>
      <c r="J100" s="10">
        <f t="shared" si="17"/>
        <v>-7.0986659143122965E-3</v>
      </c>
      <c r="K100" s="14">
        <f t="shared" si="14"/>
        <v>346.11370285443178</v>
      </c>
      <c r="L100" s="14">
        <f t="shared" si="18"/>
        <v>155.31022634269095</v>
      </c>
      <c r="M100" s="14">
        <f t="shared" si="19"/>
        <v>278.93357967107835</v>
      </c>
      <c r="N100" s="14">
        <f t="shared" si="20"/>
        <v>394.15800000000013</v>
      </c>
      <c r="O100" s="12">
        <f>C100/MAX(C$3:C100)-1</f>
        <v>0</v>
      </c>
      <c r="P100" s="12">
        <f>D100/MAX(D$3:D100)-1</f>
        <v>0</v>
      </c>
      <c r="Q100" s="12">
        <f>E100/MAX(E$3:E100)-1</f>
        <v>-3.7770341898216708E-3</v>
      </c>
      <c r="R100" s="12">
        <f>F100/MAX(F$3:F100)-1</f>
        <v>-2.2859395258553405E-2</v>
      </c>
      <c r="T100" s="24"/>
    </row>
    <row r="101" spans="1:22" x14ac:dyDescent="0.25">
      <c r="A101" s="11">
        <v>35854</v>
      </c>
      <c r="B101" s="11">
        <v>35854</v>
      </c>
      <c r="C101" s="8">
        <v>1407.9</v>
      </c>
      <c r="D101" s="8">
        <v>691.85299999999995</v>
      </c>
      <c r="E101" s="8">
        <v>553.34699999999998</v>
      </c>
      <c r="F101" s="8">
        <v>4070.47</v>
      </c>
      <c r="G101" s="10">
        <f t="shared" si="13"/>
        <v>7.2122084389920849E-2</v>
      </c>
      <c r="H101" s="10">
        <f t="shared" si="15"/>
        <v>4.3608976713327419E-3</v>
      </c>
      <c r="I101" s="10">
        <f t="shared" si="16"/>
        <v>1.4007199048813312E-3</v>
      </c>
      <c r="J101" s="10">
        <f t="shared" si="17"/>
        <v>3.270008473759245E-2</v>
      </c>
      <c r="K101" s="14">
        <f t="shared" si="14"/>
        <v>371.07614454020711</v>
      </c>
      <c r="L101" s="14">
        <f t="shared" si="18"/>
        <v>155.98751834708295</v>
      </c>
      <c r="M101" s="14">
        <f t="shared" si="19"/>
        <v>279.32428748826345</v>
      </c>
      <c r="N101" s="14">
        <f t="shared" si="20"/>
        <v>407.04700000000008</v>
      </c>
      <c r="O101" s="12">
        <f>C101/MAX(C$3:C101)-1</f>
        <v>0</v>
      </c>
      <c r="P101" s="12">
        <f>D101/MAX(D$3:D101)-1</f>
        <v>0</v>
      </c>
      <c r="Q101" s="12">
        <f>E101/MAX(E$3:E101)-1</f>
        <v>-2.3816048519114119E-3</v>
      </c>
      <c r="R101" s="12">
        <f>F101/MAX(F$3:F101)-1</f>
        <v>0</v>
      </c>
      <c r="T101" s="24"/>
    </row>
    <row r="102" spans="1:22" x14ac:dyDescent="0.25">
      <c r="A102" s="11">
        <v>35885</v>
      </c>
      <c r="B102" s="11">
        <v>35885</v>
      </c>
      <c r="C102" s="8">
        <v>1480</v>
      </c>
      <c r="D102" s="8">
        <v>695.34900000000005</v>
      </c>
      <c r="E102" s="8">
        <v>556.00800000000004</v>
      </c>
      <c r="F102" s="8">
        <v>4192.58</v>
      </c>
      <c r="G102" s="10">
        <f t="shared" si="13"/>
        <v>5.1211023510192355E-2</v>
      </c>
      <c r="H102" s="10">
        <f t="shared" si="15"/>
        <v>5.0530965392938665E-3</v>
      </c>
      <c r="I102" s="10">
        <f t="shared" si="16"/>
        <v>4.8089173701133525E-3</v>
      </c>
      <c r="J102" s="10">
        <f t="shared" si="17"/>
        <v>2.9998992745309483E-2</v>
      </c>
      <c r="K102" s="14">
        <f t="shared" si="14"/>
        <v>390.07933370232718</v>
      </c>
      <c r="L102" s="14">
        <f t="shared" si="18"/>
        <v>156.77573833621562</v>
      </c>
      <c r="M102" s="14">
        <f t="shared" si="19"/>
        <v>280.6675349062603</v>
      </c>
      <c r="N102" s="14">
        <f t="shared" si="20"/>
        <v>419.2580000000001</v>
      </c>
      <c r="O102" s="12">
        <f>C102/MAX(C$3:C102)-1</f>
        <v>0</v>
      </c>
      <c r="P102" s="12">
        <f>D102/MAX(D$3:D102)-1</f>
        <v>0</v>
      </c>
      <c r="Q102" s="12">
        <f>E102/MAX(E$3:E102)-1</f>
        <v>0</v>
      </c>
      <c r="R102" s="12">
        <f>F102/MAX(F$3:F102)-1</f>
        <v>0</v>
      </c>
      <c r="T102" s="24"/>
    </row>
    <row r="103" spans="1:22" x14ac:dyDescent="0.25">
      <c r="A103" s="11">
        <v>35915</v>
      </c>
      <c r="B103" s="11">
        <v>35915</v>
      </c>
      <c r="C103" s="8">
        <v>1494.89</v>
      </c>
      <c r="D103" s="8">
        <v>698.64499999999998</v>
      </c>
      <c r="E103" s="8">
        <v>561.83600000000001</v>
      </c>
      <c r="F103" s="8">
        <v>4232.83</v>
      </c>
      <c r="G103" s="10">
        <f t="shared" si="13"/>
        <v>1.0060810810810894E-2</v>
      </c>
      <c r="H103" s="10">
        <f t="shared" si="15"/>
        <v>4.7400657799177015E-3</v>
      </c>
      <c r="I103" s="10">
        <f t="shared" si="16"/>
        <v>1.0481863570308336E-2</v>
      </c>
      <c r="J103" s="10">
        <f t="shared" si="17"/>
        <v>9.60029385247263E-3</v>
      </c>
      <c r="K103" s="14">
        <f t="shared" si="14"/>
        <v>394.00384807991344</v>
      </c>
      <c r="L103" s="14">
        <f t="shared" si="18"/>
        <v>157.51886564862446</v>
      </c>
      <c r="M103" s="14">
        <f t="shared" si="19"/>
        <v>283.60945371576247</v>
      </c>
      <c r="N103" s="14">
        <f t="shared" si="20"/>
        <v>423.28300000000007</v>
      </c>
      <c r="O103" s="12">
        <f>C103/MAX(C$3:C103)-1</f>
        <v>0</v>
      </c>
      <c r="P103" s="12">
        <f>D103/MAX(D$3:D103)-1</f>
        <v>0</v>
      </c>
      <c r="Q103" s="12">
        <f>E103/MAX(E$3:E103)-1</f>
        <v>0</v>
      </c>
      <c r="R103" s="12">
        <f>F103/MAX(F$3:F103)-1</f>
        <v>0</v>
      </c>
      <c r="T103" s="24"/>
    </row>
    <row r="104" spans="1:22" x14ac:dyDescent="0.25">
      <c r="A104" s="11">
        <v>35946</v>
      </c>
      <c r="B104" s="11">
        <v>35946</v>
      </c>
      <c r="C104" s="8">
        <v>1469.19</v>
      </c>
      <c r="D104" s="8">
        <v>701.82799999999997</v>
      </c>
      <c r="E104" s="8">
        <v>568.78</v>
      </c>
      <c r="F104" s="8">
        <v>4144.79</v>
      </c>
      <c r="G104" s="10">
        <f t="shared" si="13"/>
        <v>-1.7191900407387828E-2</v>
      </c>
      <c r="H104" s="10">
        <f t="shared" si="15"/>
        <v>4.5559618976733773E-3</v>
      </c>
      <c r="I104" s="10">
        <f t="shared" si="16"/>
        <v>1.2359478566699167E-2</v>
      </c>
      <c r="J104" s="10">
        <f t="shared" si="17"/>
        <v>-2.079932338411894E-2</v>
      </c>
      <c r="K104" s="14">
        <f t="shared" si="14"/>
        <v>387.23017316359602</v>
      </c>
      <c r="L104" s="14">
        <f t="shared" si="18"/>
        <v>158.23651559868432</v>
      </c>
      <c r="M104" s="14">
        <f t="shared" si="19"/>
        <v>287.1147186802757</v>
      </c>
      <c r="N104" s="14">
        <f t="shared" si="20"/>
        <v>414.47900000000004</v>
      </c>
      <c r="O104" s="12">
        <f>C104/MAX(C$3:C104)-1</f>
        <v>-1.7191900407387828E-2</v>
      </c>
      <c r="P104" s="12">
        <f>D104/MAX(D$3:D104)-1</f>
        <v>0</v>
      </c>
      <c r="Q104" s="12">
        <f>E104/MAX(E$3:E104)-1</f>
        <v>0</v>
      </c>
      <c r="R104" s="12">
        <f>F104/MAX(F$3:F104)-1</f>
        <v>-2.079932338411894E-2</v>
      </c>
      <c r="T104" s="24"/>
    </row>
    <row r="105" spans="1:22" x14ac:dyDescent="0.25">
      <c r="A105" s="11">
        <v>35976</v>
      </c>
      <c r="B105" s="11">
        <v>35976</v>
      </c>
      <c r="C105" s="8">
        <v>1528.87</v>
      </c>
      <c r="D105" s="8">
        <v>705.35699999999997</v>
      </c>
      <c r="E105" s="8">
        <v>569.73400000000004</v>
      </c>
      <c r="F105" s="8">
        <v>4139.3999999999996</v>
      </c>
      <c r="G105" s="10">
        <f t="shared" si="13"/>
        <v>4.0621022468162682E-2</v>
      </c>
      <c r="H105" s="10">
        <f t="shared" si="15"/>
        <v>5.0282975315889544E-3</v>
      </c>
      <c r="I105" s="10">
        <f t="shared" si="16"/>
        <v>1.6772741657584689E-3</v>
      </c>
      <c r="J105" s="10">
        <f t="shared" si="17"/>
        <v>-1.3004277659424135E-3</v>
      </c>
      <c r="K105" s="14">
        <f t="shared" si="14"/>
        <v>402.95985872802498</v>
      </c>
      <c r="L105" s="14">
        <f t="shared" si="18"/>
        <v>159.03217587947643</v>
      </c>
      <c r="M105" s="14">
        <f t="shared" si="19"/>
        <v>287.59628878052712</v>
      </c>
      <c r="N105" s="14">
        <f t="shared" si="20"/>
        <v>413.94</v>
      </c>
      <c r="O105" s="12">
        <f>C105/MAX(C$3:C105)-1</f>
        <v>0</v>
      </c>
      <c r="P105" s="12">
        <f>D105/MAX(D$3:D105)-1</f>
        <v>0</v>
      </c>
      <c r="Q105" s="12">
        <f>E105/MAX(E$3:E105)-1</f>
        <v>0</v>
      </c>
      <c r="R105" s="12">
        <f>F105/MAX(F$3:F105)-1</f>
        <v>-2.2072703132419713E-2</v>
      </c>
      <c r="T105" s="24"/>
    </row>
    <row r="106" spans="1:22" x14ac:dyDescent="0.25">
      <c r="A106" s="11">
        <v>36007</v>
      </c>
      <c r="B106" s="11">
        <v>36007</v>
      </c>
      <c r="C106" s="8">
        <v>1512.59</v>
      </c>
      <c r="D106" s="8">
        <v>708.79499999999996</v>
      </c>
      <c r="E106" s="8">
        <v>582.26</v>
      </c>
      <c r="F106" s="8">
        <v>4106.7</v>
      </c>
      <c r="G106" s="10">
        <f t="shared" si="13"/>
        <v>-1.0648387371064882E-2</v>
      </c>
      <c r="H106" s="10">
        <f t="shared" si="15"/>
        <v>4.8741275694434982E-3</v>
      </c>
      <c r="I106" s="10">
        <f t="shared" si="16"/>
        <v>2.1985698589165992E-2</v>
      </c>
      <c r="J106" s="10">
        <f t="shared" si="17"/>
        <v>-7.8996956080591429E-3</v>
      </c>
      <c r="K106" s="14">
        <f t="shared" si="14"/>
        <v>398.66898605729938</v>
      </c>
      <c r="L106" s="14">
        <f t="shared" si="18"/>
        <v>159.80731899235917</v>
      </c>
      <c r="M106" s="14">
        <f t="shared" si="19"/>
        <v>293.91929410101852</v>
      </c>
      <c r="N106" s="14">
        <f t="shared" si="20"/>
        <v>410.67</v>
      </c>
      <c r="O106" s="12">
        <f>C106/MAX(C$3:C106)-1</f>
        <v>-1.0648387371064882E-2</v>
      </c>
      <c r="P106" s="12">
        <f>D106/MAX(D$3:D106)-1</f>
        <v>0</v>
      </c>
      <c r="Q106" s="12">
        <f>E106/MAX(E$3:E106)-1</f>
        <v>0</v>
      </c>
      <c r="R106" s="12">
        <f>F106/MAX(F$3:F106)-1</f>
        <v>-2.9798031104485645E-2</v>
      </c>
      <c r="T106" s="24"/>
    </row>
    <row r="107" spans="1:22" ht="21" x14ac:dyDescent="0.35">
      <c r="A107" s="11">
        <v>36038</v>
      </c>
      <c r="B107" s="11">
        <v>36038</v>
      </c>
      <c r="C107" s="8">
        <v>1293.9000000000001</v>
      </c>
      <c r="D107" s="8">
        <v>712.24800000000005</v>
      </c>
      <c r="E107" s="8">
        <v>612.28800000000001</v>
      </c>
      <c r="F107" s="8">
        <v>3749.42</v>
      </c>
      <c r="G107" s="10">
        <f t="shared" si="13"/>
        <v>-0.14457982665494273</v>
      </c>
      <c r="H107" s="10">
        <f t="shared" si="15"/>
        <v>4.8716483609507755E-3</v>
      </c>
      <c r="I107" s="10">
        <f t="shared" si="16"/>
        <v>5.1571462920344979E-2</v>
      </c>
      <c r="J107" s="10">
        <f t="shared" si="17"/>
        <v>-8.6999293836900637E-2</v>
      </c>
      <c r="K107" s="14">
        <f t="shared" si="14"/>
        <v>341.02949316043328</v>
      </c>
      <c r="L107" s="14">
        <f t="shared" si="18"/>
        <v>160.58584405599623</v>
      </c>
      <c r="M107" s="14">
        <f t="shared" si="19"/>
        <v>309.07714207832316</v>
      </c>
      <c r="N107" s="14">
        <f t="shared" si="20"/>
        <v>374.94200000000001</v>
      </c>
      <c r="O107" s="12">
        <f>C107/MAX(C$3:C107)-1</f>
        <v>-0.15368867202574443</v>
      </c>
      <c r="P107" s="12">
        <f>D107/MAX(D$3:D107)-1</f>
        <v>0</v>
      </c>
      <c r="Q107" s="12">
        <f>E107/MAX(E$3:E107)-1</f>
        <v>0</v>
      </c>
      <c r="R107" s="12">
        <f>F107/MAX(F$3:F107)-1</f>
        <v>-0.11420491727756599</v>
      </c>
      <c r="T107" s="24"/>
      <c r="U107" s="20" t="s">
        <v>22</v>
      </c>
    </row>
    <row r="108" spans="1:22" ht="18.75" x14ac:dyDescent="0.3">
      <c r="A108" s="11">
        <v>36068</v>
      </c>
      <c r="B108" s="11">
        <v>36068</v>
      </c>
      <c r="C108" s="8">
        <v>1376.79</v>
      </c>
      <c r="D108" s="8">
        <v>715.59299999999996</v>
      </c>
      <c r="E108" s="8">
        <v>608.33000000000004</v>
      </c>
      <c r="F108" s="8">
        <v>3775.29</v>
      </c>
      <c r="G108" s="10">
        <f t="shared" si="13"/>
        <v>6.4062137723162493E-2</v>
      </c>
      <c r="H108" s="10">
        <f t="shared" si="15"/>
        <v>4.6963978838829856E-3</v>
      </c>
      <c r="I108" s="10">
        <f t="shared" si="16"/>
        <v>-6.4642782481446615E-3</v>
      </c>
      <c r="J108" s="10">
        <f t="shared" si="17"/>
        <v>6.8997338254983553E-3</v>
      </c>
      <c r="K108" s="14">
        <f t="shared" si="14"/>
        <v>362.87657151893723</v>
      </c>
      <c r="L108" s="14">
        <f t="shared" si="18"/>
        <v>161.34001907420239</v>
      </c>
      <c r="M108" s="14">
        <f t="shared" si="19"/>
        <v>307.07918143178756</v>
      </c>
      <c r="N108" s="14">
        <f t="shared" si="20"/>
        <v>377.529</v>
      </c>
      <c r="O108" s="12">
        <f>C108/MAX(C$3:C108)-1</f>
        <v>-9.9472159176385078E-2</v>
      </c>
      <c r="P108" s="12">
        <f>D108/MAX(D$3:D108)-1</f>
        <v>0</v>
      </c>
      <c r="Q108" s="12">
        <f>E108/MAX(E$3:E108)-1</f>
        <v>-6.4642782481446615E-3</v>
      </c>
      <c r="R108" s="12">
        <f>F108/MAX(F$3:F108)-1</f>
        <v>-0.10809316698284599</v>
      </c>
      <c r="T108" s="24"/>
      <c r="U108" s="17" t="s">
        <v>5</v>
      </c>
    </row>
    <row r="109" spans="1:22" x14ac:dyDescent="0.25">
      <c r="A109" s="11">
        <v>36099</v>
      </c>
      <c r="B109" s="11">
        <v>36099</v>
      </c>
      <c r="C109" s="8">
        <v>1488.78</v>
      </c>
      <c r="D109" s="8">
        <v>718.80600000000004</v>
      </c>
      <c r="E109" s="8">
        <v>601.04899999999998</v>
      </c>
      <c r="F109" s="8">
        <v>3821.35</v>
      </c>
      <c r="G109" s="10">
        <f t="shared" si="13"/>
        <v>8.1341381038502636E-2</v>
      </c>
      <c r="H109" s="10">
        <f t="shared" si="15"/>
        <v>4.489982434149109E-3</v>
      </c>
      <c r="I109" s="10">
        <f t="shared" si="16"/>
        <v>-1.1968832705932742E-2</v>
      </c>
      <c r="J109" s="10">
        <f t="shared" si="17"/>
        <v>1.2200387255018708E-2</v>
      </c>
      <c r="K109" s="14">
        <f t="shared" si="14"/>
        <v>392.39345299280455</v>
      </c>
      <c r="L109" s="14">
        <f t="shared" si="18"/>
        <v>162.06443292577083</v>
      </c>
      <c r="M109" s="14">
        <f t="shared" si="19"/>
        <v>303.40380208175571</v>
      </c>
      <c r="N109" s="14">
        <f t="shared" si="20"/>
        <v>382.13499999999993</v>
      </c>
      <c r="O109" s="12">
        <f>C109/MAX(C$3:C109)-1</f>
        <v>-2.6221980940171474E-2</v>
      </c>
      <c r="P109" s="12">
        <f>D109/MAX(D$3:D109)-1</f>
        <v>0</v>
      </c>
      <c r="Q109" s="12">
        <f>E109/MAX(E$3:E109)-1</f>
        <v>-1.8355741089160715E-2</v>
      </c>
      <c r="R109" s="12">
        <f>F109/MAX(F$3:F109)-1</f>
        <v>-9.7211558224639338E-2</v>
      </c>
      <c r="T109" s="24"/>
    </row>
    <row r="110" spans="1:22" x14ac:dyDescent="0.25">
      <c r="A110" s="11">
        <v>36129</v>
      </c>
      <c r="B110" s="11">
        <v>36129</v>
      </c>
      <c r="C110" s="8">
        <v>1579.02</v>
      </c>
      <c r="D110" s="8">
        <v>722.04</v>
      </c>
      <c r="E110" s="8">
        <v>608.54</v>
      </c>
      <c r="F110" s="8">
        <v>3963.12</v>
      </c>
      <c r="G110" s="10">
        <f t="shared" si="13"/>
        <v>6.0613388143311964E-2</v>
      </c>
      <c r="H110" s="10">
        <f t="shared" si="15"/>
        <v>4.4991277201358315E-3</v>
      </c>
      <c r="I110" s="10">
        <f t="shared" si="16"/>
        <v>1.2463210154247006E-2</v>
      </c>
      <c r="J110" s="10">
        <f t="shared" si="17"/>
        <v>3.7099454381305019E-2</v>
      </c>
      <c r="K110" s="14">
        <f t="shared" si="14"/>
        <v>416.17774966395183</v>
      </c>
      <c r="L110" s="14">
        <f t="shared" si="18"/>
        <v>162.79358150839525</v>
      </c>
      <c r="M110" s="14">
        <f t="shared" si="19"/>
        <v>307.18518742869821</v>
      </c>
      <c r="N110" s="14">
        <f t="shared" si="20"/>
        <v>396.3119999999999</v>
      </c>
      <c r="O110" s="12">
        <f>C110/MAX(C$3:C110)-1</f>
        <v>0</v>
      </c>
      <c r="P110" s="12">
        <f>D110/MAX(D$3:D110)-1</f>
        <v>0</v>
      </c>
      <c r="Q110" s="12">
        <f>E110/MAX(E$3:E110)-1</f>
        <v>-6.1213023936449451E-3</v>
      </c>
      <c r="R110" s="12">
        <f>F110/MAX(F$3:F110)-1</f>
        <v>-6.371859961302484E-2</v>
      </c>
      <c r="T110" s="24"/>
      <c r="V110" t="s">
        <v>24</v>
      </c>
    </row>
    <row r="111" spans="1:22" x14ac:dyDescent="0.25">
      <c r="A111" s="11">
        <v>36160</v>
      </c>
      <c r="B111" s="11">
        <v>36160</v>
      </c>
      <c r="C111" s="8">
        <v>1670.01</v>
      </c>
      <c r="D111" s="8">
        <v>725.58299999999997</v>
      </c>
      <c r="E111" s="8">
        <v>612.55600000000004</v>
      </c>
      <c r="F111" s="8">
        <v>4073.69</v>
      </c>
      <c r="G111" s="10">
        <f t="shared" si="13"/>
        <v>5.7624349279933096E-2</v>
      </c>
      <c r="H111" s="10">
        <f t="shared" si="15"/>
        <v>4.9069303639688311E-3</v>
      </c>
      <c r="I111" s="10">
        <f t="shared" si="16"/>
        <v>6.5994018470438842E-3</v>
      </c>
      <c r="J111" s="10">
        <f t="shared" si="17"/>
        <v>2.7899735561880634E-2</v>
      </c>
      <c r="K111" s="14">
        <f t="shared" si="14"/>
        <v>440.15972167312395</v>
      </c>
      <c r="L111" s="14">
        <f t="shared" si="18"/>
        <v>163.59239827655801</v>
      </c>
      <c r="M111" s="14">
        <f t="shared" si="19"/>
        <v>309.21242592199968</v>
      </c>
      <c r="N111" s="14">
        <f t="shared" si="20"/>
        <v>407.36899999999991</v>
      </c>
      <c r="O111" s="12">
        <f>C111/MAX(C$3:C111)-1</f>
        <v>0</v>
      </c>
      <c r="P111" s="12">
        <f>D111/MAX(D$3:D111)-1</f>
        <v>0</v>
      </c>
      <c r="Q111" s="12">
        <f>E111/MAX(E$3:E111)-1</f>
        <v>0</v>
      </c>
      <c r="R111" s="12">
        <f>F111/MAX(F$3:F111)-1</f>
        <v>-3.7596596130720972E-2</v>
      </c>
      <c r="T111" s="24"/>
    </row>
    <row r="112" spans="1:22" x14ac:dyDescent="0.25">
      <c r="A112" s="11">
        <v>36191</v>
      </c>
      <c r="B112" s="11">
        <v>36191</v>
      </c>
      <c r="C112" s="8">
        <v>1739.84</v>
      </c>
      <c r="D112" s="8">
        <v>728.55499999999995</v>
      </c>
      <c r="E112" s="8">
        <v>590.9</v>
      </c>
      <c r="F112" s="8">
        <v>4164.9399999999996</v>
      </c>
      <c r="G112" s="10">
        <f t="shared" si="13"/>
        <v>4.1814120873527649E-2</v>
      </c>
      <c r="H112" s="10">
        <f t="shared" si="15"/>
        <v>4.0960165825274508E-3</v>
      </c>
      <c r="I112" s="10">
        <f t="shared" si="16"/>
        <v>-3.5353502373660639E-2</v>
      </c>
      <c r="J112" s="10">
        <f t="shared" si="17"/>
        <v>2.2399838966637109E-2</v>
      </c>
      <c r="K112" s="14">
        <f t="shared" si="14"/>
        <v>458.56461347882225</v>
      </c>
      <c r="L112" s="14">
        <f t="shared" si="18"/>
        <v>164.26247545267424</v>
      </c>
      <c r="M112" s="14">
        <f t="shared" si="19"/>
        <v>298.2806836882009</v>
      </c>
      <c r="N112" s="14">
        <f t="shared" si="20"/>
        <v>416.49399999999991</v>
      </c>
      <c r="O112" s="12">
        <f>C112/MAX(C$3:C112)-1</f>
        <v>0</v>
      </c>
      <c r="P112" s="12">
        <f>D112/MAX(D$3:D112)-1</f>
        <v>0</v>
      </c>
      <c r="Q112" s="12">
        <f>E112/MAX(E$3:E112)-1</f>
        <v>-3.5353502373660639E-2</v>
      </c>
      <c r="R112" s="12">
        <f>F112/MAX(F$3:F112)-1</f>
        <v>-1.6038914863105824E-2</v>
      </c>
      <c r="T112" s="24"/>
    </row>
    <row r="113" spans="1:20" x14ac:dyDescent="0.25">
      <c r="A113" s="11">
        <v>36219</v>
      </c>
      <c r="B113" s="11">
        <v>36219</v>
      </c>
      <c r="C113" s="8">
        <v>1685.77</v>
      </c>
      <c r="D113" s="8">
        <v>731.35199999999998</v>
      </c>
      <c r="E113" s="8">
        <v>591.15099999999995</v>
      </c>
      <c r="F113" s="8">
        <v>4109.96</v>
      </c>
      <c r="G113" s="10">
        <f t="shared" si="13"/>
        <v>-3.1077570351296657E-2</v>
      </c>
      <c r="H113" s="10">
        <f t="shared" si="15"/>
        <v>3.8391061759235345E-3</v>
      </c>
      <c r="I113" s="10">
        <f t="shared" si="16"/>
        <v>4.2477576578092702E-4</v>
      </c>
      <c r="J113" s="10">
        <f t="shared" si="17"/>
        <v>-1.3200670357796151E-2</v>
      </c>
      <c r="K113" s="14">
        <f t="shared" si="14"/>
        <v>444.31353944281898</v>
      </c>
      <c r="L113" s="14">
        <f t="shared" si="18"/>
        <v>164.89309653665708</v>
      </c>
      <c r="M113" s="14">
        <f t="shared" si="19"/>
        <v>298.40738609403223</v>
      </c>
      <c r="N113" s="14">
        <f t="shared" si="20"/>
        <v>410.99599999999998</v>
      </c>
      <c r="O113" s="12">
        <f>C113/MAX(C$3:C113)-1</f>
        <v>-3.1077570351296657E-2</v>
      </c>
      <c r="P113" s="12">
        <f>D113/MAX(D$3:D113)-1</f>
        <v>0</v>
      </c>
      <c r="Q113" s="12">
        <f>E113/MAX(E$3:E113)-1</f>
        <v>-3.494374391892352E-2</v>
      </c>
      <c r="R113" s="12">
        <f>F113/MAX(F$3:F113)-1</f>
        <v>-2.9027860792897431E-2</v>
      </c>
      <c r="T113" s="24"/>
    </row>
    <row r="114" spans="1:20" x14ac:dyDescent="0.25">
      <c r="A114" s="11">
        <v>36250</v>
      </c>
      <c r="B114" s="11">
        <v>36250</v>
      </c>
      <c r="C114" s="8">
        <v>1753.21</v>
      </c>
      <c r="D114" s="8">
        <v>734.68100000000004</v>
      </c>
      <c r="E114" s="8">
        <v>596.899</v>
      </c>
      <c r="F114" s="8">
        <v>4239.01</v>
      </c>
      <c r="G114" s="10">
        <f t="shared" si="13"/>
        <v>4.000545744674544E-2</v>
      </c>
      <c r="H114" s="10">
        <f t="shared" si="15"/>
        <v>4.551843708638259E-3</v>
      </c>
      <c r="I114" s="10">
        <f t="shared" si="16"/>
        <v>9.7234040033764568E-3</v>
      </c>
      <c r="J114" s="10">
        <f t="shared" si="17"/>
        <v>3.1399332353599485E-2</v>
      </c>
      <c r="K114" s="14">
        <f t="shared" si="14"/>
        <v>462.08850583801154</v>
      </c>
      <c r="L114" s="14">
        <f t="shared" si="18"/>
        <v>165.64366414072535</v>
      </c>
      <c r="M114" s="14">
        <f t="shared" si="19"/>
        <v>301.30892166661607</v>
      </c>
      <c r="N114" s="14">
        <f t="shared" si="20"/>
        <v>423.90099999999995</v>
      </c>
      <c r="O114" s="12">
        <f>C114/MAX(C$3:C114)-1</f>
        <v>0</v>
      </c>
      <c r="P114" s="12">
        <f>D114/MAX(D$3:D114)-1</f>
        <v>0</v>
      </c>
      <c r="Q114" s="12">
        <f>E114/MAX(E$3:E114)-1</f>
        <v>-2.5560112055061146E-2</v>
      </c>
      <c r="R114" s="12">
        <f>F114/MAX(F$3:F114)-1</f>
        <v>0</v>
      </c>
      <c r="T114" s="24"/>
    </row>
    <row r="115" spans="1:20" x14ac:dyDescent="0.25">
      <c r="A115" s="11">
        <v>36280</v>
      </c>
      <c r="B115" s="11">
        <v>36280</v>
      </c>
      <c r="C115" s="8">
        <v>1821.11</v>
      </c>
      <c r="D115" s="8">
        <v>737.70699999999999</v>
      </c>
      <c r="E115" s="8">
        <v>583.25900000000001</v>
      </c>
      <c r="F115" s="8">
        <v>4429.7700000000004</v>
      </c>
      <c r="G115" s="10">
        <f t="shared" si="13"/>
        <v>3.8728960021902514E-2</v>
      </c>
      <c r="H115" s="10">
        <f t="shared" si="15"/>
        <v>4.1187944155354206E-3</v>
      </c>
      <c r="I115" s="10">
        <f t="shared" si="16"/>
        <v>-2.2851437177814016E-2</v>
      </c>
      <c r="J115" s="10">
        <f t="shared" si="17"/>
        <v>4.500107336382797E-2</v>
      </c>
      <c r="K115" s="14">
        <f t="shared" si="14"/>
        <v>479.98471310719253</v>
      </c>
      <c r="L115" s="14">
        <f t="shared" si="18"/>
        <v>166.32591633955698</v>
      </c>
      <c r="M115" s="14">
        <f t="shared" si="19"/>
        <v>294.42357977203653</v>
      </c>
      <c r="N115" s="14">
        <f t="shared" si="20"/>
        <v>442.97699999999998</v>
      </c>
      <c r="O115" s="12">
        <f>C115/MAX(C$3:C115)-1</f>
        <v>0</v>
      </c>
      <c r="P115" s="12">
        <f>D115/MAX(D$3:D115)-1</f>
        <v>0</v>
      </c>
      <c r="Q115" s="12">
        <f>E115/MAX(E$3:E115)-1</f>
        <v>-4.7827463937990977E-2</v>
      </c>
      <c r="R115" s="12">
        <f>F115/MAX(F$3:F115)-1</f>
        <v>0</v>
      </c>
      <c r="T115" s="24"/>
    </row>
    <row r="116" spans="1:20" x14ac:dyDescent="0.25">
      <c r="A116" s="11">
        <v>36311</v>
      </c>
      <c r="B116" s="11">
        <v>36311</v>
      </c>
      <c r="C116" s="8">
        <v>1778.1</v>
      </c>
      <c r="D116" s="8">
        <v>740.51400000000001</v>
      </c>
      <c r="E116" s="8">
        <v>567.66899999999998</v>
      </c>
      <c r="F116" s="8">
        <v>4461.66</v>
      </c>
      <c r="G116" s="10">
        <f t="shared" si="13"/>
        <v>-2.3617464074108696E-2</v>
      </c>
      <c r="H116" s="10">
        <f t="shared" si="15"/>
        <v>3.80503370579377E-3</v>
      </c>
      <c r="I116" s="10">
        <f t="shared" si="16"/>
        <v>-2.6729120339334722E-2</v>
      </c>
      <c r="J116" s="10">
        <f t="shared" si="17"/>
        <v>7.1990193621789267E-3</v>
      </c>
      <c r="K116" s="14">
        <f t="shared" si="14"/>
        <v>468.64869138926207</v>
      </c>
      <c r="L116" s="14">
        <f t="shared" si="18"/>
        <v>166.95879205737603</v>
      </c>
      <c r="M116" s="14">
        <f t="shared" si="19"/>
        <v>286.55389647757204</v>
      </c>
      <c r="N116" s="14">
        <f t="shared" si="20"/>
        <v>446.16599999999988</v>
      </c>
      <c r="O116" s="12">
        <f>C116/MAX(C$3:C116)-1</f>
        <v>-2.3617464074108696E-2</v>
      </c>
      <c r="P116" s="12">
        <f>D116/MAX(D$3:D116)-1</f>
        <v>0</v>
      </c>
      <c r="Q116" s="12">
        <f>E116/MAX(E$3:E116)-1</f>
        <v>-7.327819823820203E-2</v>
      </c>
      <c r="R116" s="12">
        <f>F116/MAX(F$3:F116)-1</f>
        <v>0</v>
      </c>
      <c r="T116" s="24"/>
    </row>
    <row r="117" spans="1:20" x14ac:dyDescent="0.25">
      <c r="A117" s="11">
        <v>36341</v>
      </c>
      <c r="B117" s="11">
        <v>36341</v>
      </c>
      <c r="C117" s="8">
        <v>1876.78</v>
      </c>
      <c r="D117" s="8">
        <v>743.86400000000003</v>
      </c>
      <c r="E117" s="8">
        <v>566.99300000000005</v>
      </c>
      <c r="F117" s="8">
        <v>4623.62</v>
      </c>
      <c r="G117" s="10">
        <f t="shared" si="13"/>
        <v>5.5497441088802724E-2</v>
      </c>
      <c r="H117" s="10">
        <f t="shared" si="15"/>
        <v>4.5238847611253075E-3</v>
      </c>
      <c r="I117" s="10">
        <f t="shared" si="16"/>
        <v>-1.1908347998568214E-3</v>
      </c>
      <c r="J117" s="10">
        <f t="shared" si="17"/>
        <v>3.6300390437639773E-2</v>
      </c>
      <c r="K117" s="14">
        <f t="shared" si="14"/>
        <v>494.65749453098215</v>
      </c>
      <c r="L117" s="14">
        <f t="shared" si="18"/>
        <v>167.71409439250027</v>
      </c>
      <c r="M117" s="14">
        <f t="shared" si="19"/>
        <v>286.21265812561199</v>
      </c>
      <c r="N117" s="14">
        <f t="shared" si="20"/>
        <v>462.36199999999985</v>
      </c>
      <c r="O117" s="12">
        <f>C117/MAX(C$3:C117)-1</f>
        <v>0</v>
      </c>
      <c r="P117" s="12">
        <f>D117/MAX(D$3:D117)-1</f>
        <v>0</v>
      </c>
      <c r="Q117" s="12">
        <f>E117/MAX(E$3:E117)-1</f>
        <v>-7.4381770809526015E-2</v>
      </c>
      <c r="R117" s="12">
        <f>F117/MAX(F$3:F117)-1</f>
        <v>0</v>
      </c>
      <c r="T117" s="24"/>
    </row>
    <row r="118" spans="1:20" x14ac:dyDescent="0.25">
      <c r="A118" s="11">
        <v>36372</v>
      </c>
      <c r="B118" s="11">
        <v>36372</v>
      </c>
      <c r="C118" s="8">
        <v>1818.18</v>
      </c>
      <c r="D118" s="8">
        <v>747.07600000000002</v>
      </c>
      <c r="E118" s="8">
        <v>565.96400000000006</v>
      </c>
      <c r="F118" s="8">
        <v>4647.67</v>
      </c>
      <c r="G118" s="10">
        <f t="shared" si="13"/>
        <v>-3.122369164206773E-2</v>
      </c>
      <c r="H118" s="10">
        <f t="shared" si="15"/>
        <v>4.31799361173546E-3</v>
      </c>
      <c r="I118" s="10">
        <f t="shared" si="16"/>
        <v>-1.814837220212584E-3</v>
      </c>
      <c r="J118" s="10">
        <f t="shared" si="17"/>
        <v>5.2015520306600838E-3</v>
      </c>
      <c r="K118" s="14">
        <f t="shared" si="14"/>
        <v>479.21246145330895</v>
      </c>
      <c r="L118" s="14">
        <f t="shared" si="18"/>
        <v>168.43828278068509</v>
      </c>
      <c r="M118" s="14">
        <f t="shared" si="19"/>
        <v>285.69322874074965</v>
      </c>
      <c r="N118" s="14">
        <f t="shared" si="20"/>
        <v>464.76699999999988</v>
      </c>
      <c r="O118" s="12">
        <f>C118/MAX(C$3:C118)-1</f>
        <v>-3.122369164206773E-2</v>
      </c>
      <c r="P118" s="12">
        <f>D118/MAX(D$3:D118)-1</f>
        <v>0</v>
      </c>
      <c r="Q118" s="12">
        <f>E118/MAX(E$3:E118)-1</f>
        <v>-7.6061617223568079E-2</v>
      </c>
      <c r="R118" s="12">
        <f>F118/MAX(F$3:F118)-1</f>
        <v>0</v>
      </c>
      <c r="T118" s="24"/>
    </row>
    <row r="119" spans="1:20" x14ac:dyDescent="0.25">
      <c r="A119" s="11">
        <v>36403</v>
      </c>
      <c r="B119" s="11">
        <v>36403</v>
      </c>
      <c r="C119" s="8">
        <v>1809.19</v>
      </c>
      <c r="D119" s="8">
        <v>750.52300000000002</v>
      </c>
      <c r="E119" s="8">
        <v>574.62900000000002</v>
      </c>
      <c r="F119" s="8">
        <v>4647.2</v>
      </c>
      <c r="G119" s="10">
        <f t="shared" si="13"/>
        <v>-4.9445049445049349E-3</v>
      </c>
      <c r="H119" s="10">
        <f t="shared" si="15"/>
        <v>4.6139884027862621E-3</v>
      </c>
      <c r="I119" s="10">
        <f t="shared" si="16"/>
        <v>1.5310161070315464E-2</v>
      </c>
      <c r="J119" s="10">
        <f t="shared" si="17"/>
        <v>-1.0112594052513746E-4</v>
      </c>
      <c r="K119" s="14">
        <f t="shared" si="14"/>
        <v>476.84299306818468</v>
      </c>
      <c r="L119" s="14">
        <f t="shared" si="18"/>
        <v>169.2154550640204</v>
      </c>
      <c r="M119" s="14">
        <f t="shared" si="19"/>
        <v>290.06723808946901</v>
      </c>
      <c r="N119" s="14">
        <f t="shared" si="20"/>
        <v>464.71999999999986</v>
      </c>
      <c r="O119" s="12">
        <f>C119/MAX(C$3:C119)-1</f>
        <v>-3.6013810888862796E-2</v>
      </c>
      <c r="P119" s="12">
        <f>D119/MAX(D$3:D119)-1</f>
        <v>0</v>
      </c>
      <c r="Q119" s="12">
        <f>E119/MAX(E$3:E119)-1</f>
        <v>-6.1915971764214262E-2</v>
      </c>
      <c r="R119" s="12">
        <f>F119/MAX(F$3:F119)-1</f>
        <v>-1.0112594052513746E-4</v>
      </c>
      <c r="T119" s="24"/>
    </row>
    <row r="120" spans="1:20" x14ac:dyDescent="0.25">
      <c r="A120" s="11">
        <v>36433</v>
      </c>
      <c r="B120" s="11">
        <v>36433</v>
      </c>
      <c r="C120" s="8">
        <v>1759.59</v>
      </c>
      <c r="D120" s="8">
        <v>753.88400000000001</v>
      </c>
      <c r="E120" s="8">
        <v>567.76700000000005</v>
      </c>
      <c r="F120" s="8">
        <v>4654.6400000000003</v>
      </c>
      <c r="G120" s="10">
        <f t="shared" si="13"/>
        <v>-2.7415583769532348E-2</v>
      </c>
      <c r="H120" s="10">
        <f t="shared" si="15"/>
        <v>4.4782105278584616E-3</v>
      </c>
      <c r="I120" s="10">
        <f t="shared" si="16"/>
        <v>-1.1941617983081243E-2</v>
      </c>
      <c r="J120" s="10">
        <f t="shared" si="17"/>
        <v>1.6009640213463516E-3</v>
      </c>
      <c r="K120" s="14">
        <f t="shared" si="14"/>
        <v>463.77006404680935</v>
      </c>
      <c r="L120" s="14">
        <f t="shared" si="18"/>
        <v>169.97323749636445</v>
      </c>
      <c r="M120" s="14">
        <f t="shared" si="19"/>
        <v>286.6033659427971</v>
      </c>
      <c r="N120" s="14">
        <f t="shared" si="20"/>
        <v>465.46399999999994</v>
      </c>
      <c r="O120" s="12">
        <f>C120/MAX(C$3:C120)-1</f>
        <v>-6.2442055009111375E-2</v>
      </c>
      <c r="P120" s="12">
        <f>D120/MAX(D$3:D120)-1</f>
        <v>0</v>
      </c>
      <c r="Q120" s="12">
        <f>E120/MAX(E$3:E120)-1</f>
        <v>-7.3118212865435961E-2</v>
      </c>
      <c r="R120" s="12">
        <f>F120/MAX(F$3:F120)-1</f>
        <v>0</v>
      </c>
      <c r="T120" s="24"/>
    </row>
    <row r="121" spans="1:20" x14ac:dyDescent="0.25">
      <c r="A121" s="11">
        <v>36464</v>
      </c>
      <c r="B121" s="11">
        <v>36464</v>
      </c>
      <c r="C121" s="8">
        <v>1870.94</v>
      </c>
      <c r="D121" s="8">
        <v>757.16300000000001</v>
      </c>
      <c r="E121" s="8">
        <v>578.84500000000003</v>
      </c>
      <c r="F121" s="8">
        <v>4729.1099999999997</v>
      </c>
      <c r="G121" s="10">
        <f t="shared" si="13"/>
        <v>6.3281787234526377E-2</v>
      </c>
      <c r="H121" s="10">
        <f t="shared" si="15"/>
        <v>4.3494755161270771E-3</v>
      </c>
      <c r="I121" s="10">
        <f t="shared" si="16"/>
        <v>1.9511524974153094E-2</v>
      </c>
      <c r="J121" s="10">
        <f t="shared" si="17"/>
        <v>1.5999089081002893E-2</v>
      </c>
      <c r="K121" s="14">
        <f t="shared" si="14"/>
        <v>493.11826256556219</v>
      </c>
      <c r="L121" s="14">
        <f t="shared" si="18"/>
        <v>170.71253193125173</v>
      </c>
      <c r="M121" s="14">
        <f t="shared" si="19"/>
        <v>292.19543467506634</v>
      </c>
      <c r="N121" s="14">
        <f t="shared" si="20"/>
        <v>472.91099999999989</v>
      </c>
      <c r="O121" s="12">
        <f>C121/MAX(C$3:C121)-1</f>
        <v>-3.111712614158213E-3</v>
      </c>
      <c r="P121" s="12">
        <f>D121/MAX(D$3:D121)-1</f>
        <v>0</v>
      </c>
      <c r="Q121" s="12">
        <f>E121/MAX(E$3:E121)-1</f>
        <v>-5.5033335727672217E-2</v>
      </c>
      <c r="R121" s="12">
        <f>F121/MAX(F$3:F121)-1</f>
        <v>0</v>
      </c>
      <c r="T121" s="24"/>
    </row>
    <row r="122" spans="1:20" x14ac:dyDescent="0.25">
      <c r="A122" s="11">
        <v>36494</v>
      </c>
      <c r="B122" s="11">
        <v>36494</v>
      </c>
      <c r="C122" s="8">
        <v>1908.97</v>
      </c>
      <c r="D122" s="8">
        <v>760.78099999999995</v>
      </c>
      <c r="E122" s="8">
        <v>574.19799999999998</v>
      </c>
      <c r="F122" s="8">
        <v>4968.3999999999996</v>
      </c>
      <c r="G122" s="10">
        <f t="shared" si="13"/>
        <v>2.0326680705955225E-2</v>
      </c>
      <c r="H122" s="10">
        <f t="shared" si="15"/>
        <v>4.7783634435385469E-3</v>
      </c>
      <c r="I122" s="10">
        <f t="shared" si="16"/>
        <v>-8.0280558698788695E-3</v>
      </c>
      <c r="J122" s="10">
        <f t="shared" si="17"/>
        <v>5.0599372820678834E-2</v>
      </c>
      <c r="K122" s="14">
        <f t="shared" si="14"/>
        <v>503.14172003900779</v>
      </c>
      <c r="L122" s="14">
        <f t="shared" si="18"/>
        <v>171.52825845318594</v>
      </c>
      <c r="M122" s="14">
        <f t="shared" si="19"/>
        <v>289.84967340057136</v>
      </c>
      <c r="N122" s="14">
        <f t="shared" si="20"/>
        <v>496.83999999999992</v>
      </c>
      <c r="O122" s="12">
        <f>C122/MAX(C$3:C122)-1</f>
        <v>0</v>
      </c>
      <c r="P122" s="12">
        <f>D122/MAX(D$3:D122)-1</f>
        <v>0</v>
      </c>
      <c r="Q122" s="12">
        <f>E122/MAX(E$3:E122)-1</f>
        <v>-6.2619580903623628E-2</v>
      </c>
      <c r="R122" s="12">
        <f>F122/MAX(F$3:F122)-1</f>
        <v>0</v>
      </c>
      <c r="T122" s="24"/>
    </row>
    <row r="123" spans="1:20" x14ac:dyDescent="0.25">
      <c r="A123" s="11">
        <v>36525</v>
      </c>
      <c r="B123" s="11">
        <v>36525</v>
      </c>
      <c r="C123" s="8">
        <v>2021.4</v>
      </c>
      <c r="D123" s="8">
        <v>764.95699999999999</v>
      </c>
      <c r="E123" s="8">
        <v>564.69000000000005</v>
      </c>
      <c r="F123" s="8">
        <v>5348.49</v>
      </c>
      <c r="G123" s="10">
        <f t="shared" si="13"/>
        <v>5.8895634818776577E-2</v>
      </c>
      <c r="H123" s="10">
        <f t="shared" si="15"/>
        <v>5.4890960736402317E-3</v>
      </c>
      <c r="I123" s="10">
        <f t="shared" si="16"/>
        <v>-1.6558748027683645E-2</v>
      </c>
      <c r="J123" s="10">
        <f t="shared" si="17"/>
        <v>7.6501489413090873E-2</v>
      </c>
      <c r="K123" s="14">
        <f t="shared" si="14"/>
        <v>532.77457104451628</v>
      </c>
      <c r="L123" s="14">
        <f t="shared" si="18"/>
        <v>172.46979354317966</v>
      </c>
      <c r="M123" s="14">
        <f t="shared" si="19"/>
        <v>285.05012569282491</v>
      </c>
      <c r="N123" s="14">
        <f t="shared" si="20"/>
        <v>534.84899999999993</v>
      </c>
      <c r="O123" s="12">
        <f>C123/MAX(C$3:C123)-1</f>
        <v>0</v>
      </c>
      <c r="P123" s="12">
        <f>D123/MAX(D$3:D123)-1</f>
        <v>0</v>
      </c>
      <c r="Q123" s="12">
        <f>E123/MAX(E$3:E123)-1</f>
        <v>-7.8141427069525093E-2</v>
      </c>
      <c r="R123" s="12">
        <f>F123/MAX(F$3:F123)-1</f>
        <v>0</v>
      </c>
      <c r="T123" s="24"/>
    </row>
    <row r="124" spans="1:20" x14ac:dyDescent="0.25">
      <c r="A124" s="11">
        <v>36556</v>
      </c>
      <c r="B124" s="11">
        <v>36556</v>
      </c>
      <c r="C124" s="8">
        <v>1919.84</v>
      </c>
      <c r="D124" s="8">
        <v>768.90300000000002</v>
      </c>
      <c r="E124" s="8">
        <v>569.38499999999999</v>
      </c>
      <c r="F124" s="8">
        <v>5382.72</v>
      </c>
      <c r="G124" s="10">
        <f t="shared" si="13"/>
        <v>-5.0242406253091954E-2</v>
      </c>
      <c r="H124" s="10">
        <f t="shared" si="15"/>
        <v>5.1584598872878029E-3</v>
      </c>
      <c r="I124" s="10">
        <f t="shared" si="16"/>
        <v>8.3142963395843594E-3</v>
      </c>
      <c r="J124" s="10">
        <f t="shared" si="17"/>
        <v>6.3999371785308234E-3</v>
      </c>
      <c r="K124" s="14">
        <f t="shared" si="14"/>
        <v>506.00669460478088</v>
      </c>
      <c r="L124" s="14">
        <f t="shared" si="18"/>
        <v>173.35947205494097</v>
      </c>
      <c r="M124" s="14">
        <f t="shared" si="19"/>
        <v>287.42011690947083</v>
      </c>
      <c r="N124" s="14">
        <f t="shared" si="20"/>
        <v>538.27199999999993</v>
      </c>
      <c r="O124" s="12">
        <f>C124/MAX(C$3:C124)-1</f>
        <v>-5.0242406253091954E-2</v>
      </c>
      <c r="P124" s="12">
        <f>D124/MAX(D$3:D124)-1</f>
        <v>0</v>
      </c>
      <c r="Q124" s="12">
        <f>E124/MAX(E$3:E124)-1</f>
        <v>-7.0476821710994675E-2</v>
      </c>
      <c r="R124" s="12">
        <f>F124/MAX(F$3:F124)-1</f>
        <v>0</v>
      </c>
      <c r="T124" s="24"/>
    </row>
    <row r="125" spans="1:20" x14ac:dyDescent="0.25">
      <c r="A125" s="11">
        <v>36585</v>
      </c>
      <c r="B125" s="11">
        <v>36585</v>
      </c>
      <c r="C125" s="8">
        <v>1883.5</v>
      </c>
      <c r="D125" s="8">
        <v>772.55899999999997</v>
      </c>
      <c r="E125" s="8">
        <v>580.05600000000004</v>
      </c>
      <c r="F125" s="8">
        <v>5714.29</v>
      </c>
      <c r="G125" s="10">
        <f t="shared" si="13"/>
        <v>-1.892866072172672E-2</v>
      </c>
      <c r="H125" s="10">
        <f t="shared" si="15"/>
        <v>4.7548260313718949E-3</v>
      </c>
      <c r="I125" s="10">
        <f t="shared" si="16"/>
        <v>1.8741273479280451E-2</v>
      </c>
      <c r="J125" s="10">
        <f t="shared" si="17"/>
        <v>6.1598968551215716E-2</v>
      </c>
      <c r="K125" s="14">
        <f t="shared" si="14"/>
        <v>496.42866555968459</v>
      </c>
      <c r="L125" s="14">
        <f t="shared" si="18"/>
        <v>174.1837661854527</v>
      </c>
      <c r="M125" s="14">
        <f t="shared" si="19"/>
        <v>292.80673592391798</v>
      </c>
      <c r="N125" s="14">
        <f t="shared" si="20"/>
        <v>571.42899999999986</v>
      </c>
      <c r="O125" s="12">
        <f>C125/MAX(C$3:C125)-1</f>
        <v>-6.8220045513010863E-2</v>
      </c>
      <c r="P125" s="12">
        <f>D125/MAX(D$3:D125)-1</f>
        <v>0</v>
      </c>
      <c r="Q125" s="12">
        <f>E125/MAX(E$3:E125)-1</f>
        <v>-5.3056373621350517E-2</v>
      </c>
      <c r="R125" s="12">
        <f>F125/MAX(F$3:F125)-1</f>
        <v>0</v>
      </c>
      <c r="T125" s="24"/>
    </row>
    <row r="126" spans="1:20" x14ac:dyDescent="0.25">
      <c r="A126" s="11">
        <v>36616</v>
      </c>
      <c r="B126" s="11">
        <v>36616</v>
      </c>
      <c r="C126" s="8">
        <v>2067.7600000000002</v>
      </c>
      <c r="D126" s="8">
        <v>776.48800000000006</v>
      </c>
      <c r="E126" s="8">
        <v>577.81899999999996</v>
      </c>
      <c r="F126" s="8">
        <v>5767.43</v>
      </c>
      <c r="G126" s="10">
        <f t="shared" si="13"/>
        <v>9.7828510751261089E-2</v>
      </c>
      <c r="H126" s="10">
        <f t="shared" si="15"/>
        <v>5.0856957203269104E-3</v>
      </c>
      <c r="I126" s="10">
        <f t="shared" si="16"/>
        <v>-3.8565241976638021E-3</v>
      </c>
      <c r="J126" s="10">
        <f t="shared" si="17"/>
        <v>9.2994930253802455E-3</v>
      </c>
      <c r="K126" s="14">
        <f t="shared" si="14"/>
        <v>544.99354260562438</v>
      </c>
      <c r="L126" s="14">
        <f t="shared" si="18"/>
        <v>175.06961181969248</v>
      </c>
      <c r="M126" s="14">
        <f t="shared" si="19"/>
        <v>291.67751966158846</v>
      </c>
      <c r="N126" s="14">
        <f t="shared" si="20"/>
        <v>576.74299999999982</v>
      </c>
      <c r="O126" s="12">
        <f>C126/MAX(C$3:C126)-1</f>
        <v>0</v>
      </c>
      <c r="P126" s="12">
        <f>D126/MAX(D$3:D126)-1</f>
        <v>0</v>
      </c>
      <c r="Q126" s="12">
        <f>E126/MAX(E$3:E126)-1</f>
        <v>-5.6708284630303307E-2</v>
      </c>
      <c r="R126" s="12">
        <f>F126/MAX(F$3:F126)-1</f>
        <v>0</v>
      </c>
      <c r="T126" s="24"/>
    </row>
    <row r="127" spans="1:20" x14ac:dyDescent="0.25">
      <c r="A127" s="11">
        <v>36646</v>
      </c>
      <c r="B127" s="11">
        <v>36646</v>
      </c>
      <c r="C127" s="8">
        <v>2005.55</v>
      </c>
      <c r="D127" s="8">
        <v>780.173</v>
      </c>
      <c r="E127" s="8">
        <v>572.33100000000002</v>
      </c>
      <c r="F127" s="8">
        <v>5603.06</v>
      </c>
      <c r="G127" s="10">
        <f t="shared" si="13"/>
        <v>-3.0085696599218559E-2</v>
      </c>
      <c r="H127" s="10">
        <f t="shared" si="15"/>
        <v>4.745726914002546E-3</v>
      </c>
      <c r="I127" s="10">
        <f t="shared" si="16"/>
        <v>-9.4977839081095139E-3</v>
      </c>
      <c r="J127" s="10">
        <f t="shared" si="17"/>
        <v>-2.8499695705019423E-2</v>
      </c>
      <c r="K127" s="14">
        <f t="shared" si="14"/>
        <v>528.59703223425822</v>
      </c>
      <c r="L127" s="14">
        <f t="shared" si="18"/>
        <v>175.90044438832916</v>
      </c>
      <c r="M127" s="14">
        <f t="shared" si="19"/>
        <v>288.90722960898933</v>
      </c>
      <c r="N127" s="14">
        <f t="shared" si="20"/>
        <v>560.30599999999981</v>
      </c>
      <c r="O127" s="12">
        <f>C127/MAX(C$3:C127)-1</f>
        <v>-3.0085696599218559E-2</v>
      </c>
      <c r="P127" s="12">
        <f>D127/MAX(D$3:D127)-1</f>
        <v>0</v>
      </c>
      <c r="Q127" s="12">
        <f>E127/MAX(E$3:E127)-1</f>
        <v>-6.5667465505194644E-2</v>
      </c>
      <c r="R127" s="12">
        <f>F127/MAX(F$3:F127)-1</f>
        <v>-2.8499695705019423E-2</v>
      </c>
      <c r="T127" s="24"/>
    </row>
    <row r="128" spans="1:20" x14ac:dyDescent="0.25">
      <c r="A128" s="11">
        <v>36677</v>
      </c>
      <c r="B128" s="11">
        <v>36677</v>
      </c>
      <c r="C128" s="8">
        <v>1964.4</v>
      </c>
      <c r="D128" s="8">
        <v>784.69899999999996</v>
      </c>
      <c r="E128" s="8">
        <v>592.17999999999995</v>
      </c>
      <c r="F128" s="8">
        <v>5493.24</v>
      </c>
      <c r="G128" s="10">
        <f t="shared" si="13"/>
        <v>-2.0518062376904012E-2</v>
      </c>
      <c r="H128" s="10">
        <f t="shared" si="15"/>
        <v>5.8012774089848396E-3</v>
      </c>
      <c r="I128" s="10">
        <f t="shared" si="16"/>
        <v>3.4680980062236522E-2</v>
      </c>
      <c r="J128" s="10">
        <f t="shared" si="17"/>
        <v>-1.9600004283373829E-2</v>
      </c>
      <c r="K128" s="14">
        <f t="shared" si="14"/>
        <v>517.75124535462942</v>
      </c>
      <c r="L128" s="14">
        <f t="shared" si="18"/>
        <v>176.92089166258958</v>
      </c>
      <c r="M128" s="14">
        <f t="shared" si="19"/>
        <v>298.9268154788947</v>
      </c>
      <c r="N128" s="14">
        <f t="shared" si="20"/>
        <v>549.32399999999973</v>
      </c>
      <c r="O128" s="12">
        <f>C128/MAX(C$3:C128)-1</f>
        <v>-4.9986458776647202E-2</v>
      </c>
      <c r="P128" s="12">
        <f>D128/MAX(D$3:D128)-1</f>
        <v>0</v>
      </c>
      <c r="Q128" s="12">
        <f>E128/MAX(E$3:E128)-1</f>
        <v>-3.3263897504881346E-2</v>
      </c>
      <c r="R128" s="12">
        <f>F128/MAX(F$3:F128)-1</f>
        <v>-4.7541105830499975E-2</v>
      </c>
      <c r="T128" s="24"/>
    </row>
    <row r="129" spans="1:20" x14ac:dyDescent="0.25">
      <c r="A129" s="11">
        <v>36707</v>
      </c>
      <c r="B129" s="11">
        <v>36707</v>
      </c>
      <c r="C129" s="8">
        <v>2012.83</v>
      </c>
      <c r="D129" s="8">
        <v>789.05600000000004</v>
      </c>
      <c r="E129" s="8">
        <v>595.43200000000002</v>
      </c>
      <c r="F129" s="8">
        <v>5695.39</v>
      </c>
      <c r="G129" s="10">
        <f t="shared" si="13"/>
        <v>2.465383832213397E-2</v>
      </c>
      <c r="H129" s="10">
        <f t="shared" si="15"/>
        <v>5.5524474989774308E-3</v>
      </c>
      <c r="I129" s="10">
        <f t="shared" si="16"/>
        <v>5.4915735080551809E-3</v>
      </c>
      <c r="J129" s="10">
        <f t="shared" si="17"/>
        <v>3.6799775724345007E-2</v>
      </c>
      <c r="K129" s="14">
        <f t="shared" si="14"/>
        <v>530.51580084868601</v>
      </c>
      <c r="L129" s="14">
        <f t="shared" si="18"/>
        <v>177.9032356250184</v>
      </c>
      <c r="M129" s="14">
        <f t="shared" si="19"/>
        <v>300.56839405962592</v>
      </c>
      <c r="N129" s="14">
        <f t="shared" si="20"/>
        <v>569.53899999999976</v>
      </c>
      <c r="O129" s="12">
        <f>C129/MAX(C$3:C129)-1</f>
        <v>-2.6564978527488847E-2</v>
      </c>
      <c r="P129" s="12">
        <f>D129/MAX(D$3:D129)-1</f>
        <v>0</v>
      </c>
      <c r="Q129" s="12">
        <f>E129/MAX(E$3:E129)-1</f>
        <v>-2.7954995135138661E-2</v>
      </c>
      <c r="R129" s="12">
        <f>F129/MAX(F$3:F129)-1</f>
        <v>-1.2490832138404739E-2</v>
      </c>
      <c r="T129" s="24"/>
    </row>
    <row r="130" spans="1:20" x14ac:dyDescent="0.25">
      <c r="A130" s="11">
        <v>36738</v>
      </c>
      <c r="B130" s="11">
        <v>36738</v>
      </c>
      <c r="C130" s="8">
        <v>1981.36</v>
      </c>
      <c r="D130" s="8">
        <v>793.56899999999996</v>
      </c>
      <c r="E130" s="8">
        <v>607.9</v>
      </c>
      <c r="F130" s="8">
        <v>5661.22</v>
      </c>
      <c r="G130" s="10">
        <f t="shared" si="13"/>
        <v>-1.5634703377831238E-2</v>
      </c>
      <c r="H130" s="10">
        <f t="shared" si="15"/>
        <v>5.7194926595829365E-3</v>
      </c>
      <c r="I130" s="10">
        <f t="shared" si="16"/>
        <v>2.0939418774939877E-2</v>
      </c>
      <c r="J130" s="10">
        <f t="shared" si="17"/>
        <v>-5.9995891413933133E-3</v>
      </c>
      <c r="K130" s="14">
        <f t="shared" si="14"/>
        <v>522.22134366516423</v>
      </c>
      <c r="L130" s="14">
        <f t="shared" si="18"/>
        <v>178.92075187529176</v>
      </c>
      <c r="M130" s="14">
        <f t="shared" si="19"/>
        <v>306.86212153335157</v>
      </c>
      <c r="N130" s="14">
        <f t="shared" si="20"/>
        <v>566.12199999999973</v>
      </c>
      <c r="O130" s="12">
        <f>C130/MAX(C$3:C130)-1</f>
        <v>-4.1784346345804302E-2</v>
      </c>
      <c r="P130" s="12">
        <f>D130/MAX(D$3:D130)-1</f>
        <v>0</v>
      </c>
      <c r="Q130" s="12">
        <f>E130/MAX(E$3:E130)-1</f>
        <v>-7.6009377101849962E-3</v>
      </c>
      <c r="R130" s="12">
        <f>F130/MAX(F$3:F130)-1</f>
        <v>-1.8415481418933566E-2</v>
      </c>
      <c r="T130" s="24"/>
    </row>
    <row r="131" spans="1:20" x14ac:dyDescent="0.25">
      <c r="A131" s="11">
        <v>36769</v>
      </c>
      <c r="B131" s="11">
        <v>36769</v>
      </c>
      <c r="C131" s="8">
        <v>2104.4299999999998</v>
      </c>
      <c r="D131" s="8">
        <v>798.09400000000005</v>
      </c>
      <c r="E131" s="8">
        <v>618.11599999999999</v>
      </c>
      <c r="F131" s="8">
        <v>5876.91</v>
      </c>
      <c r="G131" s="10">
        <f t="shared" si="13"/>
        <v>6.2113901562563134E-2</v>
      </c>
      <c r="H131" s="10">
        <f t="shared" si="15"/>
        <v>5.7020876571540757E-3</v>
      </c>
      <c r="I131" s="10">
        <f t="shared" si="16"/>
        <v>1.6805395624280406E-2</v>
      </c>
      <c r="J131" s="10">
        <f t="shared" si="17"/>
        <v>3.8099561578599506E-2</v>
      </c>
      <c r="K131" s="14">
        <f t="shared" si="14"/>
        <v>554.65854879945164</v>
      </c>
      <c r="L131" s="14">
        <f t="shared" si="18"/>
        <v>179.94097368616858</v>
      </c>
      <c r="M131" s="14">
        <f t="shared" si="19"/>
        <v>312.01906088782556</v>
      </c>
      <c r="N131" s="14">
        <f t="shared" si="20"/>
        <v>587.69099999999958</v>
      </c>
      <c r="O131" s="12">
        <f>C131/MAX(C$3:C131)-1</f>
        <v>0</v>
      </c>
      <c r="P131" s="12">
        <f>D131/MAX(D$3:D131)-1</f>
        <v>0</v>
      </c>
      <c r="Q131" s="12">
        <f>E131/MAX(E$3:E131)-1</f>
        <v>0</v>
      </c>
      <c r="R131" s="12">
        <f>F131/MAX(F$3:F131)-1</f>
        <v>0</v>
      </c>
      <c r="T131" s="24"/>
    </row>
    <row r="132" spans="1:20" x14ac:dyDescent="0.25">
      <c r="A132" s="11">
        <v>36799</v>
      </c>
      <c r="B132" s="11">
        <v>36799</v>
      </c>
      <c r="C132" s="8">
        <v>1993.33</v>
      </c>
      <c r="D132" s="8">
        <v>802.35599999999999</v>
      </c>
      <c r="E132" s="8">
        <v>624.55999999999995</v>
      </c>
      <c r="F132" s="8">
        <v>5804.04</v>
      </c>
      <c r="G132" s="10">
        <f t="shared" si="13"/>
        <v>-5.2793392985273857E-2</v>
      </c>
      <c r="H132" s="10">
        <f t="shared" si="15"/>
        <v>5.3402230814916241E-3</v>
      </c>
      <c r="I132" s="10">
        <f t="shared" si="16"/>
        <v>1.0425227627176792E-2</v>
      </c>
      <c r="J132" s="10">
        <f t="shared" si="17"/>
        <v>-1.2399373139966419E-2</v>
      </c>
      <c r="K132" s="14">
        <f t="shared" si="14"/>
        <v>525.37624206004045</v>
      </c>
      <c r="L132" s="14">
        <f t="shared" si="18"/>
        <v>180.90189862715354</v>
      </c>
      <c r="M132" s="14">
        <f t="shared" si="19"/>
        <v>315.2719306215991</v>
      </c>
      <c r="N132" s="14">
        <f t="shared" si="20"/>
        <v>580.40399999999954</v>
      </c>
      <c r="O132" s="12">
        <f>C132/MAX(C$3:C132)-1</f>
        <v>-5.2793392985273857E-2</v>
      </c>
      <c r="P132" s="12">
        <f>D132/MAX(D$3:D132)-1</f>
        <v>0</v>
      </c>
      <c r="Q132" s="12">
        <f>E132/MAX(E$3:E132)-1</f>
        <v>0</v>
      </c>
      <c r="R132" s="12">
        <f>F132/MAX(F$3:F132)-1</f>
        <v>-1.2399373139966419E-2</v>
      </c>
      <c r="T132" s="24"/>
    </row>
    <row r="133" spans="1:20" x14ac:dyDescent="0.25">
      <c r="A133" s="11">
        <v>36830</v>
      </c>
      <c r="B133" s="11">
        <v>36830</v>
      </c>
      <c r="C133" s="8">
        <v>1984.9</v>
      </c>
      <c r="D133" s="8">
        <v>807.07799999999997</v>
      </c>
      <c r="E133" s="8">
        <v>635.26700000000005</v>
      </c>
      <c r="F133" s="8">
        <v>5700.15</v>
      </c>
      <c r="G133" s="10">
        <f t="shared" ref="G133:G196" si="21">C133/C132-1</f>
        <v>-4.2291040620467957E-3</v>
      </c>
      <c r="H133" s="10">
        <f t="shared" si="15"/>
        <v>5.8851681797107425E-3</v>
      </c>
      <c r="I133" s="10">
        <f t="shared" si="16"/>
        <v>1.7143268861278482E-2</v>
      </c>
      <c r="J133" s="10">
        <f t="shared" si="17"/>
        <v>-1.7899600967601903E-2</v>
      </c>
      <c r="K133" s="14">
        <f t="shared" ref="K133:K196" si="22">K132*(1+G133)</f>
        <v>523.15437126064148</v>
      </c>
      <c r="L133" s="14">
        <f t="shared" si="18"/>
        <v>181.96653672460332</v>
      </c>
      <c r="M133" s="14">
        <f t="shared" si="19"/>
        <v>320.67672209265953</v>
      </c>
      <c r="N133" s="14">
        <f t="shared" si="20"/>
        <v>570.01499999999953</v>
      </c>
      <c r="O133" s="12">
        <f>C133/MAX(C$3:C133)-1</f>
        <v>-5.6799228294597492E-2</v>
      </c>
      <c r="P133" s="12">
        <f>D133/MAX(D$3:D133)-1</f>
        <v>0</v>
      </c>
      <c r="Q133" s="12">
        <f>E133/MAX(E$3:E133)-1</f>
        <v>0</v>
      </c>
      <c r="R133" s="12">
        <f>F133/MAX(F$3:F133)-1</f>
        <v>-3.0077030276114525E-2</v>
      </c>
      <c r="T133" s="24"/>
    </row>
    <row r="134" spans="1:20" x14ac:dyDescent="0.25">
      <c r="A134" s="11">
        <v>36860</v>
      </c>
      <c r="B134" s="11">
        <v>36860</v>
      </c>
      <c r="C134" s="8">
        <v>1828.42</v>
      </c>
      <c r="D134" s="8">
        <v>811.52599999999995</v>
      </c>
      <c r="E134" s="8">
        <v>664.05899999999997</v>
      </c>
      <c r="F134" s="8">
        <v>5501.21</v>
      </c>
      <c r="G134" s="10">
        <f t="shared" si="21"/>
        <v>-7.8835205803818864E-2</v>
      </c>
      <c r="H134" s="10">
        <f t="shared" si="15"/>
        <v>5.511239310203031E-3</v>
      </c>
      <c r="I134" s="10">
        <f t="shared" si="16"/>
        <v>4.5322675347530872E-2</v>
      </c>
      <c r="J134" s="10">
        <f t="shared" si="17"/>
        <v>-3.490083594291371E-2</v>
      </c>
      <c r="K134" s="14">
        <f t="shared" si="22"/>
        <v>481.91138873514137</v>
      </c>
      <c r="L134" s="14">
        <f t="shared" si="18"/>
        <v>182.96939785494146</v>
      </c>
      <c r="M134" s="14">
        <f t="shared" si="19"/>
        <v>335.21064905957553</v>
      </c>
      <c r="N134" s="14">
        <f t="shared" si="20"/>
        <v>550.12099999999964</v>
      </c>
      <c r="O134" s="12">
        <f>C134/MAX(C$3:C134)-1</f>
        <v>-0.13115665524631359</v>
      </c>
      <c r="P134" s="12">
        <f>D134/MAX(D$3:D134)-1</f>
        <v>0</v>
      </c>
      <c r="Q134" s="12">
        <f>E134/MAX(E$3:E134)-1</f>
        <v>0</v>
      </c>
      <c r="R134" s="12">
        <f>F134/MAX(F$3:F134)-1</f>
        <v>-6.3928152719711528E-2</v>
      </c>
      <c r="T134" s="24"/>
    </row>
    <row r="135" spans="1:20" x14ac:dyDescent="0.25">
      <c r="A135" s="11">
        <v>36891</v>
      </c>
      <c r="B135" s="11">
        <v>36891</v>
      </c>
      <c r="C135" s="8">
        <v>1837.36</v>
      </c>
      <c r="D135" s="8">
        <v>815.97699999999998</v>
      </c>
      <c r="E135" s="8">
        <v>673.72500000000002</v>
      </c>
      <c r="F135" s="8">
        <v>5615.09</v>
      </c>
      <c r="G135" s="10">
        <f t="shared" si="21"/>
        <v>4.8894674090196322E-3</v>
      </c>
      <c r="H135" s="10">
        <f t="shared" si="15"/>
        <v>5.4847287702428638E-3</v>
      </c>
      <c r="I135" s="10">
        <f t="shared" si="16"/>
        <v>1.4555935541872067E-2</v>
      </c>
      <c r="J135" s="10">
        <f t="shared" si="17"/>
        <v>2.0700900347378148E-2</v>
      </c>
      <c r="K135" s="14">
        <f t="shared" si="22"/>
        <v>484.26767876439726</v>
      </c>
      <c r="L135" s="14">
        <f t="shared" si="18"/>
        <v>183.97293537543047</v>
      </c>
      <c r="M135" s="14">
        <f t="shared" si="19"/>
        <v>340.08995366023584</v>
      </c>
      <c r="N135" s="14">
        <f t="shared" si="20"/>
        <v>561.50899999999967</v>
      </c>
      <c r="O135" s="12">
        <f>C135/MAX(C$3:C135)-1</f>
        <v>-0.12690847402859684</v>
      </c>
      <c r="P135" s="12">
        <f>D135/MAX(D$3:D135)-1</f>
        <v>0</v>
      </c>
      <c r="Q135" s="12">
        <f>E135/MAX(E$3:E135)-1</f>
        <v>0</v>
      </c>
      <c r="R135" s="12">
        <f>F135/MAX(F$3:F135)-1</f>
        <v>-4.4550622691176045E-2</v>
      </c>
      <c r="T135" s="24"/>
    </row>
    <row r="136" spans="1:20" x14ac:dyDescent="0.25">
      <c r="A136" s="11">
        <v>36922</v>
      </c>
      <c r="B136" s="11">
        <v>36922</v>
      </c>
      <c r="C136" s="8">
        <v>1902.55</v>
      </c>
      <c r="D136" s="8">
        <v>820.92</v>
      </c>
      <c r="E136" s="8">
        <v>685.36300000000006</v>
      </c>
      <c r="F136" s="8">
        <v>5805.44</v>
      </c>
      <c r="G136" s="10">
        <f t="shared" si="21"/>
        <v>3.5480254277876933E-2</v>
      </c>
      <c r="H136" s="10">
        <f t="shared" si="15"/>
        <v>6.0577687851495199E-3</v>
      </c>
      <c r="I136" s="10">
        <f t="shared" si="16"/>
        <v>1.7274110356599648E-2</v>
      </c>
      <c r="J136" s="10">
        <f t="shared" si="17"/>
        <v>3.3899723780028257E-2</v>
      </c>
      <c r="K136" s="14">
        <f t="shared" si="22"/>
        <v>501.44961914551527</v>
      </c>
      <c r="L136" s="14">
        <f t="shared" si="18"/>
        <v>185.08740088066008</v>
      </c>
      <c r="M136" s="14">
        <f t="shared" si="19"/>
        <v>345.96470505093362</v>
      </c>
      <c r="N136" s="14">
        <f t="shared" si="20"/>
        <v>580.54399999999953</v>
      </c>
      <c r="O136" s="12">
        <f>C136/MAX(C$3:C136)-1</f>
        <v>-9.5930964679271757E-2</v>
      </c>
      <c r="P136" s="12">
        <f>D136/MAX(D$3:D136)-1</f>
        <v>0</v>
      </c>
      <c r="Q136" s="12">
        <f>E136/MAX(E$3:E136)-1</f>
        <v>0</v>
      </c>
      <c r="R136" s="12">
        <f>F136/MAX(F$3:F136)-1</f>
        <v>-1.2161152714606827E-2</v>
      </c>
      <c r="T136" s="24"/>
    </row>
    <row r="137" spans="1:20" x14ac:dyDescent="0.25">
      <c r="A137" s="11">
        <v>36950</v>
      </c>
      <c r="B137" s="11">
        <v>36950</v>
      </c>
      <c r="C137" s="8">
        <v>1729.07</v>
      </c>
      <c r="D137" s="8">
        <v>824.47900000000004</v>
      </c>
      <c r="E137" s="8">
        <v>687.971</v>
      </c>
      <c r="F137" s="8">
        <v>5677.14</v>
      </c>
      <c r="G137" s="10">
        <f t="shared" si="21"/>
        <v>-9.1182886126514373E-2</v>
      </c>
      <c r="H137" s="10">
        <f t="shared" si="15"/>
        <v>4.335379817765439E-3</v>
      </c>
      <c r="I137" s="10">
        <f t="shared" si="16"/>
        <v>3.8052827479744256E-3</v>
      </c>
      <c r="J137" s="10">
        <f t="shared" si="17"/>
        <v>-2.2099961415499858E-2</v>
      </c>
      <c r="K137" s="14">
        <f t="shared" si="22"/>
        <v>455.72599562478575</v>
      </c>
      <c r="L137" s="14">
        <f t="shared" si="18"/>
        <v>185.88982506296077</v>
      </c>
      <c r="M137" s="14">
        <f t="shared" si="19"/>
        <v>347.281198574472</v>
      </c>
      <c r="N137" s="14">
        <f t="shared" si="20"/>
        <v>567.7139999999996</v>
      </c>
      <c r="O137" s="12">
        <f>C137/MAX(C$3:C137)-1</f>
        <v>-0.17836658857742949</v>
      </c>
      <c r="P137" s="12">
        <f>D137/MAX(D$3:D137)-1</f>
        <v>0</v>
      </c>
      <c r="Q137" s="12">
        <f>E137/MAX(E$3:E137)-1</f>
        <v>0</v>
      </c>
      <c r="R137" s="12">
        <f>F137/MAX(F$3:F137)-1</f>
        <v>-3.3992353124345898E-2</v>
      </c>
      <c r="T137" s="24"/>
    </row>
    <row r="138" spans="1:20" x14ac:dyDescent="0.25">
      <c r="A138" s="11">
        <v>36981</v>
      </c>
      <c r="B138" s="11">
        <v>36981</v>
      </c>
      <c r="C138" s="8">
        <v>1619.54</v>
      </c>
      <c r="D138" s="8">
        <v>828.12800000000004</v>
      </c>
      <c r="E138" s="8">
        <v>676.21500000000003</v>
      </c>
      <c r="F138" s="8">
        <v>5586.87</v>
      </c>
      <c r="G138" s="10">
        <f t="shared" si="21"/>
        <v>-6.3346191883498104E-2</v>
      </c>
      <c r="H138" s="10">
        <f t="shared" si="15"/>
        <v>4.4258252787519048E-3</v>
      </c>
      <c r="I138" s="10">
        <f t="shared" si="16"/>
        <v>-1.7087929578426975E-2</v>
      </c>
      <c r="J138" s="10">
        <f t="shared" si="17"/>
        <v>-1.5900611927836983E-2</v>
      </c>
      <c r="K138" s="14">
        <f t="shared" si="22"/>
        <v>426.85748925963986</v>
      </c>
      <c r="L138" s="14">
        <f t="shared" si="18"/>
        <v>186.71254094978718</v>
      </c>
      <c r="M138" s="14">
        <f t="shared" si="19"/>
        <v>341.34688190931973</v>
      </c>
      <c r="N138" s="14">
        <f t="shared" si="20"/>
        <v>558.68699999999956</v>
      </c>
      <c r="O138" s="12">
        <f>C138/MAX(C$3:C138)-1</f>
        <v>-0.23041393631529672</v>
      </c>
      <c r="P138" s="12">
        <f>D138/MAX(D$3:D138)-1</f>
        <v>0</v>
      </c>
      <c r="Q138" s="12">
        <f>E138/MAX(E$3:E138)-1</f>
        <v>-1.7087929578426975E-2</v>
      </c>
      <c r="R138" s="12">
        <f>F138/MAX(F$3:F138)-1</f>
        <v>-4.9352465836638659E-2</v>
      </c>
      <c r="T138" s="24"/>
    </row>
    <row r="139" spans="1:20" x14ac:dyDescent="0.25">
      <c r="A139" s="11">
        <v>37011</v>
      </c>
      <c r="B139" s="11">
        <v>37011</v>
      </c>
      <c r="C139" s="8">
        <v>1745.39</v>
      </c>
      <c r="D139" s="8">
        <v>831.76400000000001</v>
      </c>
      <c r="E139" s="8">
        <v>677.553</v>
      </c>
      <c r="F139" s="8">
        <v>5695.82</v>
      </c>
      <c r="G139" s="10">
        <f t="shared" si="21"/>
        <v>7.7707250206848988E-2</v>
      </c>
      <c r="H139" s="10">
        <f t="shared" si="15"/>
        <v>4.3906256037713476E-3</v>
      </c>
      <c r="I139" s="10">
        <f t="shared" si="16"/>
        <v>1.9786606330827183E-3</v>
      </c>
      <c r="J139" s="10">
        <f t="shared" si="17"/>
        <v>1.9501080211281163E-2</v>
      </c>
      <c r="K139" s="14">
        <f t="shared" si="22"/>
        <v>460.02741098020607</v>
      </c>
      <c r="L139" s="14">
        <f t="shared" si="18"/>
        <v>187.53232581262654</v>
      </c>
      <c r="M139" s="14">
        <f t="shared" si="19"/>
        <v>342.02229154677923</v>
      </c>
      <c r="N139" s="14">
        <f t="shared" si="20"/>
        <v>569.58199999999954</v>
      </c>
      <c r="O139" s="12">
        <f>C139/MAX(C$3:C139)-1</f>
        <v>-0.17061151950884557</v>
      </c>
      <c r="P139" s="12">
        <f>D139/MAX(D$3:D139)-1</f>
        <v>0</v>
      </c>
      <c r="Q139" s="12">
        <f>E139/MAX(E$3:E139)-1</f>
        <v>-1.5143080158902089E-2</v>
      </c>
      <c r="R139" s="12">
        <f>F139/MAX(F$3:F139)-1</f>
        <v>-3.0813812020262343E-2</v>
      </c>
      <c r="T139" s="24"/>
    </row>
    <row r="140" spans="1:20" x14ac:dyDescent="0.25">
      <c r="A140" s="11">
        <v>37042</v>
      </c>
      <c r="B140" s="11">
        <v>37042</v>
      </c>
      <c r="C140" s="8">
        <v>1757.09</v>
      </c>
      <c r="D140" s="8">
        <v>834.947</v>
      </c>
      <c r="E140" s="8">
        <v>676.03899999999999</v>
      </c>
      <c r="F140" s="8">
        <v>5763.6</v>
      </c>
      <c r="G140" s="10">
        <f t="shared" si="21"/>
        <v>6.7033728851431107E-3</v>
      </c>
      <c r="H140" s="10">
        <f t="shared" si="15"/>
        <v>3.8268066422686431E-3</v>
      </c>
      <c r="I140" s="10">
        <f t="shared" si="16"/>
        <v>-2.2345115437464314E-3</v>
      </c>
      <c r="J140" s="10">
        <f t="shared" si="17"/>
        <v>1.1899954703624926E-2</v>
      </c>
      <c r="K140" s="14">
        <f t="shared" si="22"/>
        <v>463.11114625339337</v>
      </c>
      <c r="L140" s="14">
        <f t="shared" si="18"/>
        <v>188.24997576268638</v>
      </c>
      <c r="M140" s="14">
        <f t="shared" si="19"/>
        <v>341.25803878809933</v>
      </c>
      <c r="N140" s="14">
        <f t="shared" si="20"/>
        <v>576.35999999999967</v>
      </c>
      <c r="O140" s="12">
        <f>C140/MAX(C$3:C140)-1</f>
        <v>-0.16505181925747114</v>
      </c>
      <c r="P140" s="12">
        <f>D140/MAX(D$3:D140)-1</f>
        <v>0</v>
      </c>
      <c r="Q140" s="12">
        <f>E140/MAX(E$3:E140)-1</f>
        <v>-1.7343754315225501E-2</v>
      </c>
      <c r="R140" s="12">
        <f>F140/MAX(F$3:F140)-1</f>
        <v>-1.9280540283924674E-2</v>
      </c>
      <c r="T140" s="24"/>
    </row>
    <row r="141" spans="1:20" x14ac:dyDescent="0.25">
      <c r="A141" s="11">
        <v>37072</v>
      </c>
      <c r="B141" s="11">
        <v>37072</v>
      </c>
      <c r="C141" s="8">
        <v>1714.32</v>
      </c>
      <c r="D141" s="8">
        <v>837.67399999999998</v>
      </c>
      <c r="E141" s="8">
        <v>703.98699999999997</v>
      </c>
      <c r="F141" s="8">
        <v>5780.31</v>
      </c>
      <c r="G141" s="10">
        <f t="shared" si="21"/>
        <v>-2.4341382626957064E-2</v>
      </c>
      <c r="H141" s="10">
        <f t="shared" si="15"/>
        <v>3.2660755712636824E-3</v>
      </c>
      <c r="I141" s="10">
        <f t="shared" si="16"/>
        <v>4.1340810219528734E-2</v>
      </c>
      <c r="J141" s="10">
        <f t="shared" si="17"/>
        <v>2.8992296481364921E-3</v>
      </c>
      <c r="K141" s="14">
        <f t="shared" si="22"/>
        <v>451.83838064363084</v>
      </c>
      <c r="L141" s="14">
        <f t="shared" si="18"/>
        <v>188.86481440981586</v>
      </c>
      <c r="M141" s="14">
        <f t="shared" si="19"/>
        <v>355.36592260552669</v>
      </c>
      <c r="N141" s="14">
        <f t="shared" si="20"/>
        <v>578.03099999999961</v>
      </c>
      <c r="O141" s="12">
        <f>C141/MAX(C$3:C141)-1</f>
        <v>-0.18537561239860667</v>
      </c>
      <c r="P141" s="12">
        <f>D141/MAX(D$3:D141)-1</f>
        <v>0</v>
      </c>
      <c r="Q141" s="12">
        <f>E141/MAX(E$3:E141)-1</f>
        <v>0</v>
      </c>
      <c r="R141" s="12">
        <f>F141/MAX(F$3:F141)-1</f>
        <v>-1.6437209349811299E-2</v>
      </c>
      <c r="T141" s="24"/>
    </row>
    <row r="142" spans="1:20" x14ac:dyDescent="0.25">
      <c r="A142" s="11">
        <v>37103</v>
      </c>
      <c r="B142" s="11">
        <v>37103</v>
      </c>
      <c r="C142" s="8">
        <v>1697.44</v>
      </c>
      <c r="D142" s="8">
        <v>840.55399999999997</v>
      </c>
      <c r="E142" s="8">
        <v>716.86500000000001</v>
      </c>
      <c r="F142" s="8">
        <v>5732.34</v>
      </c>
      <c r="G142" s="10">
        <f t="shared" si="21"/>
        <v>-9.846469737271879E-3</v>
      </c>
      <c r="H142" s="10">
        <f t="shared" si="15"/>
        <v>3.4380916681191476E-3</v>
      </c>
      <c r="I142" s="10">
        <f t="shared" si="16"/>
        <v>1.8292951432341775E-2</v>
      </c>
      <c r="J142" s="10">
        <f t="shared" si="17"/>
        <v>-8.2988628637564732E-3</v>
      </c>
      <c r="K142" s="14">
        <f t="shared" si="22"/>
        <v>447.3893677024854</v>
      </c>
      <c r="L142" s="14">
        <f t="shared" si="18"/>
        <v>189.51414895463913</v>
      </c>
      <c r="M142" s="14">
        <f t="shared" si="19"/>
        <v>361.86661416845891</v>
      </c>
      <c r="N142" s="14">
        <f t="shared" si="20"/>
        <v>573.23399999999958</v>
      </c>
      <c r="O142" s="12">
        <f>C142/MAX(C$3:C142)-1</f>
        <v>-0.19339678677836747</v>
      </c>
      <c r="P142" s="12">
        <f>D142/MAX(D$3:D142)-1</f>
        <v>0</v>
      </c>
      <c r="Q142" s="12">
        <f>E142/MAX(E$3:E142)-1</f>
        <v>0</v>
      </c>
      <c r="R142" s="12">
        <f>F142/MAX(F$3:F142)-1</f>
        <v>-2.459966206731079E-2</v>
      </c>
      <c r="T142" s="24"/>
    </row>
    <row r="143" spans="1:20" x14ac:dyDescent="0.25">
      <c r="A143" s="11">
        <v>37134</v>
      </c>
      <c r="B143" s="11">
        <v>37134</v>
      </c>
      <c r="C143" s="8">
        <v>1591.18</v>
      </c>
      <c r="D143" s="8">
        <v>843.27300000000002</v>
      </c>
      <c r="E143" s="8">
        <v>745.62900000000002</v>
      </c>
      <c r="F143" s="8">
        <v>5708.83</v>
      </c>
      <c r="G143" s="10">
        <f t="shared" si="21"/>
        <v>-6.2600150815345423E-2</v>
      </c>
      <c r="H143" s="10">
        <f t="shared" si="15"/>
        <v>3.2347713531790667E-3</v>
      </c>
      <c r="I143" s="10">
        <f t="shared" si="16"/>
        <v>4.0124709673369452E-2</v>
      </c>
      <c r="J143" s="10">
        <f t="shared" si="17"/>
        <v>-4.1012919680271098E-3</v>
      </c>
      <c r="K143" s="14">
        <f t="shared" si="22"/>
        <v>419.38272581112778</v>
      </c>
      <c r="L143" s="14">
        <f t="shared" si="18"/>
        <v>190.1271838946997</v>
      </c>
      <c r="M143" s="14">
        <f t="shared" si="19"/>
        <v>376.3864070024535</v>
      </c>
      <c r="N143" s="14">
        <f t="shared" si="20"/>
        <v>570.88299999999958</v>
      </c>
      <c r="O143" s="12">
        <f>C143/MAX(C$3:C143)-1</f>
        <v>-0.24389026957418392</v>
      </c>
      <c r="P143" s="12">
        <f>D143/MAX(D$3:D143)-1</f>
        <v>0</v>
      </c>
      <c r="Q143" s="12">
        <f>E143/MAX(E$3:E143)-1</f>
        <v>0</v>
      </c>
      <c r="R143" s="12">
        <f>F143/MAX(F$3:F143)-1</f>
        <v>-2.8600063638885009E-2</v>
      </c>
      <c r="T143" s="24"/>
    </row>
    <row r="144" spans="1:20" x14ac:dyDescent="0.25">
      <c r="A144" s="11">
        <v>37164</v>
      </c>
      <c r="B144" s="11">
        <v>37164</v>
      </c>
      <c r="C144" s="8">
        <v>1462.69</v>
      </c>
      <c r="D144" s="8">
        <v>845.73099999999999</v>
      </c>
      <c r="E144" s="8">
        <v>758.28499999999997</v>
      </c>
      <c r="F144" s="8">
        <v>5547.27</v>
      </c>
      <c r="G144" s="10">
        <f t="shared" si="21"/>
        <v>-8.0751392048668325E-2</v>
      </c>
      <c r="H144" s="10">
        <f t="shared" si="15"/>
        <v>2.9148330374624276E-3</v>
      </c>
      <c r="I144" s="10">
        <f t="shared" si="16"/>
        <v>1.6973588741854062E-2</v>
      </c>
      <c r="J144" s="10">
        <f t="shared" si="17"/>
        <v>-2.830001944356364E-2</v>
      </c>
      <c r="K144" s="14">
        <f t="shared" si="22"/>
        <v>385.51698690071424</v>
      </c>
      <c r="L144" s="14">
        <f t="shared" si="18"/>
        <v>190.68137289163568</v>
      </c>
      <c r="M144" s="14">
        <f t="shared" si="19"/>
        <v>382.77503508293722</v>
      </c>
      <c r="N144" s="14">
        <f t="shared" si="20"/>
        <v>554.72699999999963</v>
      </c>
      <c r="O144" s="12">
        <f>C144/MAX(C$3:C144)-1</f>
        <v>-0.30494718284761191</v>
      </c>
      <c r="P144" s="12">
        <f>D144/MAX(D$3:D144)-1</f>
        <v>0</v>
      </c>
      <c r="Q144" s="12">
        <f>E144/MAX(E$3:E144)-1</f>
        <v>0</v>
      </c>
      <c r="R144" s="12">
        <f>F144/MAX(F$3:F144)-1</f>
        <v>-5.6090700725381137E-2</v>
      </c>
      <c r="T144" s="24"/>
    </row>
    <row r="145" spans="1:20" x14ac:dyDescent="0.25">
      <c r="A145" s="11">
        <v>37195</v>
      </c>
      <c r="B145" s="11">
        <v>37195</v>
      </c>
      <c r="C145" s="8">
        <v>1490.58</v>
      </c>
      <c r="D145" s="8">
        <v>847.78300000000002</v>
      </c>
      <c r="E145" s="8">
        <v>738.50599999999997</v>
      </c>
      <c r="F145" s="8">
        <v>5658.77</v>
      </c>
      <c r="G145" s="10">
        <f t="shared" si="21"/>
        <v>1.9067608310715078E-2</v>
      </c>
      <c r="H145" s="10">
        <f t="shared" si="15"/>
        <v>2.4263033990714611E-3</v>
      </c>
      <c r="I145" s="10">
        <f t="shared" si="16"/>
        <v>-2.6083860289996541E-2</v>
      </c>
      <c r="J145" s="10">
        <f t="shared" si="17"/>
        <v>2.0099977105855649E-2</v>
      </c>
      <c r="K145" s="14">
        <f t="shared" si="22"/>
        <v>392.86787380406412</v>
      </c>
      <c r="L145" s="14">
        <f t="shared" si="18"/>
        <v>191.14402375482226</v>
      </c>
      <c r="M145" s="14">
        <f t="shared" si="19"/>
        <v>372.79078454533538</v>
      </c>
      <c r="N145" s="14">
        <f t="shared" si="20"/>
        <v>565.87699999999961</v>
      </c>
      <c r="O145" s="12">
        <f>C145/MAX(C$3:C145)-1</f>
        <v>-0.29169418797489099</v>
      </c>
      <c r="P145" s="12">
        <f>D145/MAX(D$3:D145)-1</f>
        <v>0</v>
      </c>
      <c r="Q145" s="12">
        <f>E145/MAX(E$3:E145)-1</f>
        <v>-2.6083860289996541E-2</v>
      </c>
      <c r="R145" s="12">
        <f>F145/MAX(F$3:F145)-1</f>
        <v>-3.7118145419956949E-2</v>
      </c>
      <c r="T145" s="24"/>
    </row>
    <row r="146" spans="1:20" x14ac:dyDescent="0.25">
      <c r="A146" s="11">
        <v>37225</v>
      </c>
      <c r="B146" s="11">
        <v>37225</v>
      </c>
      <c r="C146" s="8">
        <v>1604.92</v>
      </c>
      <c r="D146" s="8">
        <v>849.40599999999995</v>
      </c>
      <c r="E146" s="8">
        <v>721.67100000000005</v>
      </c>
      <c r="F146" s="8">
        <v>5775.91</v>
      </c>
      <c r="G146" s="10">
        <f t="shared" si="21"/>
        <v>7.6708395389714079E-2</v>
      </c>
      <c r="H146" s="10">
        <f t="shared" si="15"/>
        <v>1.9144049833506038E-3</v>
      </c>
      <c r="I146" s="10">
        <f t="shared" si="16"/>
        <v>-2.2796023322762315E-2</v>
      </c>
      <c r="J146" s="10">
        <f t="shared" si="17"/>
        <v>2.0700611617012088E-2</v>
      </c>
      <c r="K146" s="14">
        <f t="shared" si="22"/>
        <v>423.00413800374258</v>
      </c>
      <c r="L146" s="14">
        <f t="shared" si="18"/>
        <v>191.50995082643618</v>
      </c>
      <c r="M146" s="14">
        <f t="shared" si="19"/>
        <v>364.29263712632905</v>
      </c>
      <c r="N146" s="14">
        <f t="shared" si="20"/>
        <v>577.59099999999955</v>
      </c>
      <c r="O146" s="12">
        <f>C146/MAX(C$3:C146)-1</f>
        <v>-0.23736118568923648</v>
      </c>
      <c r="P146" s="12">
        <f>D146/MAX(D$3:D146)-1</f>
        <v>0</v>
      </c>
      <c r="Q146" s="12">
        <f>E146/MAX(E$3:E146)-1</f>
        <v>-4.8285275325240407E-2</v>
      </c>
      <c r="R146" s="12">
        <f>F146/MAX(F$3:F146)-1</f>
        <v>-1.7185902115227192E-2</v>
      </c>
      <c r="T146" s="24"/>
    </row>
    <row r="147" spans="1:20" x14ac:dyDescent="0.25">
      <c r="A147" s="11">
        <v>37256</v>
      </c>
      <c r="B147" s="11">
        <v>37256</v>
      </c>
      <c r="C147" s="8">
        <v>1618.98</v>
      </c>
      <c r="D147" s="8">
        <v>850.96400000000006</v>
      </c>
      <c r="E147" s="8">
        <v>732.16399999999999</v>
      </c>
      <c r="F147" s="8">
        <v>5874.68</v>
      </c>
      <c r="G147" s="10">
        <f t="shared" si="21"/>
        <v>8.7605612740822014E-3</v>
      </c>
      <c r="H147" s="10">
        <f t="shared" si="15"/>
        <v>1.834222974643529E-3</v>
      </c>
      <c r="I147" s="10">
        <f t="shared" si="16"/>
        <v>1.4539866504265753E-2</v>
      </c>
      <c r="J147" s="10">
        <f t="shared" si="17"/>
        <v>1.7100335704676839E-2</v>
      </c>
      <c r="K147" s="14">
        <f t="shared" si="22"/>
        <v>426.70989167391468</v>
      </c>
      <c r="L147" s="14">
        <f t="shared" si="18"/>
        <v>191.86122277811489</v>
      </c>
      <c r="M147" s="14">
        <f t="shared" si="19"/>
        <v>369.58940343863281</v>
      </c>
      <c r="N147" s="14">
        <f t="shared" si="20"/>
        <v>587.46799999999951</v>
      </c>
      <c r="O147" s="12">
        <f>C147/MAX(C$3:C147)-1</f>
        <v>-0.2306800416264736</v>
      </c>
      <c r="P147" s="12">
        <f>D147/MAX(D$3:D147)-1</f>
        <v>0</v>
      </c>
      <c r="Q147" s="12">
        <f>E147/MAX(E$3:E147)-1</f>
        <v>-3.4447470278325398E-2</v>
      </c>
      <c r="R147" s="12">
        <f>F147/MAX(F$3:F147)-1</f>
        <v>-3.7945110610837496E-4</v>
      </c>
      <c r="T147" s="24"/>
    </row>
    <row r="148" spans="1:20" x14ac:dyDescent="0.25">
      <c r="A148" s="11">
        <v>37287</v>
      </c>
      <c r="B148" s="11">
        <v>37287</v>
      </c>
      <c r="C148" s="8">
        <v>1595.35</v>
      </c>
      <c r="D148" s="8">
        <v>852.32899999999995</v>
      </c>
      <c r="E148" s="8">
        <v>745.52599999999995</v>
      </c>
      <c r="F148" s="8">
        <v>5900.96</v>
      </c>
      <c r="G148" s="10">
        <f t="shared" si="21"/>
        <v>-1.4595609581341429E-2</v>
      </c>
      <c r="H148" s="10">
        <f t="shared" ref="H148:H211" si="23">D148/D147-1</f>
        <v>1.6040631566081043E-3</v>
      </c>
      <c r="I148" s="10">
        <f t="shared" ref="I148:I211" si="24">E148/E147-1</f>
        <v>1.8250009560699443E-2</v>
      </c>
      <c r="J148" s="10">
        <f t="shared" ref="J148:J211" si="25">F148/F147-1</f>
        <v>4.473435148808047E-3</v>
      </c>
      <c r="K148" s="14">
        <f t="shared" si="22"/>
        <v>420.48180069054575</v>
      </c>
      <c r="L148" s="14">
        <f t="shared" ref="L148:L211" si="26">L147*(1+H148)</f>
        <v>192.16898029675505</v>
      </c>
      <c r="M148" s="14">
        <f t="shared" ref="M148:M211" si="27">M147*(1+I148)</f>
        <v>376.33441358492109</v>
      </c>
      <c r="N148" s="14">
        <f t="shared" ref="N148:N211" si="28">N147*(1+J148)</f>
        <v>590.09599999999944</v>
      </c>
      <c r="O148" s="12">
        <f>C148/MAX(C$3:C148)-1</f>
        <v>-0.2419087353820274</v>
      </c>
      <c r="P148" s="12">
        <f>D148/MAX(D$3:D148)-1</f>
        <v>0</v>
      </c>
      <c r="Q148" s="12">
        <f>E148/MAX(E$3:E148)-1</f>
        <v>-1.6826127379547251E-2</v>
      </c>
      <c r="R148" s="12">
        <f>F148/MAX(F$3:F148)-1</f>
        <v>0</v>
      </c>
      <c r="T148" s="24"/>
    </row>
    <row r="149" spans="1:20" x14ac:dyDescent="0.25">
      <c r="A149" s="11">
        <v>37315</v>
      </c>
      <c r="B149" s="11">
        <v>37315</v>
      </c>
      <c r="C149" s="8">
        <v>1564.59</v>
      </c>
      <c r="D149" s="8">
        <v>853.56</v>
      </c>
      <c r="E149" s="8">
        <v>719.94399999999996</v>
      </c>
      <c r="F149" s="8">
        <v>5859.4</v>
      </c>
      <c r="G149" s="10">
        <f t="shared" si="21"/>
        <v>-1.9281035509449373E-2</v>
      </c>
      <c r="H149" s="10">
        <f t="shared" si="23"/>
        <v>1.4442779724730404E-3</v>
      </c>
      <c r="I149" s="10">
        <f t="shared" si="24"/>
        <v>-3.4314027948052828E-2</v>
      </c>
      <c r="J149" s="10">
        <f t="shared" si="25"/>
        <v>-7.0429218296684803E-3</v>
      </c>
      <c r="K149" s="14">
        <f t="shared" si="22"/>
        <v>412.37447616035411</v>
      </c>
      <c r="L149" s="14">
        <f t="shared" si="26"/>
        <v>192.44652572199027</v>
      </c>
      <c r="M149" s="14">
        <f t="shared" si="27"/>
        <v>363.42086399935403</v>
      </c>
      <c r="N149" s="14">
        <f t="shared" si="28"/>
        <v>585.93999999999937</v>
      </c>
      <c r="O149" s="12">
        <f>C149/MAX(C$3:C149)-1</f>
        <v>-0.25652551997452988</v>
      </c>
      <c r="P149" s="12">
        <f>D149/MAX(D$3:D149)-1</f>
        <v>0</v>
      </c>
      <c r="Q149" s="12">
        <f>E149/MAX(E$3:E149)-1</f>
        <v>-5.056278312244078E-2</v>
      </c>
      <c r="R149" s="12">
        <f>F149/MAX(F$3:F149)-1</f>
        <v>-7.0429218296684803E-3</v>
      </c>
      <c r="T149" s="24"/>
    </row>
    <row r="150" spans="1:20" x14ac:dyDescent="0.25">
      <c r="A150" s="11">
        <v>37346</v>
      </c>
      <c r="B150" s="11">
        <v>37346</v>
      </c>
      <c r="C150" s="8">
        <v>1623.43</v>
      </c>
      <c r="D150" s="8">
        <v>854.80100000000004</v>
      </c>
      <c r="E150" s="8">
        <v>747.24099999999999</v>
      </c>
      <c r="F150" s="8">
        <v>5971.38</v>
      </c>
      <c r="G150" s="10">
        <f t="shared" si="21"/>
        <v>3.7607296480228092E-2</v>
      </c>
      <c r="H150" s="10">
        <f t="shared" si="23"/>
        <v>1.4539106799758006E-3</v>
      </c>
      <c r="I150" s="10">
        <f t="shared" si="24"/>
        <v>3.7915448979365163E-2</v>
      </c>
      <c r="J150" s="10">
        <f t="shared" si="25"/>
        <v>1.9111171792333792E-2</v>
      </c>
      <c r="K150" s="14">
        <f t="shared" si="22"/>
        <v>427.8827653461953</v>
      </c>
      <c r="L150" s="14">
        <f t="shared" si="26"/>
        <v>192.72632578106172</v>
      </c>
      <c r="M150" s="14">
        <f t="shared" si="27"/>
        <v>377.20012922635834</v>
      </c>
      <c r="N150" s="14">
        <f t="shared" si="28"/>
        <v>597.13799999999947</v>
      </c>
      <c r="O150" s="12">
        <f>C150/MAX(C$3:C150)-1</f>
        <v>-0.22856545477872858</v>
      </c>
      <c r="P150" s="12">
        <f>D150/MAX(D$3:D150)-1</f>
        <v>0</v>
      </c>
      <c r="Q150" s="12">
        <f>E150/MAX(E$3:E150)-1</f>
        <v>-1.4564444766809292E-2</v>
      </c>
      <c r="R150" s="12">
        <f>F150/MAX(F$3:F150)-1</f>
        <v>0</v>
      </c>
      <c r="T150" s="24"/>
    </row>
    <row r="151" spans="1:20" x14ac:dyDescent="0.25">
      <c r="A151" s="11">
        <v>37376</v>
      </c>
      <c r="B151" s="11">
        <v>37376</v>
      </c>
      <c r="C151" s="8">
        <v>1525</v>
      </c>
      <c r="D151" s="8">
        <v>856.27599999999995</v>
      </c>
      <c r="E151" s="8">
        <v>754.97500000000002</v>
      </c>
      <c r="F151" s="8">
        <v>5988.02</v>
      </c>
      <c r="G151" s="10">
        <f t="shared" si="21"/>
        <v>-6.0630886456453315E-2</v>
      </c>
      <c r="H151" s="10">
        <f t="shared" si="23"/>
        <v>1.7255478175621786E-3</v>
      </c>
      <c r="I151" s="10">
        <f t="shared" si="24"/>
        <v>1.0350074473964854E-2</v>
      </c>
      <c r="J151" s="10">
        <f t="shared" si="25"/>
        <v>2.7866255371455928E-3</v>
      </c>
      <c r="K151" s="14">
        <f t="shared" si="22"/>
        <v>401.93985398381687</v>
      </c>
      <c r="L151" s="14">
        <f t="shared" si="26"/>
        <v>193.05888427190001</v>
      </c>
      <c r="M151" s="14">
        <f t="shared" si="27"/>
        <v>381.10417865544031</v>
      </c>
      <c r="N151" s="14">
        <f t="shared" si="28"/>
        <v>598.80199999999945</v>
      </c>
      <c r="O151" s="12">
        <f>C151/MAX(C$3:C151)-1</f>
        <v>-0.27533821509862522</v>
      </c>
      <c r="P151" s="12">
        <f>D151/MAX(D$3:D151)-1</f>
        <v>0</v>
      </c>
      <c r="Q151" s="12">
        <f>E151/MAX(E$3:E151)-1</f>
        <v>-4.3651133808527698E-3</v>
      </c>
      <c r="R151" s="12">
        <f>F151/MAX(F$3:F151)-1</f>
        <v>0</v>
      </c>
      <c r="T151" s="24"/>
    </row>
    <row r="152" spans="1:20" x14ac:dyDescent="0.25">
      <c r="A152" s="11">
        <v>37407</v>
      </c>
      <c r="B152" s="11">
        <v>37407</v>
      </c>
      <c r="C152" s="8">
        <v>1513.77</v>
      </c>
      <c r="D152" s="8">
        <v>857.63199999999995</v>
      </c>
      <c r="E152" s="8">
        <v>769.58199999999999</v>
      </c>
      <c r="F152" s="8">
        <v>5990.51</v>
      </c>
      <c r="G152" s="10">
        <f t="shared" si="21"/>
        <v>-7.3639344262295126E-3</v>
      </c>
      <c r="H152" s="10">
        <f t="shared" si="23"/>
        <v>1.5836015490331423E-3</v>
      </c>
      <c r="I152" s="10">
        <f t="shared" si="24"/>
        <v>1.9347660518560073E-2</v>
      </c>
      <c r="J152" s="10">
        <f t="shared" si="25"/>
        <v>4.1583027444791476E-4</v>
      </c>
      <c r="K152" s="14">
        <f t="shared" si="22"/>
        <v>398.97999525579178</v>
      </c>
      <c r="L152" s="14">
        <f t="shared" si="26"/>
        <v>193.3646126200876</v>
      </c>
      <c r="M152" s="14">
        <f t="shared" si="27"/>
        <v>388.47765292627042</v>
      </c>
      <c r="N152" s="14">
        <f t="shared" si="28"/>
        <v>599.05099999999936</v>
      </c>
      <c r="O152" s="12">
        <f>C152/MAX(C$3:C152)-1</f>
        <v>-0.28067457696383336</v>
      </c>
      <c r="P152" s="12">
        <f>D152/MAX(D$3:D152)-1</f>
        <v>0</v>
      </c>
      <c r="Q152" s="12">
        <f>E152/MAX(E$3:E152)-1</f>
        <v>0</v>
      </c>
      <c r="R152" s="12">
        <f>F152/MAX(F$3:F152)-1</f>
        <v>0</v>
      </c>
      <c r="T152" s="24"/>
    </row>
    <row r="153" spans="1:20" x14ac:dyDescent="0.25">
      <c r="A153" s="11">
        <v>37437</v>
      </c>
      <c r="B153" s="11">
        <v>37437</v>
      </c>
      <c r="C153" s="8">
        <v>1405.94</v>
      </c>
      <c r="D153" s="8">
        <v>858.86</v>
      </c>
      <c r="E153" s="8">
        <v>788.97</v>
      </c>
      <c r="F153" s="8">
        <v>5874.35</v>
      </c>
      <c r="G153" s="10">
        <f t="shared" si="21"/>
        <v>-7.123275002146956E-2</v>
      </c>
      <c r="H153" s="10">
        <f t="shared" si="23"/>
        <v>1.4318495578524715E-3</v>
      </c>
      <c r="I153" s="10">
        <f t="shared" si="24"/>
        <v>2.5192896923264874E-2</v>
      </c>
      <c r="J153" s="10">
        <f t="shared" si="25"/>
        <v>-1.9390669575712227E-2</v>
      </c>
      <c r="K153" s="14">
        <f t="shared" si="22"/>
        <v>370.55955299016887</v>
      </c>
      <c r="L153" s="14">
        <f t="shared" si="26"/>
        <v>193.64148165517199</v>
      </c>
      <c r="M153" s="14">
        <f t="shared" si="27"/>
        <v>398.2645303934338</v>
      </c>
      <c r="N153" s="14">
        <f t="shared" si="28"/>
        <v>587.43499999999938</v>
      </c>
      <c r="O153" s="12">
        <f>C153/MAX(C$3:C153)-1</f>
        <v>-0.33191410500705643</v>
      </c>
      <c r="P153" s="12">
        <f>D153/MAX(D$3:D153)-1</f>
        <v>0</v>
      </c>
      <c r="Q153" s="12">
        <f>E153/MAX(E$3:E153)-1</f>
        <v>0</v>
      </c>
      <c r="R153" s="12">
        <f>F153/MAX(F$3:F153)-1</f>
        <v>-1.9390669575712227E-2</v>
      </c>
      <c r="T153" s="24"/>
    </row>
    <row r="154" spans="1:20" x14ac:dyDescent="0.25">
      <c r="A154" s="11">
        <v>37468</v>
      </c>
      <c r="B154" s="11">
        <v>37468</v>
      </c>
      <c r="C154" s="8">
        <v>1296.3399999999999</v>
      </c>
      <c r="D154" s="8">
        <v>860.30799999999999</v>
      </c>
      <c r="E154" s="8">
        <v>822.05700000000002</v>
      </c>
      <c r="F154" s="8">
        <v>5706.3</v>
      </c>
      <c r="G154" s="10">
        <f t="shared" si="21"/>
        <v>-7.7954962516181392E-2</v>
      </c>
      <c r="H154" s="10">
        <f t="shared" si="23"/>
        <v>1.685955801876915E-3</v>
      </c>
      <c r="I154" s="10">
        <f t="shared" si="24"/>
        <v>4.1936955777786222E-2</v>
      </c>
      <c r="J154" s="10">
        <f t="shared" si="25"/>
        <v>-2.8607420395448058E-2</v>
      </c>
      <c r="K154" s="14">
        <f t="shared" si="22"/>
        <v>341.67259692680733</v>
      </c>
      <c r="L154" s="14">
        <f t="shared" si="26"/>
        <v>193.96795263465256</v>
      </c>
      <c r="M154" s="14">
        <f t="shared" si="27"/>
        <v>414.96653239240402</v>
      </c>
      <c r="N154" s="14">
        <f t="shared" si="28"/>
        <v>570.62999999999931</v>
      </c>
      <c r="O154" s="12">
        <f>C154/MAX(C$3:C154)-1</f>
        <v>-0.38399471590882095</v>
      </c>
      <c r="P154" s="12">
        <f>D154/MAX(D$3:D154)-1</f>
        <v>0</v>
      </c>
      <c r="Q154" s="12">
        <f>E154/MAX(E$3:E154)-1</f>
        <v>0</v>
      </c>
      <c r="R154" s="12">
        <f>F154/MAX(F$3:F154)-1</f>
        <v>-4.7443372934858674E-2</v>
      </c>
      <c r="T154" s="24"/>
    </row>
    <row r="155" spans="1:20" x14ac:dyDescent="0.25">
      <c r="A155" s="11">
        <v>37499</v>
      </c>
      <c r="B155" s="11">
        <v>37499</v>
      </c>
      <c r="C155" s="8">
        <v>1304.8599999999999</v>
      </c>
      <c r="D155" s="8">
        <v>861.60500000000002</v>
      </c>
      <c r="E155" s="8">
        <v>854.66800000000001</v>
      </c>
      <c r="F155" s="8">
        <v>5736.54</v>
      </c>
      <c r="G155" s="10">
        <f t="shared" si="21"/>
        <v>6.5723498464909103E-3</v>
      </c>
      <c r="H155" s="10">
        <f t="shared" si="23"/>
        <v>1.5075996038629302E-3</v>
      </c>
      <c r="I155" s="10">
        <f t="shared" si="24"/>
        <v>3.9669998552411823E-2</v>
      </c>
      <c r="J155" s="10">
        <f t="shared" si="25"/>
        <v>5.2994059197728483E-3</v>
      </c>
      <c r="K155" s="14">
        <f t="shared" si="22"/>
        <v>343.91818876676939</v>
      </c>
      <c r="L155" s="14">
        <f t="shared" si="26"/>
        <v>194.26037864320668</v>
      </c>
      <c r="M155" s="14">
        <f t="shared" si="27"/>
        <v>431.42825413171005</v>
      </c>
      <c r="N155" s="14">
        <f t="shared" si="28"/>
        <v>573.65399999999931</v>
      </c>
      <c r="O155" s="12">
        <f>C155/MAX(C$3:C155)-1</f>
        <v>-0.37994611367448672</v>
      </c>
      <c r="P155" s="12">
        <f>D155/MAX(D$3:D155)-1</f>
        <v>0</v>
      </c>
      <c r="Q155" s="12">
        <f>E155/MAX(E$3:E155)-1</f>
        <v>0</v>
      </c>
      <c r="R155" s="12">
        <f>F155/MAX(F$3:F155)-1</f>
        <v>-4.2395388706470749E-2</v>
      </c>
      <c r="T155" s="24"/>
    </row>
    <row r="156" spans="1:20" x14ac:dyDescent="0.25">
      <c r="A156" s="11">
        <v>37529</v>
      </c>
      <c r="B156" s="11">
        <v>37529</v>
      </c>
      <c r="C156" s="8">
        <v>1163.04</v>
      </c>
      <c r="D156" s="8">
        <v>862.95600000000002</v>
      </c>
      <c r="E156" s="8">
        <v>841.33799999999997</v>
      </c>
      <c r="F156" s="8">
        <v>5647.94</v>
      </c>
      <c r="G156" s="10">
        <f t="shared" si="21"/>
        <v>-0.10868598930153417</v>
      </c>
      <c r="H156" s="10">
        <f t="shared" si="23"/>
        <v>1.5680038996987999E-3</v>
      </c>
      <c r="I156" s="10">
        <f t="shared" si="24"/>
        <v>-1.5596699537130276E-2</v>
      </c>
      <c r="J156" s="10">
        <f t="shared" si="25"/>
        <v>-1.544485003155216E-2</v>
      </c>
      <c r="K156" s="14">
        <f t="shared" si="22"/>
        <v>306.53910018186127</v>
      </c>
      <c r="L156" s="14">
        <f t="shared" si="26"/>
        <v>194.56497967447621</v>
      </c>
      <c r="M156" s="14">
        <f t="shared" si="27"/>
        <v>424.69939728018909</v>
      </c>
      <c r="N156" s="14">
        <f t="shared" si="28"/>
        <v>564.7939999999993</v>
      </c>
      <c r="O156" s="12">
        <f>C156/MAX(C$3:C156)-1</f>
        <v>-0.44733728373003612</v>
      </c>
      <c r="P156" s="12">
        <f>D156/MAX(D$3:D156)-1</f>
        <v>0</v>
      </c>
      <c r="Q156" s="12">
        <f>E156/MAX(E$3:E156)-1</f>
        <v>-1.5596699537130276E-2</v>
      </c>
      <c r="R156" s="12">
        <f>F156/MAX(F$3:F156)-1</f>
        <v>-5.7185448317422116E-2</v>
      </c>
      <c r="T156" s="24"/>
    </row>
    <row r="157" spans="1:20" x14ac:dyDescent="0.25">
      <c r="A157" s="11">
        <v>37560</v>
      </c>
      <c r="B157" s="11">
        <v>37560</v>
      </c>
      <c r="C157" s="8">
        <v>1265.4100000000001</v>
      </c>
      <c r="D157" s="8">
        <v>864.29399999999998</v>
      </c>
      <c r="E157" s="8">
        <v>831.62599999999998</v>
      </c>
      <c r="F157" s="8">
        <v>5681.29</v>
      </c>
      <c r="G157" s="10">
        <f t="shared" si="21"/>
        <v>8.8019328655936313E-2</v>
      </c>
      <c r="H157" s="10">
        <f t="shared" si="23"/>
        <v>1.5504846133522765E-3</v>
      </c>
      <c r="I157" s="10">
        <f t="shared" si="24"/>
        <v>-1.154351758746186E-2</v>
      </c>
      <c r="J157" s="10">
        <f t="shared" si="25"/>
        <v>5.9048077706209678E-3</v>
      </c>
      <c r="K157" s="14">
        <f t="shared" si="22"/>
        <v>333.52046598666351</v>
      </c>
      <c r="L157" s="14">
        <f t="shared" si="26"/>
        <v>194.86664968175867</v>
      </c>
      <c r="M157" s="14">
        <f t="shared" si="27"/>
        <v>419.79687231830076</v>
      </c>
      <c r="N157" s="14">
        <f t="shared" si="28"/>
        <v>568.12899999999945</v>
      </c>
      <c r="O157" s="12">
        <f>C157/MAX(C$3:C157)-1</f>
        <v>-0.3986922824707877</v>
      </c>
      <c r="P157" s="12">
        <f>D157/MAX(D$3:D157)-1</f>
        <v>0</v>
      </c>
      <c r="Q157" s="12">
        <f>E157/MAX(E$3:E157)-1</f>
        <v>-2.696017634917891E-2</v>
      </c>
      <c r="R157" s="12">
        <f>F157/MAX(F$3:F157)-1</f>
        <v>-5.1618309626392467E-2</v>
      </c>
      <c r="T157" s="24"/>
    </row>
    <row r="158" spans="1:20" x14ac:dyDescent="0.25">
      <c r="A158" s="11">
        <v>37590</v>
      </c>
      <c r="B158" s="11">
        <v>37590</v>
      </c>
      <c r="C158" s="8">
        <v>1339.89</v>
      </c>
      <c r="D158" s="8">
        <v>865.49</v>
      </c>
      <c r="E158" s="8">
        <v>869.91099999999994</v>
      </c>
      <c r="F158" s="8">
        <v>5801.64</v>
      </c>
      <c r="G158" s="10">
        <f t="shared" si="21"/>
        <v>5.8858393722192925E-2</v>
      </c>
      <c r="H158" s="10">
        <f t="shared" si="23"/>
        <v>1.3837883868221823E-3</v>
      </c>
      <c r="I158" s="10">
        <f t="shared" si="24"/>
        <v>4.6036319210799093E-2</v>
      </c>
      <c r="J158" s="10">
        <f t="shared" si="25"/>
        <v>2.1183569224595189E-2</v>
      </c>
      <c r="K158" s="14">
        <f t="shared" si="22"/>
        <v>353.15094488811582</v>
      </c>
      <c r="L158" s="14">
        <f t="shared" si="26"/>
        <v>195.13630388856723</v>
      </c>
      <c r="M158" s="14">
        <f t="shared" si="27"/>
        <v>439.12277513604113</v>
      </c>
      <c r="N158" s="14">
        <f t="shared" si="28"/>
        <v>580.16399999999953</v>
      </c>
      <c r="O158" s="12">
        <f>C158/MAX(C$3:C158)-1</f>
        <v>-0.3633002760842603</v>
      </c>
      <c r="P158" s="12">
        <f>D158/MAX(D$3:D158)-1</f>
        <v>0</v>
      </c>
      <c r="Q158" s="12">
        <f>E158/MAX(E$3:E158)-1</f>
        <v>0</v>
      </c>
      <c r="R158" s="12">
        <f>F158/MAX(F$3:F158)-1</f>
        <v>-3.1528200437024534E-2</v>
      </c>
      <c r="T158" s="24"/>
    </row>
    <row r="159" spans="1:20" x14ac:dyDescent="0.25">
      <c r="A159" s="11">
        <v>37621</v>
      </c>
      <c r="B159" s="11">
        <v>37621</v>
      </c>
      <c r="C159" s="8">
        <v>1261.18</v>
      </c>
      <c r="D159" s="8">
        <v>866.6</v>
      </c>
      <c r="E159" s="8">
        <v>859.64</v>
      </c>
      <c r="F159" s="8">
        <v>5789.45</v>
      </c>
      <c r="G159" s="10">
        <f t="shared" si="21"/>
        <v>-5.8743628208285825E-2</v>
      </c>
      <c r="H159" s="10">
        <f t="shared" si="23"/>
        <v>1.2825104853897429E-3</v>
      </c>
      <c r="I159" s="10">
        <f t="shared" si="24"/>
        <v>-1.1806954964358352E-2</v>
      </c>
      <c r="J159" s="10">
        <f t="shared" si="25"/>
        <v>-2.1011300253033216E-3</v>
      </c>
      <c r="K159" s="14">
        <f t="shared" si="22"/>
        <v>332.4055770802035</v>
      </c>
      <c r="L159" s="14">
        <f t="shared" si="26"/>
        <v>195.38656824438451</v>
      </c>
      <c r="M159" s="14">
        <f t="shared" si="27"/>
        <v>433.93807230618586</v>
      </c>
      <c r="N159" s="14">
        <f t="shared" si="28"/>
        <v>578.94499999999948</v>
      </c>
      <c r="O159" s="12">
        <f>C159/MAX(C$3:C159)-1</f>
        <v>-0.40070232794628469</v>
      </c>
      <c r="P159" s="12">
        <f>D159/MAX(D$3:D159)-1</f>
        <v>0</v>
      </c>
      <c r="Q159" s="12">
        <f>E159/MAX(E$3:E159)-1</f>
        <v>-1.1806954964358352E-2</v>
      </c>
      <c r="R159" s="12">
        <f>F159/MAX(F$3:F159)-1</f>
        <v>-3.3563085613745769E-2</v>
      </c>
      <c r="T159" s="24"/>
    </row>
    <row r="160" spans="1:20" x14ac:dyDescent="0.25">
      <c r="A160" s="11">
        <v>37652</v>
      </c>
      <c r="B160" s="11">
        <v>37652</v>
      </c>
      <c r="C160" s="8">
        <v>1228.1400000000001</v>
      </c>
      <c r="D160" s="8">
        <v>867.63300000000004</v>
      </c>
      <c r="E160" s="8">
        <v>880.75900000000001</v>
      </c>
      <c r="F160" s="8">
        <v>5827.2</v>
      </c>
      <c r="G160" s="10">
        <f t="shared" si="21"/>
        <v>-2.6197687879604747E-2</v>
      </c>
      <c r="H160" s="10">
        <f t="shared" si="23"/>
        <v>1.1920147703670114E-3</v>
      </c>
      <c r="I160" s="10">
        <f t="shared" si="24"/>
        <v>2.4567260713787231E-2</v>
      </c>
      <c r="J160" s="10">
        <f t="shared" si="25"/>
        <v>6.5204812201504758E-3</v>
      </c>
      <c r="K160" s="14">
        <f t="shared" si="22"/>
        <v>323.69731952241642</v>
      </c>
      <c r="L160" s="14">
        <f t="shared" si="26"/>
        <v>195.61947191966314</v>
      </c>
      <c r="M160" s="14">
        <f t="shared" si="27"/>
        <v>444.59874206217017</v>
      </c>
      <c r="N160" s="14">
        <f t="shared" si="28"/>
        <v>582.71999999999946</v>
      </c>
      <c r="O160" s="12">
        <f>C160/MAX(C$3:C160)-1</f>
        <v>-0.41640254130572163</v>
      </c>
      <c r="P160" s="12">
        <f>D160/MAX(D$3:D160)-1</f>
        <v>0</v>
      </c>
      <c r="Q160" s="12">
        <f>E160/MAX(E$3:E160)-1</f>
        <v>0</v>
      </c>
      <c r="R160" s="12">
        <f>F160/MAX(F$3:F160)-1</f>
        <v>-2.7261451863030084E-2</v>
      </c>
      <c r="T160" s="24"/>
    </row>
    <row r="161" spans="1:20" x14ac:dyDescent="0.25">
      <c r="A161" s="11">
        <v>37680</v>
      </c>
      <c r="B161" s="11">
        <v>37680</v>
      </c>
      <c r="C161" s="8">
        <v>1209.71</v>
      </c>
      <c r="D161" s="8">
        <v>868.53700000000003</v>
      </c>
      <c r="E161" s="8">
        <v>879.28899999999999</v>
      </c>
      <c r="F161" s="8">
        <v>5828.42</v>
      </c>
      <c r="G161" s="10">
        <f t="shared" si="21"/>
        <v>-1.5006432491409871E-2</v>
      </c>
      <c r="H161" s="10">
        <f t="shared" si="23"/>
        <v>1.041915187642628E-3</v>
      </c>
      <c r="I161" s="10">
        <f t="shared" si="24"/>
        <v>-1.669015019999831E-3</v>
      </c>
      <c r="J161" s="10">
        <f t="shared" si="25"/>
        <v>2.0936298736962122E-4</v>
      </c>
      <c r="K161" s="14">
        <f t="shared" si="22"/>
        <v>318.83977754935296</v>
      </c>
      <c r="L161" s="14">
        <f t="shared" si="26"/>
        <v>195.82329081845486</v>
      </c>
      <c r="M161" s="14">
        <f t="shared" si="27"/>
        <v>443.85670008379537</v>
      </c>
      <c r="N161" s="14">
        <f t="shared" si="28"/>
        <v>582.84199999999953</v>
      </c>
      <c r="O161" s="12">
        <f>C161/MAX(C$3:C161)-1</f>
        <v>-0.42516025717177564</v>
      </c>
      <c r="P161" s="12">
        <f>D161/MAX(D$3:D161)-1</f>
        <v>0</v>
      </c>
      <c r="Q161" s="12">
        <f>E161/MAX(E$3:E161)-1</f>
        <v>-1.669015019999831E-3</v>
      </c>
      <c r="R161" s="12">
        <f>F161/MAX(F$3:F161)-1</f>
        <v>-2.7057796414662549E-2</v>
      </c>
      <c r="T161" s="24"/>
    </row>
    <row r="162" spans="1:20" x14ac:dyDescent="0.25">
      <c r="A162" s="11">
        <v>37711</v>
      </c>
      <c r="B162" s="11">
        <v>37711</v>
      </c>
      <c r="C162" s="8">
        <v>1221.46</v>
      </c>
      <c r="D162" s="8">
        <v>869.54</v>
      </c>
      <c r="E162" s="8">
        <v>882.67499999999995</v>
      </c>
      <c r="F162" s="8">
        <v>5836.7</v>
      </c>
      <c r="G162" s="10">
        <f t="shared" si="21"/>
        <v>9.7130717279347856E-3</v>
      </c>
      <c r="H162" s="10">
        <f t="shared" si="23"/>
        <v>1.1548155116016812E-3</v>
      </c>
      <c r="I162" s="10">
        <f t="shared" si="24"/>
        <v>3.850838575258031E-3</v>
      </c>
      <c r="J162" s="10">
        <f t="shared" si="25"/>
        <v>1.4206251436923445E-3</v>
      </c>
      <c r="K162" s="14">
        <f t="shared" si="22"/>
        <v>321.93669117840858</v>
      </c>
      <c r="L162" s="14">
        <f t="shared" si="26"/>
        <v>196.04943059222489</v>
      </c>
      <c r="M162" s="14">
        <f t="shared" si="27"/>
        <v>445.56592058636477</v>
      </c>
      <c r="N162" s="14">
        <f t="shared" si="28"/>
        <v>583.6699999999995</v>
      </c>
      <c r="O162" s="12">
        <f>C162/MAX(C$3:C162)-1</f>
        <v>-0.41957679751761756</v>
      </c>
      <c r="P162" s="12">
        <f>D162/MAX(D$3:D162)-1</f>
        <v>0</v>
      </c>
      <c r="Q162" s="12">
        <f>E162/MAX(E$3:E162)-1</f>
        <v>0</v>
      </c>
      <c r="R162" s="12">
        <f>F162/MAX(F$3:F162)-1</f>
        <v>-2.5675610256889692E-2</v>
      </c>
      <c r="T162" s="24"/>
    </row>
    <row r="163" spans="1:20" x14ac:dyDescent="0.25">
      <c r="A163" s="11">
        <v>37741</v>
      </c>
      <c r="B163" s="11">
        <v>37741</v>
      </c>
      <c r="C163" s="8">
        <v>1322.07</v>
      </c>
      <c r="D163" s="8">
        <v>870.48199999999997</v>
      </c>
      <c r="E163" s="8">
        <v>923.60599999999999</v>
      </c>
      <c r="F163" s="8">
        <v>5990.55</v>
      </c>
      <c r="G163" s="10">
        <f t="shared" si="21"/>
        <v>8.2368640806903093E-2</v>
      </c>
      <c r="H163" s="10">
        <f t="shared" si="23"/>
        <v>1.0833314166109886E-3</v>
      </c>
      <c r="I163" s="10">
        <f t="shared" si="24"/>
        <v>4.6371541054181842E-2</v>
      </c>
      <c r="J163" s="10">
        <f t="shared" si="25"/>
        <v>2.6359072763719293E-2</v>
      </c>
      <c r="K163" s="14">
        <f t="shared" si="22"/>
        <v>348.4541788566458</v>
      </c>
      <c r="L163" s="14">
        <f t="shared" si="26"/>
        <v>196.26181709959414</v>
      </c>
      <c r="M163" s="14">
        <f t="shared" si="27"/>
        <v>466.22749896517973</v>
      </c>
      <c r="N163" s="14">
        <f t="shared" si="28"/>
        <v>599.0549999999995</v>
      </c>
      <c r="O163" s="12">
        <f>C163/MAX(C$3:C163)-1</f>
        <v>-0.37176812723635377</v>
      </c>
      <c r="P163" s="12">
        <f>D163/MAX(D$3:D163)-1</f>
        <v>0</v>
      </c>
      <c r="Q163" s="12">
        <f>E163/MAX(E$3:E163)-1</f>
        <v>0</v>
      </c>
      <c r="R163" s="12">
        <f>F163/MAX(F$3:F163)-1</f>
        <v>0</v>
      </c>
      <c r="T163" s="24"/>
    </row>
    <row r="164" spans="1:20" x14ac:dyDescent="0.25">
      <c r="A164" s="11">
        <v>37772</v>
      </c>
      <c r="B164" s="11">
        <v>37772</v>
      </c>
      <c r="C164" s="8">
        <v>1391.72</v>
      </c>
      <c r="D164" s="8">
        <v>871.43499999999995</v>
      </c>
      <c r="E164" s="8">
        <v>920.15</v>
      </c>
      <c r="F164" s="8">
        <v>6204.78</v>
      </c>
      <c r="G164" s="10">
        <f t="shared" si="21"/>
        <v>5.2682535720498969E-2</v>
      </c>
      <c r="H164" s="10">
        <f t="shared" si="23"/>
        <v>1.0947957568334665E-3</v>
      </c>
      <c r="I164" s="10">
        <f t="shared" si="24"/>
        <v>-3.7418552932744209E-3</v>
      </c>
      <c r="J164" s="10">
        <f t="shared" si="25"/>
        <v>3.5761324085434421E-2</v>
      </c>
      <c r="K164" s="14">
        <f t="shared" si="22"/>
        <v>366.8116285812182</v>
      </c>
      <c r="L164" s="14">
        <f t="shared" si="26"/>
        <v>196.47668370418319</v>
      </c>
      <c r="M164" s="14">
        <f t="shared" si="27"/>
        <v>464.48294313030681</v>
      </c>
      <c r="N164" s="14">
        <f t="shared" si="28"/>
        <v>620.47799999999938</v>
      </c>
      <c r="O164" s="12">
        <f>C164/MAX(C$3:C164)-1</f>
        <v>-0.33867127915872697</v>
      </c>
      <c r="P164" s="12">
        <f>D164/MAX(D$3:D164)-1</f>
        <v>0</v>
      </c>
      <c r="Q164" s="12">
        <f>E164/MAX(E$3:E164)-1</f>
        <v>-3.7418552932744209E-3</v>
      </c>
      <c r="R164" s="12">
        <f>F164/MAX(F$3:F164)-1</f>
        <v>0</v>
      </c>
      <c r="T164" s="24"/>
    </row>
    <row r="165" spans="1:20" x14ac:dyDescent="0.25">
      <c r="A165" s="11">
        <v>37802</v>
      </c>
      <c r="B165" s="11">
        <v>37802</v>
      </c>
      <c r="C165" s="8">
        <v>1409.48</v>
      </c>
      <c r="D165" s="8">
        <v>872.43499999999995</v>
      </c>
      <c r="E165" s="8">
        <v>845.91399999999999</v>
      </c>
      <c r="F165" s="8">
        <v>6288.29</v>
      </c>
      <c r="G165" s="10">
        <f t="shared" si="21"/>
        <v>1.2761187595205836E-2</v>
      </c>
      <c r="H165" s="10">
        <f t="shared" si="23"/>
        <v>1.1475325182026541E-3</v>
      </c>
      <c r="I165" s="10">
        <f t="shared" si="24"/>
        <v>-8.0678150301581208E-2</v>
      </c>
      <c r="J165" s="10">
        <f t="shared" si="25"/>
        <v>1.3458978400523458E-2</v>
      </c>
      <c r="K165" s="14">
        <f t="shared" si="22"/>
        <v>371.49258058564607</v>
      </c>
      <c r="L165" s="14">
        <f t="shared" si="26"/>
        <v>196.70214708780236</v>
      </c>
      <c r="M165" s="14">
        <f t="shared" si="27"/>
        <v>427.0093184319191</v>
      </c>
      <c r="N165" s="14">
        <f t="shared" si="28"/>
        <v>628.82899999999938</v>
      </c>
      <c r="O165" s="12">
        <f>C165/MAX(C$3:C165)-1</f>
        <v>-0.33023193928997396</v>
      </c>
      <c r="P165" s="12">
        <f>D165/MAX(D$3:D165)-1</f>
        <v>0</v>
      </c>
      <c r="Q165" s="12">
        <f>E165/MAX(E$3:E165)-1</f>
        <v>-8.4118119631098165E-2</v>
      </c>
      <c r="R165" s="12">
        <f>F165/MAX(F$3:F165)-1</f>
        <v>0</v>
      </c>
      <c r="T165" s="24"/>
    </row>
    <row r="166" spans="1:20" x14ac:dyDescent="0.25">
      <c r="A166" s="11">
        <v>37833</v>
      </c>
      <c r="B166" s="11">
        <v>37833</v>
      </c>
      <c r="C166" s="8">
        <v>1434.33</v>
      </c>
      <c r="D166" s="8">
        <v>873.27700000000004</v>
      </c>
      <c r="E166" s="8">
        <v>845.57799999999997</v>
      </c>
      <c r="F166" s="8">
        <v>6370.29</v>
      </c>
      <c r="G166" s="10">
        <f t="shared" si="21"/>
        <v>1.7630615546158745E-2</v>
      </c>
      <c r="H166" s="10">
        <f t="shared" si="23"/>
        <v>9.6511487961858933E-4</v>
      </c>
      <c r="I166" s="10">
        <f t="shared" si="24"/>
        <v>-3.9720349822791601E-4</v>
      </c>
      <c r="J166" s="10">
        <f t="shared" si="25"/>
        <v>1.3040111063580051E-2</v>
      </c>
      <c r="K166" s="14">
        <f t="shared" si="22"/>
        <v>378.04222345220199</v>
      </c>
      <c r="L166" s="14">
        <f t="shared" si="26"/>
        <v>196.89198725680973</v>
      </c>
      <c r="M166" s="14">
        <f t="shared" si="27"/>
        <v>426.83970883686203</v>
      </c>
      <c r="N166" s="14">
        <f t="shared" si="28"/>
        <v>637.02899999999931</v>
      </c>
      <c r="O166" s="12">
        <f>C166/MAX(C$3:C166)-1</f>
        <v>-0.3184235161064991</v>
      </c>
      <c r="P166" s="12">
        <f>D166/MAX(D$3:D166)-1</f>
        <v>0</v>
      </c>
      <c r="Q166" s="12">
        <f>E166/MAX(E$3:E166)-1</f>
        <v>-8.4481911117944231E-2</v>
      </c>
      <c r="R166" s="12">
        <f>F166/MAX(F$3:F166)-1</f>
        <v>0</v>
      </c>
      <c r="T166" s="24"/>
    </row>
    <row r="167" spans="1:20" x14ac:dyDescent="0.25">
      <c r="A167" s="11">
        <v>37864</v>
      </c>
      <c r="B167" s="11">
        <v>37864</v>
      </c>
      <c r="C167" s="8">
        <v>1462.3</v>
      </c>
      <c r="D167" s="8">
        <v>874.05899999999997</v>
      </c>
      <c r="E167" s="8">
        <v>892.73</v>
      </c>
      <c r="F167" s="8">
        <v>6486.87</v>
      </c>
      <c r="G167" s="10">
        <f t="shared" si="21"/>
        <v>1.950039391214009E-2</v>
      </c>
      <c r="H167" s="10">
        <f t="shared" si="23"/>
        <v>8.9547760905173135E-4</v>
      </c>
      <c r="I167" s="10">
        <f t="shared" si="24"/>
        <v>5.5763040192625679E-2</v>
      </c>
      <c r="J167" s="10">
        <f t="shared" si="25"/>
        <v>1.8300579722430266E-2</v>
      </c>
      <c r="K167" s="14">
        <f t="shared" si="22"/>
        <v>385.41419572494124</v>
      </c>
      <c r="L167" s="14">
        <f t="shared" si="26"/>
        <v>197.06829962279991</v>
      </c>
      <c r="M167" s="14">
        <f t="shared" si="27"/>
        <v>450.64158867654061</v>
      </c>
      <c r="N167" s="14">
        <f t="shared" si="28"/>
        <v>648.68699999999933</v>
      </c>
      <c r="O167" s="12">
        <f>C167/MAX(C$3:C167)-1</f>
        <v>-0.30513250618932442</v>
      </c>
      <c r="P167" s="12">
        <f>D167/MAX(D$3:D167)-1</f>
        <v>0</v>
      </c>
      <c r="Q167" s="12">
        <f>E167/MAX(E$3:E167)-1</f>
        <v>-3.3429839130538319E-2</v>
      </c>
      <c r="R167" s="12">
        <f>F167/MAX(F$3:F167)-1</f>
        <v>0</v>
      </c>
      <c r="T167" s="24"/>
    </row>
    <row r="168" spans="1:20" x14ac:dyDescent="0.25">
      <c r="A168" s="11">
        <v>37894</v>
      </c>
      <c r="B168" s="11">
        <v>37894</v>
      </c>
      <c r="C168" s="8">
        <v>1446.77</v>
      </c>
      <c r="D168" s="8">
        <v>874.92899999999997</v>
      </c>
      <c r="E168" s="8">
        <v>870.82600000000002</v>
      </c>
      <c r="F168" s="8">
        <v>6562.31</v>
      </c>
      <c r="G168" s="10">
        <f t="shared" si="21"/>
        <v>-1.0620255761471631E-2</v>
      </c>
      <c r="H168" s="10">
        <f t="shared" si="23"/>
        <v>9.9535614872681144E-4</v>
      </c>
      <c r="I168" s="10">
        <f t="shared" si="24"/>
        <v>-2.4535973922686583E-2</v>
      </c>
      <c r="J168" s="10">
        <f t="shared" si="25"/>
        <v>1.1629645730529603E-2</v>
      </c>
      <c r="K168" s="14">
        <f t="shared" si="22"/>
        <v>381.32099839224048</v>
      </c>
      <c r="L168" s="14">
        <f t="shared" si="26"/>
        <v>197.2644527665486</v>
      </c>
      <c r="M168" s="14">
        <f t="shared" si="27"/>
        <v>439.58465840829496</v>
      </c>
      <c r="N168" s="14">
        <f t="shared" si="28"/>
        <v>656.23099999999943</v>
      </c>
      <c r="O168" s="12">
        <f>C168/MAX(C$3:C168)-1</f>
        <v>-0.31251217669392661</v>
      </c>
      <c r="P168" s="12">
        <f>D168/MAX(D$3:D168)-1</f>
        <v>0</v>
      </c>
      <c r="Q168" s="12">
        <f>E168/MAX(E$3:E168)-1</f>
        <v>-5.7145579392078427E-2</v>
      </c>
      <c r="R168" s="12">
        <f>F168/MAX(F$3:F168)-1</f>
        <v>0</v>
      </c>
      <c r="T168" s="24"/>
    </row>
    <row r="169" spans="1:20" x14ac:dyDescent="0.25">
      <c r="A169" s="11">
        <v>37925</v>
      </c>
      <c r="B169" s="11">
        <v>37925</v>
      </c>
      <c r="C169" s="8">
        <v>1528.62</v>
      </c>
      <c r="D169" s="8">
        <v>875.77300000000002</v>
      </c>
      <c r="E169" s="8">
        <v>876.55700000000002</v>
      </c>
      <c r="F169" s="8">
        <v>6722.96</v>
      </c>
      <c r="G169" s="10">
        <f t="shared" si="21"/>
        <v>5.6574299992396826E-2</v>
      </c>
      <c r="H169" s="10">
        <f t="shared" si="23"/>
        <v>9.6464970300447206E-4</v>
      </c>
      <c r="I169" s="10">
        <f t="shared" si="24"/>
        <v>6.5811080514361908E-3</v>
      </c>
      <c r="J169" s="10">
        <f t="shared" si="25"/>
        <v>2.4480708774806459E-2</v>
      </c>
      <c r="K169" s="14">
        <f t="shared" si="22"/>
        <v>402.89396694868338</v>
      </c>
      <c r="L169" s="14">
        <f t="shared" si="26"/>
        <v>197.4547438623232</v>
      </c>
      <c r="M169" s="14">
        <f t="shared" si="27"/>
        <v>442.47761254303362</v>
      </c>
      <c r="N169" s="14">
        <f t="shared" si="28"/>
        <v>672.29599999999948</v>
      </c>
      <c r="O169" s="12">
        <f>C169/MAX(C$3:C169)-1</f>
        <v>-0.27361803433708887</v>
      </c>
      <c r="P169" s="12">
        <f>D169/MAX(D$3:D169)-1</f>
        <v>0</v>
      </c>
      <c r="Q169" s="12">
        <f>E169/MAX(E$3:E169)-1</f>
        <v>-5.0940552573283338E-2</v>
      </c>
      <c r="R169" s="12">
        <f>F169/MAX(F$3:F169)-1</f>
        <v>0</v>
      </c>
      <c r="T169" s="24"/>
    </row>
    <row r="170" spans="1:20" x14ac:dyDescent="0.25">
      <c r="A170" s="11">
        <v>37955</v>
      </c>
      <c r="B170" s="11">
        <v>37955</v>
      </c>
      <c r="C170" s="8">
        <v>1542.07</v>
      </c>
      <c r="D170" s="8">
        <v>876.53</v>
      </c>
      <c r="E170" s="8">
        <v>884.01400000000001</v>
      </c>
      <c r="F170" s="8">
        <v>6793.88</v>
      </c>
      <c r="G170" s="10">
        <f t="shared" si="21"/>
        <v>8.7987858329736657E-3</v>
      </c>
      <c r="H170" s="10">
        <f t="shared" si="23"/>
        <v>8.6437923982574105E-4</v>
      </c>
      <c r="I170" s="10">
        <f t="shared" si="24"/>
        <v>8.5071478523359723E-3</v>
      </c>
      <c r="J170" s="10">
        <f t="shared" si="25"/>
        <v>1.0548924878327481E-2</v>
      </c>
      <c r="K170" s="14">
        <f t="shared" si="22"/>
        <v>406.43894467726204</v>
      </c>
      <c r="L170" s="14">
        <f t="shared" si="26"/>
        <v>197.62541964372289</v>
      </c>
      <c r="M170" s="14">
        <f t="shared" si="27"/>
        <v>446.24183501428581</v>
      </c>
      <c r="N170" s="14">
        <f t="shared" si="28"/>
        <v>679.38799999999958</v>
      </c>
      <c r="O170" s="12">
        <f>C170/MAX(C$3:C170)-1</f>
        <v>-0.26722675498828663</v>
      </c>
      <c r="P170" s="12">
        <f>D170/MAX(D$3:D170)-1</f>
        <v>0</v>
      </c>
      <c r="Q170" s="12">
        <f>E170/MAX(E$3:E170)-1</f>
        <v>-4.2866763533368157E-2</v>
      </c>
      <c r="R170" s="12">
        <f>F170/MAX(F$3:F170)-1</f>
        <v>0</v>
      </c>
      <c r="T170" s="24"/>
    </row>
    <row r="171" spans="1:20" x14ac:dyDescent="0.25">
      <c r="A171" s="11">
        <v>37986</v>
      </c>
      <c r="B171" s="11">
        <v>37986</v>
      </c>
      <c r="C171" s="8">
        <v>1622.94</v>
      </c>
      <c r="D171" s="8">
        <v>877.471</v>
      </c>
      <c r="E171" s="8">
        <v>894.95</v>
      </c>
      <c r="F171" s="8">
        <v>6921.2</v>
      </c>
      <c r="G171" s="10">
        <f t="shared" si="21"/>
        <v>5.2442496125338023E-2</v>
      </c>
      <c r="H171" s="10">
        <f t="shared" si="23"/>
        <v>1.073551390140759E-3</v>
      </c>
      <c r="I171" s="10">
        <f t="shared" si="24"/>
        <v>1.2370844805625225E-2</v>
      </c>
      <c r="J171" s="10">
        <f t="shared" si="25"/>
        <v>1.874039576795572E-2</v>
      </c>
      <c r="K171" s="14">
        <f t="shared" si="22"/>
        <v>427.75361745868582</v>
      </c>
      <c r="L171" s="14">
        <f t="shared" si="26"/>
        <v>197.83758068770857</v>
      </c>
      <c r="M171" s="14">
        <f t="shared" si="27"/>
        <v>451.76222350102495</v>
      </c>
      <c r="N171" s="14">
        <f t="shared" si="28"/>
        <v>692.11999999999944</v>
      </c>
      <c r="O171" s="12">
        <f>C171/MAX(C$3:C171)-1</f>
        <v>-0.22879829692600839</v>
      </c>
      <c r="P171" s="12">
        <f>D171/MAX(D$3:D171)-1</f>
        <v>0</v>
      </c>
      <c r="Q171" s="12">
        <f>E171/MAX(E$3:E171)-1</f>
        <v>-3.1026216806733564E-2</v>
      </c>
      <c r="R171" s="12">
        <f>F171/MAX(F$3:F171)-1</f>
        <v>0</v>
      </c>
      <c r="T171" s="24"/>
    </row>
    <row r="172" spans="1:20" x14ac:dyDescent="0.25">
      <c r="A172" s="11">
        <v>38017</v>
      </c>
      <c r="B172" s="11">
        <v>38017</v>
      </c>
      <c r="C172" s="8">
        <v>1652.73</v>
      </c>
      <c r="D172" s="8">
        <v>878.29100000000005</v>
      </c>
      <c r="E172" s="8">
        <v>910.72199999999998</v>
      </c>
      <c r="F172" s="8">
        <v>7057.96</v>
      </c>
      <c r="G172" s="10">
        <f t="shared" si="21"/>
        <v>1.8355576915967342E-2</v>
      </c>
      <c r="H172" s="10">
        <f t="shared" si="23"/>
        <v>9.3450381835991081E-4</v>
      </c>
      <c r="I172" s="10">
        <f t="shared" si="24"/>
        <v>1.7623330912341473E-2</v>
      </c>
      <c r="J172" s="10">
        <f t="shared" si="25"/>
        <v>1.9759579263711524E-2</v>
      </c>
      <c r="K172" s="14">
        <f t="shared" si="22"/>
        <v>435.60528188503201</v>
      </c>
      <c r="L172" s="14">
        <f t="shared" si="26"/>
        <v>198.02246066227633</v>
      </c>
      <c r="M172" s="14">
        <f t="shared" si="27"/>
        <v>459.72377865947868</v>
      </c>
      <c r="N172" s="14">
        <f t="shared" si="28"/>
        <v>705.79599999999948</v>
      </c>
      <c r="O172" s="12">
        <f>C172/MAX(C$3:C172)-1</f>
        <v>-0.21464244474750871</v>
      </c>
      <c r="P172" s="12">
        <f>D172/MAX(D$3:D172)-1</f>
        <v>0</v>
      </c>
      <c r="Q172" s="12">
        <f>E172/MAX(E$3:E172)-1</f>
        <v>-1.3949671180135237E-2</v>
      </c>
      <c r="R172" s="12">
        <f>F172/MAX(F$3:F172)-1</f>
        <v>0</v>
      </c>
      <c r="T172" s="24"/>
    </row>
    <row r="173" spans="1:20" x14ac:dyDescent="0.25">
      <c r="A173" s="11">
        <v>38046</v>
      </c>
      <c r="B173" s="11">
        <v>38046</v>
      </c>
      <c r="C173" s="8">
        <v>1675.7</v>
      </c>
      <c r="D173" s="8">
        <v>879.04300000000001</v>
      </c>
      <c r="E173" s="8">
        <v>927.20799999999997</v>
      </c>
      <c r="F173" s="8">
        <v>7141.81</v>
      </c>
      <c r="G173" s="10">
        <f t="shared" si="21"/>
        <v>1.389821688963111E-2</v>
      </c>
      <c r="H173" s="10">
        <f t="shared" si="23"/>
        <v>8.5620824988530408E-4</v>
      </c>
      <c r="I173" s="10">
        <f t="shared" si="24"/>
        <v>1.810212117418919E-2</v>
      </c>
      <c r="J173" s="10">
        <f t="shared" si="25"/>
        <v>1.1880203344875939E-2</v>
      </c>
      <c r="K173" s="14">
        <f t="shared" si="22"/>
        <v>441.65941857093907</v>
      </c>
      <c r="L173" s="14">
        <f t="shared" si="26"/>
        <v>198.19200912675797</v>
      </c>
      <c r="M173" s="14">
        <f t="shared" si="27"/>
        <v>468.04575420742867</v>
      </c>
      <c r="N173" s="14">
        <f t="shared" si="28"/>
        <v>714.18099999999959</v>
      </c>
      <c r="O173" s="12">
        <f>C173/MAX(C$3:C173)-1</f>
        <v>-0.2037273751086992</v>
      </c>
      <c r="P173" s="12">
        <f>D173/MAX(D$3:D173)-1</f>
        <v>0</v>
      </c>
      <c r="Q173" s="12">
        <f>E173/MAX(E$3:E173)-1</f>
        <v>0</v>
      </c>
      <c r="R173" s="12">
        <f>F173/MAX(F$3:F173)-1</f>
        <v>0</v>
      </c>
      <c r="T173" s="24"/>
    </row>
    <row r="174" spans="1:20" x14ac:dyDescent="0.25">
      <c r="A174" s="11">
        <v>38077</v>
      </c>
      <c r="B174" s="11">
        <v>38077</v>
      </c>
      <c r="C174" s="8">
        <v>1650.42</v>
      </c>
      <c r="D174" s="8">
        <v>879.93</v>
      </c>
      <c r="E174" s="8">
        <v>875.47900000000004</v>
      </c>
      <c r="F174" s="8">
        <v>7177.95</v>
      </c>
      <c r="G174" s="10">
        <f t="shared" si="21"/>
        <v>-1.5086232619203943E-2</v>
      </c>
      <c r="H174" s="10">
        <f t="shared" si="23"/>
        <v>1.0090518893841605E-3</v>
      </c>
      <c r="I174" s="10">
        <f t="shared" si="24"/>
        <v>-5.5790070836317152E-2</v>
      </c>
      <c r="J174" s="10">
        <f t="shared" si="25"/>
        <v>5.060341846114591E-3</v>
      </c>
      <c r="K174" s="14">
        <f t="shared" si="22"/>
        <v>434.99644184391553</v>
      </c>
      <c r="L174" s="14">
        <f t="shared" si="26"/>
        <v>198.39199514802817</v>
      </c>
      <c r="M174" s="14">
        <f t="shared" si="27"/>
        <v>441.93344842555877</v>
      </c>
      <c r="N174" s="14">
        <f t="shared" si="28"/>
        <v>717.7949999999995</v>
      </c>
      <c r="O174" s="12">
        <f>C174/MAX(C$3:C174)-1</f>
        <v>-0.2157401291561134</v>
      </c>
      <c r="P174" s="12">
        <f>D174/MAX(D$3:D174)-1</f>
        <v>0</v>
      </c>
      <c r="Q174" s="12">
        <f>E174/MAX(E$3:E174)-1</f>
        <v>-5.5790070836317152E-2</v>
      </c>
      <c r="R174" s="12">
        <f>F174/MAX(F$3:F174)-1</f>
        <v>0</v>
      </c>
      <c r="T174" s="24"/>
    </row>
    <row r="175" spans="1:20" x14ac:dyDescent="0.25">
      <c r="A175" s="11">
        <v>38107</v>
      </c>
      <c r="B175" s="11">
        <v>38107</v>
      </c>
      <c r="C175" s="8">
        <v>1624.51</v>
      </c>
      <c r="D175" s="8">
        <v>880.72799999999995</v>
      </c>
      <c r="E175" s="8">
        <v>870.95699999999999</v>
      </c>
      <c r="F175" s="8">
        <v>7071.57</v>
      </c>
      <c r="G175" s="10">
        <f t="shared" si="21"/>
        <v>-1.569903418523777E-2</v>
      </c>
      <c r="H175" s="10">
        <f t="shared" si="23"/>
        <v>9.0689032082091892E-4</v>
      </c>
      <c r="I175" s="10">
        <f t="shared" si="24"/>
        <v>-5.1651724370316288E-3</v>
      </c>
      <c r="J175" s="10">
        <f t="shared" si="25"/>
        <v>-1.4820387436524363E-2</v>
      </c>
      <c r="K175" s="14">
        <f t="shared" si="22"/>
        <v>428.16741783295112</v>
      </c>
      <c r="L175" s="14">
        <f t="shared" si="26"/>
        <v>198.57191492815627</v>
      </c>
      <c r="M175" s="14">
        <f t="shared" si="27"/>
        <v>439.65078595874871</v>
      </c>
      <c r="N175" s="14">
        <f t="shared" si="28"/>
        <v>707.15699999999947</v>
      </c>
      <c r="O175" s="12">
        <f>C175/MAX(C$3:C175)-1</f>
        <v>-0.22805225167860177</v>
      </c>
      <c r="P175" s="12">
        <f>D175/MAX(D$3:D175)-1</f>
        <v>0</v>
      </c>
      <c r="Q175" s="12">
        <f>E175/MAX(E$3:E175)-1</f>
        <v>-6.0667077937205049E-2</v>
      </c>
      <c r="R175" s="12">
        <f>F175/MAX(F$3:F175)-1</f>
        <v>-1.4820387436524363E-2</v>
      </c>
      <c r="T175" s="24"/>
    </row>
    <row r="176" spans="1:20" x14ac:dyDescent="0.25">
      <c r="A176" s="11">
        <v>38138</v>
      </c>
      <c r="B176" s="11">
        <v>38138</v>
      </c>
      <c r="C176" s="8">
        <v>1646.8</v>
      </c>
      <c r="D176" s="8">
        <v>881.56100000000004</v>
      </c>
      <c r="E176" s="8">
        <v>877.34400000000005</v>
      </c>
      <c r="F176" s="8">
        <v>7049.93</v>
      </c>
      <c r="G176" s="10">
        <f t="shared" si="21"/>
        <v>1.3721060504398253E-2</v>
      </c>
      <c r="H176" s="10">
        <f t="shared" si="23"/>
        <v>9.4580846754066528E-4</v>
      </c>
      <c r="I176" s="10">
        <f t="shared" si="24"/>
        <v>7.3333126664119064E-3</v>
      </c>
      <c r="J176" s="10">
        <f t="shared" si="25"/>
        <v>-3.0601408173855926E-3</v>
      </c>
      <c r="K176" s="14">
        <f t="shared" si="22"/>
        <v>434.04232887904902</v>
      </c>
      <c r="L176" s="14">
        <f t="shared" si="26"/>
        <v>198.7597259267111</v>
      </c>
      <c r="M176" s="14">
        <f t="shared" si="27"/>
        <v>442.87488263621793</v>
      </c>
      <c r="N176" s="14">
        <f t="shared" si="28"/>
        <v>704.99299999999948</v>
      </c>
      <c r="O176" s="12">
        <f>C176/MAX(C$3:C176)-1</f>
        <v>-0.21746030991764986</v>
      </c>
      <c r="P176" s="12">
        <f>D176/MAX(D$3:D176)-1</f>
        <v>0</v>
      </c>
      <c r="Q176" s="12">
        <f>E176/MAX(E$3:E176)-1</f>
        <v>-5.377865592186426E-2</v>
      </c>
      <c r="R176" s="12">
        <f>F176/MAX(F$3:F176)-1</f>
        <v>-1.7835175781385937E-2</v>
      </c>
      <c r="T176" s="24"/>
    </row>
    <row r="177" spans="1:20" x14ac:dyDescent="0.25">
      <c r="A177" s="11">
        <v>38168</v>
      </c>
      <c r="B177" s="11">
        <v>38168</v>
      </c>
      <c r="C177" s="8">
        <v>1678.83</v>
      </c>
      <c r="D177" s="8">
        <v>882.38099999999997</v>
      </c>
      <c r="E177" s="8">
        <v>888.72199999999998</v>
      </c>
      <c r="F177" s="8">
        <v>7102.95</v>
      </c>
      <c r="G177" s="10">
        <f t="shared" si="21"/>
        <v>1.9449842118047123E-2</v>
      </c>
      <c r="H177" s="10">
        <f t="shared" si="23"/>
        <v>9.3016819028957087E-4</v>
      </c>
      <c r="I177" s="10">
        <f t="shared" si="24"/>
        <v>1.2968687310792593E-2</v>
      </c>
      <c r="J177" s="10">
        <f t="shared" si="25"/>
        <v>7.5206420489279946E-3</v>
      </c>
      <c r="K177" s="14">
        <f t="shared" si="22"/>
        <v>442.48438364829599</v>
      </c>
      <c r="L177" s="14">
        <f t="shared" si="26"/>
        <v>198.94460590127881</v>
      </c>
      <c r="M177" s="14">
        <f t="shared" si="27"/>
        <v>448.61838850693101</v>
      </c>
      <c r="N177" s="14">
        <f t="shared" si="28"/>
        <v>710.29499999999939</v>
      </c>
      <c r="O177" s="12">
        <f>C177/MAX(C$3:C177)-1</f>
        <v>-0.20224003649444267</v>
      </c>
      <c r="P177" s="12">
        <f>D177/MAX(D$3:D177)-1</f>
        <v>0</v>
      </c>
      <c r="Q177" s="12">
        <f>E177/MAX(E$3:E177)-1</f>
        <v>-4.1507407183717149E-2</v>
      </c>
      <c r="R177" s="12">
        <f>F177/MAX(F$3:F177)-1</f>
        <v>-1.0448665705389382E-2</v>
      </c>
      <c r="T177" s="24"/>
    </row>
    <row r="178" spans="1:20" x14ac:dyDescent="0.25">
      <c r="A178" s="11">
        <v>38199</v>
      </c>
      <c r="B178" s="11">
        <v>38199</v>
      </c>
      <c r="C178" s="8">
        <v>1623.26</v>
      </c>
      <c r="D178" s="8">
        <v>883.37199999999996</v>
      </c>
      <c r="E178" s="8">
        <v>922.04200000000003</v>
      </c>
      <c r="F178" s="8">
        <v>7034.62</v>
      </c>
      <c r="G178" s="10">
        <f t="shared" si="21"/>
        <v>-3.3100433039676358E-2</v>
      </c>
      <c r="H178" s="10">
        <f t="shared" si="23"/>
        <v>1.1230976188290054E-3</v>
      </c>
      <c r="I178" s="10">
        <f t="shared" si="24"/>
        <v>3.7492039130346821E-2</v>
      </c>
      <c r="J178" s="10">
        <f t="shared" si="25"/>
        <v>-9.6199466418882551E-3</v>
      </c>
      <c r="K178" s="14">
        <f t="shared" si="22"/>
        <v>427.83795893624313</v>
      </c>
      <c r="L178" s="14">
        <f t="shared" si="26"/>
        <v>199.1680401144454</v>
      </c>
      <c r="M178" s="14">
        <f t="shared" si="27"/>
        <v>465.43800668342601</v>
      </c>
      <c r="N178" s="14">
        <f t="shared" si="28"/>
        <v>703.46199999999942</v>
      </c>
      <c r="O178" s="12">
        <f>C178/MAX(C$3:C178)-1</f>
        <v>-0.22864623674819307</v>
      </c>
      <c r="P178" s="12">
        <f>D178/MAX(D$3:D178)-1</f>
        <v>0</v>
      </c>
      <c r="Q178" s="12">
        <f>E178/MAX(E$3:E178)-1</f>
        <v>-5.5715653877015381E-3</v>
      </c>
      <c r="R178" s="12">
        <f>F178/MAX(F$3:F178)-1</f>
        <v>-1.9968096740712871E-2</v>
      </c>
      <c r="T178" s="24"/>
    </row>
    <row r="179" spans="1:20" x14ac:dyDescent="0.25">
      <c r="A179" s="11">
        <v>38230</v>
      </c>
      <c r="B179" s="11">
        <v>38230</v>
      </c>
      <c r="C179" s="8">
        <v>1629.83</v>
      </c>
      <c r="D179" s="8">
        <v>884.55200000000002</v>
      </c>
      <c r="E179" s="8">
        <v>927.37</v>
      </c>
      <c r="F179" s="8">
        <v>7042.71</v>
      </c>
      <c r="G179" s="10">
        <f t="shared" si="21"/>
        <v>4.0474107659893566E-3</v>
      </c>
      <c r="H179" s="10">
        <f t="shared" si="23"/>
        <v>1.3357905842612539E-3</v>
      </c>
      <c r="I179" s="10">
        <f t="shared" si="24"/>
        <v>5.7784786376324782E-3</v>
      </c>
      <c r="J179" s="10">
        <f t="shared" si="25"/>
        <v>1.1500265828148226E-3</v>
      </c>
      <c r="K179" s="14">
        <f t="shared" si="22"/>
        <v>429.56959489734061</v>
      </c>
      <c r="L179" s="14">
        <f t="shared" si="26"/>
        <v>199.43408690711604</v>
      </c>
      <c r="M179" s="14">
        <f t="shared" si="27"/>
        <v>468.12753026218843</v>
      </c>
      <c r="N179" s="14">
        <f t="shared" si="28"/>
        <v>704.2709999999995</v>
      </c>
      <c r="O179" s="12">
        <f>C179/MAX(C$3:C179)-1</f>
        <v>-0.22552425122242126</v>
      </c>
      <c r="P179" s="12">
        <f>D179/MAX(D$3:D179)-1</f>
        <v>0</v>
      </c>
      <c r="Q179" s="12">
        <f>E179/MAX(E$3:E179)-1</f>
        <v>0</v>
      </c>
      <c r="R179" s="12">
        <f>F179/MAX(F$3:F179)-1</f>
        <v>-1.8841033999958179E-2</v>
      </c>
      <c r="T179" s="24"/>
    </row>
    <row r="180" spans="1:20" x14ac:dyDescent="0.25">
      <c r="A180" s="11">
        <v>38260</v>
      </c>
      <c r="B180" s="11">
        <v>38260</v>
      </c>
      <c r="C180" s="8">
        <v>1647.48</v>
      </c>
      <c r="D180" s="8">
        <v>885.779</v>
      </c>
      <c r="E180" s="8">
        <v>938.85500000000002</v>
      </c>
      <c r="F180" s="8">
        <v>7158.84</v>
      </c>
      <c r="G180" s="10">
        <f t="shared" si="21"/>
        <v>1.0829350300338048E-2</v>
      </c>
      <c r="H180" s="10">
        <f t="shared" si="23"/>
        <v>1.3871428700629185E-3</v>
      </c>
      <c r="I180" s="10">
        <f t="shared" si="24"/>
        <v>1.2384485156949232E-2</v>
      </c>
      <c r="J180" s="10">
        <f t="shared" si="25"/>
        <v>1.6489391157665123E-2</v>
      </c>
      <c r="K180" s="14">
        <f t="shared" si="22"/>
        <v>434.22155451885823</v>
      </c>
      <c r="L180" s="14">
        <f t="shared" si="26"/>
        <v>199.71073047881674</v>
      </c>
      <c r="M180" s="14">
        <f t="shared" si="27"/>
        <v>473.92504871227982</v>
      </c>
      <c r="N180" s="14">
        <f t="shared" si="28"/>
        <v>715.88399999999945</v>
      </c>
      <c r="O180" s="12">
        <f>C180/MAX(C$3:C180)-1</f>
        <v>-0.21713718203979215</v>
      </c>
      <c r="P180" s="12">
        <f>D180/MAX(D$3:D180)-1</f>
        <v>0</v>
      </c>
      <c r="Q180" s="12">
        <f>E180/MAX(E$3:E180)-1</f>
        <v>0</v>
      </c>
      <c r="R180" s="12">
        <f>F180/MAX(F$3:F180)-1</f>
        <v>-2.6623200217331666E-3</v>
      </c>
      <c r="T180" s="24"/>
    </row>
    <row r="181" spans="1:20" x14ac:dyDescent="0.25">
      <c r="A181" s="11">
        <v>38291</v>
      </c>
      <c r="B181" s="11">
        <v>38291</v>
      </c>
      <c r="C181" s="8">
        <v>1672.65</v>
      </c>
      <c r="D181" s="8">
        <v>887.08</v>
      </c>
      <c r="E181" s="8">
        <v>921.73500000000001</v>
      </c>
      <c r="F181" s="8">
        <v>7219.12</v>
      </c>
      <c r="G181" s="10">
        <f t="shared" si="21"/>
        <v>1.5277878942384859E-2</v>
      </c>
      <c r="H181" s="10">
        <f t="shared" si="23"/>
        <v>1.468763653236449E-3</v>
      </c>
      <c r="I181" s="10">
        <f t="shared" si="24"/>
        <v>-1.8234977712213274E-2</v>
      </c>
      <c r="J181" s="10">
        <f t="shared" si="25"/>
        <v>8.4203586055842106E-3</v>
      </c>
      <c r="K181" s="14">
        <f t="shared" si="22"/>
        <v>440.85553886297151</v>
      </c>
      <c r="L181" s="14">
        <f t="shared" si="26"/>
        <v>200.00405834090532</v>
      </c>
      <c r="M181" s="14">
        <f t="shared" si="27"/>
        <v>465.28303601175179</v>
      </c>
      <c r="N181" s="14">
        <f t="shared" si="28"/>
        <v>721.91199999999947</v>
      </c>
      <c r="O181" s="12">
        <f>C181/MAX(C$3:C181)-1</f>
        <v>-0.20517669867850197</v>
      </c>
      <c r="P181" s="12">
        <f>D181/MAX(D$3:D181)-1</f>
        <v>0</v>
      </c>
      <c r="Q181" s="12">
        <f>E181/MAX(E$3:E181)-1</f>
        <v>-1.8234977712213274E-2</v>
      </c>
      <c r="R181" s="12">
        <f>F181/MAX(F$3:F181)-1</f>
        <v>0</v>
      </c>
      <c r="T181" s="24"/>
    </row>
    <row r="182" spans="1:20" x14ac:dyDescent="0.25">
      <c r="A182" s="11">
        <v>38321</v>
      </c>
      <c r="B182" s="11">
        <v>38321</v>
      </c>
      <c r="C182" s="8">
        <v>1740.33</v>
      </c>
      <c r="D182" s="8">
        <v>888.66200000000003</v>
      </c>
      <c r="E182" s="8">
        <v>934.822</v>
      </c>
      <c r="F182" s="8">
        <v>7424.14</v>
      </c>
      <c r="G182" s="10">
        <f t="shared" si="21"/>
        <v>4.0462738767823359E-2</v>
      </c>
      <c r="H182" s="10">
        <f t="shared" si="23"/>
        <v>1.7833791766244111E-3</v>
      </c>
      <c r="I182" s="10">
        <f t="shared" si="24"/>
        <v>1.4198224001475523E-2</v>
      </c>
      <c r="J182" s="10">
        <f t="shared" si="25"/>
        <v>2.839958332871606E-2</v>
      </c>
      <c r="K182" s="14">
        <f t="shared" si="22"/>
        <v>458.69376136633196</v>
      </c>
      <c r="L182" s="14">
        <f t="shared" si="26"/>
        <v>200.36074141379086</v>
      </c>
      <c r="M182" s="14">
        <f t="shared" si="27"/>
        <v>471.88922878113323</v>
      </c>
      <c r="N182" s="14">
        <f t="shared" si="28"/>
        <v>742.41399999999953</v>
      </c>
      <c r="O182" s="12">
        <f>C182/MAX(C$3:C182)-1</f>
        <v>-0.17301597107055111</v>
      </c>
      <c r="P182" s="12">
        <f>D182/MAX(D$3:D182)-1</f>
        <v>0</v>
      </c>
      <c r="Q182" s="12">
        <f>E182/MAX(E$3:E182)-1</f>
        <v>-4.2956580089577034E-3</v>
      </c>
      <c r="R182" s="12">
        <f>F182/MAX(F$3:F182)-1</f>
        <v>0</v>
      </c>
      <c r="T182" s="24"/>
    </row>
    <row r="183" spans="1:20" x14ac:dyDescent="0.25">
      <c r="A183" s="11">
        <v>38352</v>
      </c>
      <c r="B183" s="11">
        <v>38352</v>
      </c>
      <c r="C183" s="8">
        <v>1799.55</v>
      </c>
      <c r="D183" s="8">
        <v>890.41700000000003</v>
      </c>
      <c r="E183" s="8">
        <v>947.697</v>
      </c>
      <c r="F183" s="8">
        <v>7546.42</v>
      </c>
      <c r="G183" s="10">
        <f t="shared" si="21"/>
        <v>3.402802916688219E-2</v>
      </c>
      <c r="H183" s="10">
        <f t="shared" si="23"/>
        <v>1.9748790878870714E-3</v>
      </c>
      <c r="I183" s="10">
        <f t="shared" si="24"/>
        <v>1.3772675439816418E-2</v>
      </c>
      <c r="J183" s="10">
        <f t="shared" si="25"/>
        <v>1.6470594573916975E-2</v>
      </c>
      <c r="K183" s="14">
        <f t="shared" si="22"/>
        <v>474.30220605677238</v>
      </c>
      <c r="L183" s="14">
        <f t="shared" si="26"/>
        <v>200.7564296520425</v>
      </c>
      <c r="M183" s="14">
        <f t="shared" si="27"/>
        <v>478.38840597268103</v>
      </c>
      <c r="N183" s="14">
        <f t="shared" si="28"/>
        <v>754.64199999999948</v>
      </c>
      <c r="O183" s="12">
        <f>C183/MAX(C$3:C183)-1</f>
        <v>-0.14487533441359413</v>
      </c>
      <c r="P183" s="12">
        <f>D183/MAX(D$3:D183)-1</f>
        <v>0</v>
      </c>
      <c r="Q183" s="12">
        <f>E183/MAX(E$3:E183)-1</f>
        <v>0</v>
      </c>
      <c r="R183" s="12">
        <f>F183/MAX(F$3:F183)-1</f>
        <v>0</v>
      </c>
      <c r="T183" s="24"/>
    </row>
    <row r="184" spans="1:20" x14ac:dyDescent="0.25">
      <c r="A184" s="11">
        <v>38383</v>
      </c>
      <c r="B184" s="11">
        <v>38383</v>
      </c>
      <c r="C184" s="8">
        <v>1755.68</v>
      </c>
      <c r="D184" s="8">
        <v>892.23800000000006</v>
      </c>
      <c r="E184" s="8">
        <v>940.28599999999994</v>
      </c>
      <c r="F184" s="8">
        <v>7530.95</v>
      </c>
      <c r="G184" s="10">
        <f t="shared" si="21"/>
        <v>-2.437831680142255E-2</v>
      </c>
      <c r="H184" s="10">
        <f t="shared" si="23"/>
        <v>2.0451092016438022E-3</v>
      </c>
      <c r="I184" s="10">
        <f t="shared" si="24"/>
        <v>-7.8200099820935343E-3</v>
      </c>
      <c r="J184" s="10">
        <f t="shared" si="25"/>
        <v>-2.0499786653804808E-3</v>
      </c>
      <c r="K184" s="14">
        <f t="shared" si="22"/>
        <v>462.73951661790676</v>
      </c>
      <c r="L184" s="14">
        <f t="shared" si="26"/>
        <v>201.16699847361303</v>
      </c>
      <c r="M184" s="14">
        <f t="shared" si="27"/>
        <v>474.64740386265686</v>
      </c>
      <c r="N184" s="14">
        <f t="shared" si="28"/>
        <v>753.09499999999946</v>
      </c>
      <c r="O184" s="12">
        <f>C184/MAX(C$3:C184)-1</f>
        <v>-0.16572183441596999</v>
      </c>
      <c r="P184" s="12">
        <f>D184/MAX(D$3:D184)-1</f>
        <v>0</v>
      </c>
      <c r="Q184" s="12">
        <f>E184/MAX(E$3:E184)-1</f>
        <v>-7.8200099820935343E-3</v>
      </c>
      <c r="R184" s="12">
        <f>F184/MAX(F$3:F184)-1</f>
        <v>-2.0499786653804808E-3</v>
      </c>
      <c r="T184" s="24"/>
    </row>
    <row r="185" spans="1:20" x14ac:dyDescent="0.25">
      <c r="A185" s="11">
        <v>38411</v>
      </c>
      <c r="B185" s="11">
        <v>38411</v>
      </c>
      <c r="C185" s="8">
        <v>1792.63</v>
      </c>
      <c r="D185" s="8">
        <v>894.03200000000004</v>
      </c>
      <c r="E185" s="8">
        <v>923.29</v>
      </c>
      <c r="F185" s="8">
        <v>7669.07</v>
      </c>
      <c r="G185" s="10">
        <f t="shared" si="21"/>
        <v>2.1045976487742646E-2</v>
      </c>
      <c r="H185" s="10">
        <f t="shared" si="23"/>
        <v>2.0106742819741008E-3</v>
      </c>
      <c r="I185" s="10">
        <f t="shared" si="24"/>
        <v>-1.8075351541977591E-2</v>
      </c>
      <c r="J185" s="10">
        <f t="shared" si="25"/>
        <v>1.8340315630830162E-2</v>
      </c>
      <c r="K185" s="14">
        <f t="shared" si="22"/>
        <v>472.4783216045966</v>
      </c>
      <c r="L185" s="14">
        <f t="shared" si="26"/>
        <v>201.57147978382585</v>
      </c>
      <c r="M185" s="14">
        <f t="shared" si="27"/>
        <v>466.06798517935232</v>
      </c>
      <c r="N185" s="14">
        <f t="shared" si="28"/>
        <v>766.90699999999947</v>
      </c>
      <c r="O185" s="12">
        <f>C185/MAX(C$3:C185)-1</f>
        <v>-0.1481636357588515</v>
      </c>
      <c r="P185" s="12">
        <f>D185/MAX(D$3:D185)-1</f>
        <v>0</v>
      </c>
      <c r="Q185" s="12">
        <f>E185/MAX(E$3:E185)-1</f>
        <v>-2.5754012094583056E-2</v>
      </c>
      <c r="R185" s="12">
        <f>F185/MAX(F$3:F185)-1</f>
        <v>0</v>
      </c>
      <c r="T185" s="24"/>
    </row>
    <row r="186" spans="1:20" x14ac:dyDescent="0.25">
      <c r="A186" s="11">
        <v>38442</v>
      </c>
      <c r="B186" s="11">
        <v>38442</v>
      </c>
      <c r="C186" s="8">
        <v>1760.89</v>
      </c>
      <c r="D186" s="8">
        <v>896.12300000000005</v>
      </c>
      <c r="E186" s="8">
        <v>954.19799999999998</v>
      </c>
      <c r="F186" s="8">
        <v>7602.65</v>
      </c>
      <c r="G186" s="10">
        <f t="shared" si="21"/>
        <v>-1.7705828865967832E-2</v>
      </c>
      <c r="H186" s="10">
        <f t="shared" si="23"/>
        <v>2.3388424575405686E-3</v>
      </c>
      <c r="I186" s="10">
        <f t="shared" si="24"/>
        <v>3.3475939304010716E-2</v>
      </c>
      <c r="J186" s="10">
        <f t="shared" si="25"/>
        <v>-8.6607632998525474E-3</v>
      </c>
      <c r="K186" s="14">
        <f t="shared" si="22"/>
        <v>464.11270129938589</v>
      </c>
      <c r="L186" s="14">
        <f t="shared" si="26"/>
        <v>202.04292371897355</v>
      </c>
      <c r="M186" s="14">
        <f t="shared" si="27"/>
        <v>481.67004876275888</v>
      </c>
      <c r="N186" s="14">
        <f t="shared" si="28"/>
        <v>760.26499999999942</v>
      </c>
      <c r="O186" s="12">
        <f>C186/MAX(C$3:C186)-1</f>
        <v>-0.16324610464591349</v>
      </c>
      <c r="P186" s="12">
        <f>D186/MAX(D$3:D186)-1</f>
        <v>0</v>
      </c>
      <c r="Q186" s="12">
        <f>E186/MAX(E$3:E186)-1</f>
        <v>0</v>
      </c>
      <c r="R186" s="12">
        <f>F186/MAX(F$3:F186)-1</f>
        <v>-8.6607632998525474E-3</v>
      </c>
      <c r="T186" s="24"/>
    </row>
    <row r="187" spans="1:20" x14ac:dyDescent="0.25">
      <c r="A187" s="11">
        <v>38472</v>
      </c>
      <c r="B187" s="11">
        <v>38472</v>
      </c>
      <c r="C187" s="8">
        <v>1727.49</v>
      </c>
      <c r="D187" s="8">
        <v>898.173</v>
      </c>
      <c r="E187" s="8">
        <v>972.02499999999998</v>
      </c>
      <c r="F187" s="8">
        <v>7488.99</v>
      </c>
      <c r="G187" s="10">
        <f t="shared" si="21"/>
        <v>-1.8967681115799495E-2</v>
      </c>
      <c r="H187" s="10">
        <f t="shared" si="23"/>
        <v>2.2876323897500495E-3</v>
      </c>
      <c r="I187" s="10">
        <f t="shared" si="24"/>
        <v>1.8682705266621857E-2</v>
      </c>
      <c r="J187" s="10">
        <f t="shared" si="25"/>
        <v>-1.4950050311404506E-2</v>
      </c>
      <c r="K187" s="14">
        <f t="shared" si="22"/>
        <v>455.30955957934685</v>
      </c>
      <c r="L187" s="14">
        <f t="shared" si="26"/>
        <v>202.50512365539288</v>
      </c>
      <c r="M187" s="14">
        <f t="shared" si="27"/>
        <v>490.6689483195529</v>
      </c>
      <c r="N187" s="14">
        <f t="shared" si="28"/>
        <v>748.89899999999943</v>
      </c>
      <c r="O187" s="12">
        <f>C187/MAX(C$3:C187)-1</f>
        <v>-0.17911738570539282</v>
      </c>
      <c r="P187" s="12">
        <f>D187/MAX(D$3:D187)-1</f>
        <v>0</v>
      </c>
      <c r="Q187" s="12">
        <f>E187/MAX(E$3:E187)-1</f>
        <v>0</v>
      </c>
      <c r="R187" s="12">
        <f>F187/MAX(F$3:F187)-1</f>
        <v>-2.3481334764189121E-2</v>
      </c>
      <c r="T187" s="24"/>
    </row>
    <row r="188" spans="1:20" x14ac:dyDescent="0.25">
      <c r="A188" s="11">
        <v>38503</v>
      </c>
      <c r="B188" s="11">
        <v>38503</v>
      </c>
      <c r="C188" s="8">
        <v>1782.46</v>
      </c>
      <c r="D188" s="8">
        <v>900.63699999999994</v>
      </c>
      <c r="E188" s="8">
        <v>978.72799999999995</v>
      </c>
      <c r="F188" s="8">
        <v>7567.1</v>
      </c>
      <c r="G188" s="10">
        <f t="shared" si="21"/>
        <v>3.1820734128706896E-2</v>
      </c>
      <c r="H188" s="10">
        <f t="shared" si="23"/>
        <v>2.7433467717243865E-3</v>
      </c>
      <c r="I188" s="10">
        <f t="shared" si="24"/>
        <v>6.8959131709576127E-3</v>
      </c>
      <c r="J188" s="10">
        <f t="shared" si="25"/>
        <v>1.0429977874186092E-2</v>
      </c>
      <c r="K188" s="14">
        <f t="shared" si="22"/>
        <v>469.79784402097988</v>
      </c>
      <c r="L188" s="14">
        <f t="shared" si="26"/>
        <v>203.06066543263054</v>
      </c>
      <c r="M188" s="14">
        <f t="shared" si="27"/>
        <v>494.05255878284964</v>
      </c>
      <c r="N188" s="14">
        <f t="shared" si="28"/>
        <v>756.70999999999947</v>
      </c>
      <c r="O188" s="12">
        <f>C188/MAX(C$3:C188)-1</f>
        <v>-0.15299629828504624</v>
      </c>
      <c r="P188" s="12">
        <f>D188/MAX(D$3:D188)-1</f>
        <v>0</v>
      </c>
      <c r="Q188" s="12">
        <f>E188/MAX(E$3:E188)-1</f>
        <v>0</v>
      </c>
      <c r="R188" s="12">
        <f>F188/MAX(F$3:F188)-1</f>
        <v>-1.3296266692049974E-2</v>
      </c>
      <c r="T188" s="24"/>
    </row>
    <row r="189" spans="1:20" x14ac:dyDescent="0.25">
      <c r="A189" s="11">
        <v>38533</v>
      </c>
      <c r="B189" s="11">
        <v>38533</v>
      </c>
      <c r="C189" s="8">
        <v>1784.99</v>
      </c>
      <c r="D189" s="8">
        <v>902.98800000000006</v>
      </c>
      <c r="E189" s="8">
        <v>956.13199999999995</v>
      </c>
      <c r="F189" s="8">
        <v>7687.57</v>
      </c>
      <c r="G189" s="10">
        <f t="shared" si="21"/>
        <v>1.4193866903045027E-3</v>
      </c>
      <c r="H189" s="10">
        <f t="shared" si="23"/>
        <v>2.6103746570484976E-3</v>
      </c>
      <c r="I189" s="10">
        <f t="shared" si="24"/>
        <v>-2.3087108982270843E-2</v>
      </c>
      <c r="J189" s="10">
        <f t="shared" si="25"/>
        <v>1.5920233643007098E-2</v>
      </c>
      <c r="K189" s="14">
        <f t="shared" si="22"/>
        <v>470.46466882791702</v>
      </c>
      <c r="L189" s="14">
        <f t="shared" si="26"/>
        <v>203.5907298475193</v>
      </c>
      <c r="M189" s="14">
        <f t="shared" si="27"/>
        <v>482.6463135152602</v>
      </c>
      <c r="N189" s="14">
        <f t="shared" si="28"/>
        <v>768.75699999999938</v>
      </c>
      <c r="O189" s="12">
        <f>C189/MAX(C$3:C189)-1</f>
        <v>-0.15179407250419341</v>
      </c>
      <c r="P189" s="12">
        <f>D189/MAX(D$3:D189)-1</f>
        <v>0</v>
      </c>
      <c r="Q189" s="12">
        <f>E189/MAX(E$3:E189)-1</f>
        <v>-2.3087108982270843E-2</v>
      </c>
      <c r="R189" s="12">
        <f>F189/MAX(F$3:F189)-1</f>
        <v>0</v>
      </c>
      <c r="T189" s="24"/>
    </row>
    <row r="190" spans="1:20" x14ac:dyDescent="0.25">
      <c r="A190" s="11">
        <v>38564</v>
      </c>
      <c r="B190" s="11">
        <v>38564</v>
      </c>
      <c r="C190" s="8">
        <v>1851.37</v>
      </c>
      <c r="D190" s="8">
        <v>905.40300000000002</v>
      </c>
      <c r="E190" s="8">
        <v>978.93299999999999</v>
      </c>
      <c r="F190" s="8">
        <v>7864.15</v>
      </c>
      <c r="G190" s="10">
        <f t="shared" si="21"/>
        <v>3.718788340550927E-2</v>
      </c>
      <c r="H190" s="10">
        <f t="shared" si="23"/>
        <v>2.6744541455701043E-3</v>
      </c>
      <c r="I190" s="10">
        <f t="shared" si="24"/>
        <v>2.3847125710676043E-2</v>
      </c>
      <c r="J190" s="10">
        <f t="shared" si="25"/>
        <v>2.2969546943962804E-2</v>
      </c>
      <c r="K190" s="14">
        <f t="shared" si="22"/>
        <v>487.96025407870115</v>
      </c>
      <c r="L190" s="14">
        <f t="shared" si="26"/>
        <v>204.13522391895964</v>
      </c>
      <c r="M190" s="14">
        <f t="shared" si="27"/>
        <v>494.15604082745295</v>
      </c>
      <c r="N190" s="14">
        <f t="shared" si="28"/>
        <v>786.4149999999994</v>
      </c>
      <c r="O190" s="12">
        <f>C190/MAX(C$3:C190)-1</f>
        <v>-0.12025108936861761</v>
      </c>
      <c r="P190" s="12">
        <f>D190/MAX(D$3:D190)-1</f>
        <v>0</v>
      </c>
      <c r="Q190" s="12">
        <f>E190/MAX(E$3:E190)-1</f>
        <v>0</v>
      </c>
      <c r="R190" s="12">
        <f>F190/MAX(F$3:F190)-1</f>
        <v>0</v>
      </c>
      <c r="T190" s="24"/>
    </row>
    <row r="191" spans="1:20" x14ac:dyDescent="0.25">
      <c r="A191" s="11">
        <v>38595</v>
      </c>
      <c r="B191" s="11">
        <v>38595</v>
      </c>
      <c r="C191" s="8">
        <v>1834.48</v>
      </c>
      <c r="D191" s="8">
        <v>908.33100000000002</v>
      </c>
      <c r="E191" s="8">
        <v>958.16499999999996</v>
      </c>
      <c r="F191" s="8">
        <v>7928.64</v>
      </c>
      <c r="G191" s="10">
        <f t="shared" si="21"/>
        <v>-9.1229737977821523E-3</v>
      </c>
      <c r="H191" s="10">
        <f t="shared" si="23"/>
        <v>3.2339190393670947E-3</v>
      </c>
      <c r="I191" s="10">
        <f t="shared" si="24"/>
        <v>-2.1214935036412141E-2</v>
      </c>
      <c r="J191" s="10">
        <f t="shared" si="25"/>
        <v>8.2005048225175514E-3</v>
      </c>
      <c r="K191" s="14">
        <f t="shared" si="22"/>
        <v>483.50860546638205</v>
      </c>
      <c r="L191" s="14">
        <f t="shared" si="26"/>
        <v>204.79538070619662</v>
      </c>
      <c r="M191" s="14">
        <f t="shared" si="27"/>
        <v>483.67255252344791</v>
      </c>
      <c r="N191" s="14">
        <f t="shared" si="28"/>
        <v>792.86399999999958</v>
      </c>
      <c r="O191" s="12">
        <f>C191/MAX(C$3:C191)-1</f>
        <v>-0.12827701562893512</v>
      </c>
      <c r="P191" s="12">
        <f>D191/MAX(D$3:D191)-1</f>
        <v>0</v>
      </c>
      <c r="Q191" s="12">
        <f>E191/MAX(E$3:E191)-1</f>
        <v>-2.1214935036412141E-2</v>
      </c>
      <c r="R191" s="12">
        <f>F191/MAX(F$3:F191)-1</f>
        <v>0</v>
      </c>
      <c r="T191" s="24"/>
    </row>
    <row r="192" spans="1:20" x14ac:dyDescent="0.25">
      <c r="A192" s="11">
        <v>38625</v>
      </c>
      <c r="B192" s="11">
        <v>38625</v>
      </c>
      <c r="C192" s="8">
        <v>1849.33</v>
      </c>
      <c r="D192" s="8">
        <v>911.13300000000004</v>
      </c>
      <c r="E192" s="8">
        <v>942.97400000000005</v>
      </c>
      <c r="F192" s="8">
        <v>8081.51</v>
      </c>
      <c r="G192" s="10">
        <f t="shared" si="21"/>
        <v>8.0949369848675179E-3</v>
      </c>
      <c r="H192" s="10">
        <f t="shared" si="23"/>
        <v>3.0847785664036564E-3</v>
      </c>
      <c r="I192" s="10">
        <f t="shared" si="24"/>
        <v>-1.5854263096648169E-2</v>
      </c>
      <c r="J192" s="10">
        <f t="shared" si="25"/>
        <v>1.9280734148605649E-2</v>
      </c>
      <c r="K192" s="14">
        <f t="shared" si="22"/>
        <v>487.4225771592736</v>
      </c>
      <c r="L192" s="14">
        <f t="shared" si="26"/>
        <v>205.42712910709758</v>
      </c>
      <c r="M192" s="14">
        <f t="shared" si="27"/>
        <v>476.0042806231138</v>
      </c>
      <c r="N192" s="14">
        <f t="shared" si="28"/>
        <v>808.15099999999961</v>
      </c>
      <c r="O192" s="12">
        <f>C192/MAX(C$3:C192)-1</f>
        <v>-0.12122047300219063</v>
      </c>
      <c r="P192" s="12">
        <f>D192/MAX(D$3:D192)-1</f>
        <v>0</v>
      </c>
      <c r="Q192" s="12">
        <f>E192/MAX(E$3:E192)-1</f>
        <v>-3.6732850971414766E-2</v>
      </c>
      <c r="R192" s="12">
        <f>F192/MAX(F$3:F192)-1</f>
        <v>0</v>
      </c>
      <c r="T192" s="24"/>
    </row>
    <row r="193" spans="1:20" x14ac:dyDescent="0.25">
      <c r="A193" s="11">
        <v>38656</v>
      </c>
      <c r="B193" s="11">
        <v>38656</v>
      </c>
      <c r="C193" s="8">
        <v>1818.5</v>
      </c>
      <c r="D193" s="8">
        <v>914.16</v>
      </c>
      <c r="E193" s="8">
        <v>948.625</v>
      </c>
      <c r="F193" s="8">
        <v>7967.8</v>
      </c>
      <c r="G193" s="10">
        <f t="shared" si="21"/>
        <v>-1.6670902434935853E-2</v>
      </c>
      <c r="H193" s="10">
        <f t="shared" si="23"/>
        <v>3.32223725844627E-3</v>
      </c>
      <c r="I193" s="10">
        <f t="shared" si="24"/>
        <v>5.9927421116594548E-3</v>
      </c>
      <c r="J193" s="10">
        <f t="shared" si="25"/>
        <v>-1.4070390310721659E-2</v>
      </c>
      <c r="K193" s="14">
        <f t="shared" si="22"/>
        <v>479.29680293086636</v>
      </c>
      <c r="L193" s="14">
        <f t="shared" si="26"/>
        <v>206.10960676931285</v>
      </c>
      <c r="M193" s="14">
        <f t="shared" si="27"/>
        <v>478.85685152093407</v>
      </c>
      <c r="N193" s="14">
        <f t="shared" si="28"/>
        <v>796.77999999999963</v>
      </c>
      <c r="O193" s="12">
        <f>C193/MAX(C$3:C193)-1</f>
        <v>-0.13587052075859019</v>
      </c>
      <c r="P193" s="12">
        <f>D193/MAX(D$3:D193)-1</f>
        <v>0</v>
      </c>
      <c r="Q193" s="12">
        <f>E193/MAX(E$3:E193)-1</f>
        <v>-3.0960239362653019E-2</v>
      </c>
      <c r="R193" s="12">
        <f>F193/MAX(F$3:F193)-1</f>
        <v>-1.4070390310721659E-2</v>
      </c>
      <c r="T193" s="24"/>
    </row>
    <row r="194" spans="1:20" x14ac:dyDescent="0.25">
      <c r="A194" s="11">
        <v>38686</v>
      </c>
      <c r="B194" s="11">
        <v>38686</v>
      </c>
      <c r="C194" s="8">
        <v>1887.28</v>
      </c>
      <c r="D194" s="8">
        <v>917.27</v>
      </c>
      <c r="E194" s="8">
        <v>960.952</v>
      </c>
      <c r="F194" s="8">
        <v>8100.3</v>
      </c>
      <c r="G194" s="10">
        <f t="shared" si="21"/>
        <v>3.7822381083310486E-2</v>
      </c>
      <c r="H194" s="10">
        <f t="shared" si="23"/>
        <v>3.4020302791633039E-3</v>
      </c>
      <c r="I194" s="10">
        <f t="shared" si="24"/>
        <v>1.2994597443668487E-2</v>
      </c>
      <c r="J194" s="10">
        <f t="shared" si="25"/>
        <v>1.6629433469715682E-2</v>
      </c>
      <c r="K194" s="14">
        <f t="shared" si="22"/>
        <v>497.42494926332995</v>
      </c>
      <c r="L194" s="14">
        <f t="shared" si="26"/>
        <v>206.8107978923685</v>
      </c>
      <c r="M194" s="14">
        <f t="shared" si="27"/>
        <v>485.07940353959117</v>
      </c>
      <c r="N194" s="14">
        <f t="shared" si="28"/>
        <v>810.02999999999963</v>
      </c>
      <c r="O194" s="12">
        <f>C194/MAX(C$3:C194)-1</f>
        <v>-0.10318708628939899</v>
      </c>
      <c r="P194" s="12">
        <f>D194/MAX(D$3:D194)-1</f>
        <v>0</v>
      </c>
      <c r="Q194" s="12">
        <f>E194/MAX(E$3:E194)-1</f>
        <v>-1.8367957766261878E-2</v>
      </c>
      <c r="R194" s="12">
        <f>F194/MAX(F$3:F194)-1</f>
        <v>0</v>
      </c>
      <c r="T194" s="24"/>
    </row>
    <row r="195" spans="1:20" x14ac:dyDescent="0.25">
      <c r="A195" s="11">
        <v>38717</v>
      </c>
      <c r="B195" s="11">
        <v>38717</v>
      </c>
      <c r="C195" s="8">
        <v>1887.94</v>
      </c>
      <c r="D195" s="8">
        <v>920.55700000000002</v>
      </c>
      <c r="E195" s="8">
        <v>956.15099999999995</v>
      </c>
      <c r="F195" s="8">
        <v>8247.9699999999993</v>
      </c>
      <c r="G195" s="10">
        <f t="shared" si="21"/>
        <v>3.497096350304485E-4</v>
      </c>
      <c r="H195" s="10">
        <f t="shared" si="23"/>
        <v>3.5834596138542008E-3</v>
      </c>
      <c r="I195" s="10">
        <f t="shared" si="24"/>
        <v>-4.9960872135133005E-3</v>
      </c>
      <c r="J195" s="10">
        <f t="shared" si="25"/>
        <v>1.8230189005345343E-2</v>
      </c>
      <c r="K195" s="14">
        <f t="shared" si="22"/>
        <v>497.59890356079188</v>
      </c>
      <c r="L195" s="14">
        <f t="shared" si="26"/>
        <v>207.55189603432476</v>
      </c>
      <c r="M195" s="14">
        <f t="shared" si="27"/>
        <v>482.65590453402837</v>
      </c>
      <c r="N195" s="14">
        <f t="shared" si="28"/>
        <v>824.79699999999946</v>
      </c>
      <c r="O195" s="12">
        <f>C195/MAX(C$3:C195)-1</f>
        <v>-0.10287346217265469</v>
      </c>
      <c r="P195" s="12">
        <f>D195/MAX(D$3:D195)-1</f>
        <v>0</v>
      </c>
      <c r="Q195" s="12">
        <f>E195/MAX(E$3:E195)-1</f>
        <v>-2.3272277060840785E-2</v>
      </c>
      <c r="R195" s="12">
        <f>F195/MAX(F$3:F195)-1</f>
        <v>0</v>
      </c>
      <c r="T195" s="24"/>
    </row>
    <row r="196" spans="1:20" x14ac:dyDescent="0.25">
      <c r="A196" s="11">
        <v>38748</v>
      </c>
      <c r="B196" s="11">
        <v>38748</v>
      </c>
      <c r="C196" s="8">
        <v>1937.93</v>
      </c>
      <c r="D196" s="8">
        <v>924.14200000000005</v>
      </c>
      <c r="E196" s="8">
        <v>956.41700000000003</v>
      </c>
      <c r="F196" s="8">
        <v>8535.5</v>
      </c>
      <c r="G196" s="10">
        <f t="shared" si="21"/>
        <v>2.6478595718084197E-2</v>
      </c>
      <c r="H196" s="10">
        <f t="shared" si="23"/>
        <v>3.8943813365168722E-3</v>
      </c>
      <c r="I196" s="10">
        <f t="shared" si="24"/>
        <v>2.7819873639223225E-4</v>
      </c>
      <c r="J196" s="10">
        <f t="shared" si="25"/>
        <v>3.4860699056858957E-2</v>
      </c>
      <c r="K196" s="14">
        <f t="shared" si="22"/>
        <v>510.77462375794005</v>
      </c>
      <c r="L196" s="14">
        <f t="shared" si="26"/>
        <v>208.36018226459953</v>
      </c>
      <c r="M196" s="14">
        <f t="shared" si="27"/>
        <v>482.79017879678196</v>
      </c>
      <c r="N196" s="14">
        <f t="shared" si="28"/>
        <v>853.5499999999995</v>
      </c>
      <c r="O196" s="12">
        <f>C196/MAX(C$3:C196)-1</f>
        <v>-7.9118811269559775E-2</v>
      </c>
      <c r="P196" s="12">
        <f>D196/MAX(D$3:D196)-1</f>
        <v>0</v>
      </c>
      <c r="Q196" s="12">
        <f>E196/MAX(E$3:E196)-1</f>
        <v>-2.3000552642519878E-2</v>
      </c>
      <c r="R196" s="12">
        <f>F196/MAX(F$3:F196)-1</f>
        <v>0</v>
      </c>
      <c r="T196" s="24"/>
    </row>
    <row r="197" spans="1:20" x14ac:dyDescent="0.25">
      <c r="A197" s="11">
        <v>38776</v>
      </c>
      <c r="B197" s="11">
        <v>38776</v>
      </c>
      <c r="C197" s="8">
        <v>1943.19</v>
      </c>
      <c r="D197" s="8">
        <v>927.42499999999995</v>
      </c>
      <c r="E197" s="8">
        <v>938.88800000000003</v>
      </c>
      <c r="F197" s="8">
        <v>8573.99</v>
      </c>
      <c r="G197" s="10">
        <f t="shared" ref="G197:G260" si="29">C197/C196-1</f>
        <v>2.7142363243253254E-3</v>
      </c>
      <c r="H197" s="10">
        <f t="shared" si="23"/>
        <v>3.5524843584642252E-3</v>
      </c>
      <c r="I197" s="10">
        <f t="shared" si="24"/>
        <v>-1.8327779619141005E-2</v>
      </c>
      <c r="J197" s="10">
        <f t="shared" si="25"/>
        <v>4.5094019096714177E-3</v>
      </c>
      <c r="K197" s="14">
        <f t="shared" ref="K197:K260" si="30">K196*(1+G197)</f>
        <v>512.1609867952875</v>
      </c>
      <c r="L197" s="14">
        <f t="shared" si="26"/>
        <v>209.10037855302127</v>
      </c>
      <c r="M197" s="14">
        <f t="shared" si="27"/>
        <v>473.94170679750886</v>
      </c>
      <c r="N197" s="14">
        <f t="shared" si="28"/>
        <v>857.39899999999955</v>
      </c>
      <c r="O197" s="12">
        <f>C197/MAX(C$3:C197)-1</f>
        <v>-7.6619322096719733E-2</v>
      </c>
      <c r="P197" s="12">
        <f>D197/MAX(D$3:D197)-1</f>
        <v>0</v>
      </c>
      <c r="Q197" s="12">
        <f>E197/MAX(E$3:E197)-1</f>
        <v>-4.0906783201710373E-2</v>
      </c>
      <c r="R197" s="12">
        <f>F197/MAX(F$3:F197)-1</f>
        <v>0</v>
      </c>
      <c r="T197" s="24"/>
    </row>
    <row r="198" spans="1:20" x14ac:dyDescent="0.25">
      <c r="A198" s="11">
        <v>38807</v>
      </c>
      <c r="B198" s="11">
        <v>38807</v>
      </c>
      <c r="C198" s="8">
        <v>1967.38</v>
      </c>
      <c r="D198" s="8">
        <v>931.11599999999999</v>
      </c>
      <c r="E198" s="8">
        <v>927.13900000000001</v>
      </c>
      <c r="F198" s="8">
        <v>8741.27</v>
      </c>
      <c r="G198" s="10">
        <f t="shared" si="29"/>
        <v>1.2448602555591659E-2</v>
      </c>
      <c r="H198" s="10">
        <f t="shared" si="23"/>
        <v>3.9798366444725453E-3</v>
      </c>
      <c r="I198" s="10">
        <f t="shared" si="24"/>
        <v>-1.2513739657978418E-2</v>
      </c>
      <c r="J198" s="10">
        <f t="shared" si="25"/>
        <v>1.951016971095143E-2</v>
      </c>
      <c r="K198" s="14">
        <f t="shared" si="30"/>
        <v>518.53667536438161</v>
      </c>
      <c r="L198" s="14">
        <f t="shared" si="26"/>
        <v>209.93256390195967</v>
      </c>
      <c r="M198" s="14">
        <f t="shared" si="27"/>
        <v>468.01092366558692</v>
      </c>
      <c r="N198" s="14">
        <f t="shared" si="28"/>
        <v>874.12699999999961</v>
      </c>
      <c r="O198" s="12">
        <f>C198/MAX(C$3:C198)-1</f>
        <v>-6.5124523029988945E-2</v>
      </c>
      <c r="P198" s="12">
        <f>D198/MAX(D$3:D198)-1</f>
        <v>0</v>
      </c>
      <c r="Q198" s="12">
        <f>E198/MAX(E$3:E198)-1</f>
        <v>-5.2908626024457228E-2</v>
      </c>
      <c r="R198" s="12">
        <f>F198/MAX(F$3:F198)-1</f>
        <v>0</v>
      </c>
      <c r="T198" s="24"/>
    </row>
    <row r="199" spans="1:20" x14ac:dyDescent="0.25">
      <c r="A199" s="11">
        <v>38837</v>
      </c>
      <c r="B199" s="11">
        <v>38837</v>
      </c>
      <c r="C199" s="8">
        <v>1993.79</v>
      </c>
      <c r="D199" s="8">
        <v>934.58600000000001</v>
      </c>
      <c r="E199" s="8">
        <v>930.71100000000001</v>
      </c>
      <c r="F199" s="8">
        <v>8904.4699999999993</v>
      </c>
      <c r="G199" s="10">
        <f t="shared" si="29"/>
        <v>1.3423944535371879E-2</v>
      </c>
      <c r="H199" s="10">
        <f t="shared" si="23"/>
        <v>3.7267107428076152E-3</v>
      </c>
      <c r="I199" s="10">
        <f t="shared" si="24"/>
        <v>3.8527124843199534E-3</v>
      </c>
      <c r="J199" s="10">
        <f t="shared" si="25"/>
        <v>1.8670055952967779E-2</v>
      </c>
      <c r="K199" s="14">
        <f t="shared" si="30"/>
        <v>525.49748293402922</v>
      </c>
      <c r="L199" s="14">
        <f t="shared" si="26"/>
        <v>210.71492184311825</v>
      </c>
      <c r="M199" s="14">
        <f t="shared" si="27"/>
        <v>469.81403519399146</v>
      </c>
      <c r="N199" s="14">
        <f t="shared" si="28"/>
        <v>890.44699999999943</v>
      </c>
      <c r="O199" s="12">
        <f>C199/MAX(C$3:C199)-1</f>
        <v>-5.2574806479664282E-2</v>
      </c>
      <c r="P199" s="12">
        <f>D199/MAX(D$3:D199)-1</f>
        <v>0</v>
      </c>
      <c r="Q199" s="12">
        <f>E199/MAX(E$3:E199)-1</f>
        <v>-4.9259755264149829E-2</v>
      </c>
      <c r="R199" s="12">
        <f>F199/MAX(F$3:F199)-1</f>
        <v>0</v>
      </c>
      <c r="T199" s="24"/>
    </row>
    <row r="200" spans="1:20" x14ac:dyDescent="0.25">
      <c r="A200" s="11">
        <v>38868</v>
      </c>
      <c r="B200" s="11">
        <v>38868</v>
      </c>
      <c r="C200" s="8">
        <v>1936.41</v>
      </c>
      <c r="D200" s="8">
        <v>938.91</v>
      </c>
      <c r="E200" s="8">
        <v>923.69399999999996</v>
      </c>
      <c r="F200" s="8">
        <v>8765.56</v>
      </c>
      <c r="G200" s="10">
        <f t="shared" si="29"/>
        <v>-2.8779359912528335E-2</v>
      </c>
      <c r="H200" s="10">
        <f t="shared" si="23"/>
        <v>4.626647520934446E-3</v>
      </c>
      <c r="I200" s="10">
        <f t="shared" si="24"/>
        <v>-7.5393972994840519E-3</v>
      </c>
      <c r="J200" s="10">
        <f t="shared" si="25"/>
        <v>-1.5600030097243311E-2</v>
      </c>
      <c r="K200" s="14">
        <f t="shared" si="30"/>
        <v>510.37400173954308</v>
      </c>
      <c r="L200" s="14">
        <f t="shared" si="26"/>
        <v>211.6898255138876</v>
      </c>
      <c r="M200" s="14">
        <f t="shared" si="27"/>
        <v>466.27192052579016</v>
      </c>
      <c r="N200" s="14">
        <f t="shared" si="28"/>
        <v>876.55599999999947</v>
      </c>
      <c r="O200" s="12">
        <f>C200/MAX(C$3:C200)-1</f>
        <v>-7.9841097114182857E-2</v>
      </c>
      <c r="P200" s="12">
        <f>D200/MAX(D$3:D200)-1</f>
        <v>0</v>
      </c>
      <c r="Q200" s="12">
        <f>E200/MAX(E$3:E200)-1</f>
        <v>-5.6427763697822098E-2</v>
      </c>
      <c r="R200" s="12">
        <f>F200/MAX(F$3:F200)-1</f>
        <v>-1.5600030097243311E-2</v>
      </c>
      <c r="T200" s="24"/>
    </row>
    <row r="201" spans="1:20" x14ac:dyDescent="0.25">
      <c r="A201" s="11">
        <v>38898</v>
      </c>
      <c r="B201" s="11">
        <v>38898</v>
      </c>
      <c r="C201" s="8">
        <v>1939.03</v>
      </c>
      <c r="D201" s="8">
        <v>942.90599999999995</v>
      </c>
      <c r="E201" s="8">
        <v>944.66800000000001</v>
      </c>
      <c r="F201" s="8">
        <v>8744.9599999999991</v>
      </c>
      <c r="G201" s="10">
        <f t="shared" si="29"/>
        <v>1.3530192469568547E-3</v>
      </c>
      <c r="H201" s="10">
        <f t="shared" si="23"/>
        <v>4.2559989775377005E-3</v>
      </c>
      <c r="I201" s="10">
        <f t="shared" si="24"/>
        <v>2.2706653935177679E-2</v>
      </c>
      <c r="J201" s="10">
        <f t="shared" si="25"/>
        <v>-2.3501065533748644E-3</v>
      </c>
      <c r="K201" s="14">
        <f t="shared" si="30"/>
        <v>511.06454758704308</v>
      </c>
      <c r="L201" s="14">
        <f t="shared" si="26"/>
        <v>212.59077719482983</v>
      </c>
      <c r="M201" s="14">
        <f t="shared" si="27"/>
        <v>476.85939566485996</v>
      </c>
      <c r="N201" s="14">
        <f t="shared" si="28"/>
        <v>874.49599999999941</v>
      </c>
      <c r="O201" s="12">
        <f>C201/MAX(C$3:C201)-1</f>
        <v>-7.8596104408319545E-2</v>
      </c>
      <c r="P201" s="12">
        <f>D201/MAX(D$3:D201)-1</f>
        <v>0</v>
      </c>
      <c r="Q201" s="12">
        <f>E201/MAX(E$3:E201)-1</f>
        <v>-3.5002395465266734E-2</v>
      </c>
      <c r="R201" s="12">
        <f>F201/MAX(F$3:F201)-1</f>
        <v>-1.7913474917653716E-2</v>
      </c>
      <c r="T201" s="24"/>
    </row>
    <row r="202" spans="1:20" x14ac:dyDescent="0.25">
      <c r="A202" s="11">
        <v>38929</v>
      </c>
      <c r="B202" s="11">
        <v>38929</v>
      </c>
      <c r="C202" s="8">
        <v>1950.99</v>
      </c>
      <c r="D202" s="8">
        <v>947.23299999999995</v>
      </c>
      <c r="E202" s="8">
        <v>966.99099999999999</v>
      </c>
      <c r="F202" s="8">
        <v>8729.48</v>
      </c>
      <c r="G202" s="10">
        <f t="shared" si="29"/>
        <v>6.1680324698432099E-3</v>
      </c>
      <c r="H202" s="10">
        <f t="shared" si="23"/>
        <v>4.5890046303660448E-3</v>
      </c>
      <c r="I202" s="10">
        <f t="shared" si="24"/>
        <v>2.3630524162986388E-2</v>
      </c>
      <c r="J202" s="10">
        <f t="shared" si="25"/>
        <v>-1.7701624707259223E-3</v>
      </c>
      <c r="K202" s="14">
        <f t="shared" si="30"/>
        <v>514.2168103107457</v>
      </c>
      <c r="L202" s="14">
        <f t="shared" si="26"/>
        <v>213.56635725575001</v>
      </c>
      <c r="M202" s="14">
        <f t="shared" si="27"/>
        <v>488.12783313646554</v>
      </c>
      <c r="N202" s="14">
        <f t="shared" si="28"/>
        <v>872.94799999999952</v>
      </c>
      <c r="O202" s="12">
        <f>C202/MAX(C$3:C202)-1</f>
        <v>-7.2912855262470044E-2</v>
      </c>
      <c r="P202" s="12">
        <f>D202/MAX(D$3:D202)-1</f>
        <v>0</v>
      </c>
      <c r="Q202" s="12">
        <f>E202/MAX(E$3:E202)-1</f>
        <v>-1.2198996254084826E-2</v>
      </c>
      <c r="R202" s="12">
        <f>F202/MAX(F$3:F202)-1</f>
        <v>-1.9651927627360122E-2</v>
      </c>
      <c r="T202" s="24"/>
    </row>
    <row r="203" spans="1:20" x14ac:dyDescent="0.25">
      <c r="A203" s="11">
        <v>38960</v>
      </c>
      <c r="B203" s="11">
        <v>38960</v>
      </c>
      <c r="C203" s="8">
        <v>1997.42</v>
      </c>
      <c r="D203" s="8">
        <v>951.63099999999997</v>
      </c>
      <c r="E203" s="8">
        <v>981.98699999999997</v>
      </c>
      <c r="F203" s="8">
        <v>8817.65</v>
      </c>
      <c r="G203" s="10">
        <f t="shared" si="29"/>
        <v>2.3798174260247329E-2</v>
      </c>
      <c r="H203" s="10">
        <f t="shared" si="23"/>
        <v>4.6429970239634244E-3</v>
      </c>
      <c r="I203" s="10">
        <f t="shared" si="24"/>
        <v>1.5507900280354203E-2</v>
      </c>
      <c r="J203" s="10">
        <f t="shared" si="25"/>
        <v>1.0100257976420224E-2</v>
      </c>
      <c r="K203" s="14">
        <f t="shared" si="30"/>
        <v>526.4542315700694</v>
      </c>
      <c r="L203" s="14">
        <f t="shared" si="26"/>
        <v>214.55794521690717</v>
      </c>
      <c r="M203" s="14">
        <f t="shared" si="27"/>
        <v>495.69767089681125</v>
      </c>
      <c r="N203" s="14">
        <f t="shared" si="28"/>
        <v>881.76499999999965</v>
      </c>
      <c r="O203" s="12">
        <f>C203/MAX(C$3:C203)-1</f>
        <v>-5.0849873837571113E-2</v>
      </c>
      <c r="P203" s="12">
        <f>D203/MAX(D$3:D203)-1</f>
        <v>0</v>
      </c>
      <c r="Q203" s="12">
        <f>E203/MAX(E$3:E203)-1</f>
        <v>0</v>
      </c>
      <c r="R203" s="12">
        <f>F203/MAX(F$3:F203)-1</f>
        <v>-9.750159189710339E-3</v>
      </c>
      <c r="T203" s="24"/>
    </row>
    <row r="204" spans="1:20" x14ac:dyDescent="0.25">
      <c r="A204" s="11">
        <v>38990</v>
      </c>
      <c r="B204" s="11">
        <v>38990</v>
      </c>
      <c r="C204" s="8">
        <v>2048.89</v>
      </c>
      <c r="D204" s="8">
        <v>955.71699999999998</v>
      </c>
      <c r="E204" s="8">
        <v>986.75599999999997</v>
      </c>
      <c r="F204" s="8">
        <v>8833.17</v>
      </c>
      <c r="G204" s="10">
        <f t="shared" si="29"/>
        <v>2.5768241030929895E-2</v>
      </c>
      <c r="H204" s="10">
        <f t="shared" si="23"/>
        <v>4.2936810591500674E-3</v>
      </c>
      <c r="I204" s="10">
        <f t="shared" si="24"/>
        <v>4.8564797700987317E-3</v>
      </c>
      <c r="J204" s="10">
        <f t="shared" si="25"/>
        <v>1.7601061507317439E-3</v>
      </c>
      <c r="K204" s="14">
        <f t="shared" si="30"/>
        <v>540.02003110091994</v>
      </c>
      <c r="L204" s="14">
        <f t="shared" si="26"/>
        <v>215.47918860237516</v>
      </c>
      <c r="M204" s="14">
        <f t="shared" si="27"/>
        <v>498.10501660760667</v>
      </c>
      <c r="N204" s="14">
        <f t="shared" si="28"/>
        <v>883.31699999999967</v>
      </c>
      <c r="O204" s="12">
        <f>C204/MAX(C$3:C204)-1</f>
        <v>-2.6391944612080165E-2</v>
      </c>
      <c r="P204" s="12">
        <f>D204/MAX(D$3:D204)-1</f>
        <v>0</v>
      </c>
      <c r="Q204" s="12">
        <f>E204/MAX(E$3:E204)-1</f>
        <v>0</v>
      </c>
      <c r="R204" s="12">
        <f>F204/MAX(F$3:F204)-1</f>
        <v>-8.0072143541388696E-3</v>
      </c>
      <c r="T204" s="24"/>
    </row>
    <row r="205" spans="1:20" x14ac:dyDescent="0.25">
      <c r="A205" s="11">
        <v>39021</v>
      </c>
      <c r="B205" s="11">
        <v>39021</v>
      </c>
      <c r="C205" s="8">
        <v>2115.65</v>
      </c>
      <c r="D205" s="8">
        <v>960.23900000000003</v>
      </c>
      <c r="E205" s="8">
        <v>1006.426</v>
      </c>
      <c r="F205" s="8">
        <v>8989.34</v>
      </c>
      <c r="G205" s="10">
        <f t="shared" si="29"/>
        <v>3.2583496429774206E-2</v>
      </c>
      <c r="H205" s="10">
        <f t="shared" si="23"/>
        <v>4.7315261735429992E-3</v>
      </c>
      <c r="I205" s="10">
        <f t="shared" si="24"/>
        <v>1.9934005975134728E-2</v>
      </c>
      <c r="J205" s="10">
        <f t="shared" si="25"/>
        <v>1.7679949553784269E-2</v>
      </c>
      <c r="K205" s="14">
        <f t="shared" si="30"/>
        <v>557.61577185630335</v>
      </c>
      <c r="L205" s="14">
        <f t="shared" si="26"/>
        <v>216.49873402310109</v>
      </c>
      <c r="M205" s="14">
        <f t="shared" si="27"/>
        <v>508.03424498490728</v>
      </c>
      <c r="N205" s="14">
        <f t="shared" si="28"/>
        <v>898.93399999999974</v>
      </c>
      <c r="O205" s="12">
        <f>C205/MAX(C$3:C205)-1</f>
        <v>0</v>
      </c>
      <c r="P205" s="12">
        <f>D205/MAX(D$3:D205)-1</f>
        <v>0</v>
      </c>
      <c r="Q205" s="12">
        <f>E205/MAX(E$3:E205)-1</f>
        <v>0</v>
      </c>
      <c r="R205" s="12">
        <f>F205/MAX(F$3:F205)-1</f>
        <v>0</v>
      </c>
      <c r="T205" s="24"/>
    </row>
    <row r="206" spans="1:20" x14ac:dyDescent="0.25">
      <c r="A206" s="11">
        <v>39051</v>
      </c>
      <c r="B206" s="11">
        <v>39051</v>
      </c>
      <c r="C206" s="8">
        <v>2155.89</v>
      </c>
      <c r="D206" s="8">
        <v>964.495</v>
      </c>
      <c r="E206" s="8">
        <v>992.50800000000004</v>
      </c>
      <c r="F206" s="8">
        <v>9175.42</v>
      </c>
      <c r="G206" s="10">
        <f t="shared" si="29"/>
        <v>1.9020159289107275E-2</v>
      </c>
      <c r="H206" s="10">
        <f t="shared" si="23"/>
        <v>4.4322298927661485E-3</v>
      </c>
      <c r="I206" s="10">
        <f t="shared" si="24"/>
        <v>-1.3829133985012287E-2</v>
      </c>
      <c r="J206" s="10">
        <f t="shared" si="25"/>
        <v>2.0700073642781369E-2</v>
      </c>
      <c r="K206" s="14">
        <f t="shared" si="30"/>
        <v>568.2217126591288</v>
      </c>
      <c r="L206" s="14">
        <f t="shared" si="26"/>
        <v>217.45830618378432</v>
      </c>
      <c r="M206" s="14">
        <f t="shared" si="27"/>
        <v>501.00857134203642</v>
      </c>
      <c r="N206" s="14">
        <f t="shared" si="28"/>
        <v>917.5419999999998</v>
      </c>
      <c r="O206" s="12">
        <f>C206/MAX(C$3:C206)-1</f>
        <v>0</v>
      </c>
      <c r="P206" s="12">
        <f>D206/MAX(D$3:D206)-1</f>
        <v>0</v>
      </c>
      <c r="Q206" s="12">
        <f>E206/MAX(E$3:E206)-1</f>
        <v>-1.3829133985012287E-2</v>
      </c>
      <c r="R206" s="12">
        <f>F206/MAX(F$3:F206)-1</f>
        <v>0</v>
      </c>
      <c r="T206" s="24"/>
    </row>
    <row r="207" spans="1:20" x14ac:dyDescent="0.25">
      <c r="A207" s="11">
        <v>39082</v>
      </c>
      <c r="B207" s="11">
        <v>39082</v>
      </c>
      <c r="C207" s="8">
        <v>2186.13</v>
      </c>
      <c r="D207" s="8">
        <v>968.65499999999997</v>
      </c>
      <c r="E207" s="8">
        <v>982.92399999999998</v>
      </c>
      <c r="F207" s="8">
        <v>9311.4</v>
      </c>
      <c r="G207" s="10">
        <f t="shared" si="29"/>
        <v>1.4026689673406478E-2</v>
      </c>
      <c r="H207" s="10">
        <f t="shared" si="23"/>
        <v>4.3131379633900568E-3</v>
      </c>
      <c r="I207" s="10">
        <f t="shared" si="24"/>
        <v>-9.6563453392819465E-3</v>
      </c>
      <c r="J207" s="10">
        <f t="shared" si="25"/>
        <v>1.4820030036772014E-2</v>
      </c>
      <c r="K207" s="14">
        <f t="shared" si="30"/>
        <v>576.19198228828998</v>
      </c>
      <c r="L207" s="14">
        <f t="shared" si="26"/>
        <v>218.39623385964009</v>
      </c>
      <c r="M207" s="14">
        <f t="shared" si="27"/>
        <v>496.17065955921743</v>
      </c>
      <c r="N207" s="14">
        <f t="shared" si="28"/>
        <v>931.13999999999965</v>
      </c>
      <c r="O207" s="12">
        <f>C207/MAX(C$3:C207)-1</f>
        <v>0</v>
      </c>
      <c r="P207" s="12">
        <f>D207/MAX(D$3:D207)-1</f>
        <v>0</v>
      </c>
      <c r="Q207" s="12">
        <f>E207/MAX(E$3:E207)-1</f>
        <v>-2.3351940430791807E-2</v>
      </c>
      <c r="R207" s="12">
        <f>F207/MAX(F$3:F207)-1</f>
        <v>0</v>
      </c>
      <c r="T207" s="24"/>
    </row>
    <row r="208" spans="1:20" x14ac:dyDescent="0.25">
      <c r="A208" s="11">
        <v>39113</v>
      </c>
      <c r="B208" s="11">
        <v>39113</v>
      </c>
      <c r="C208" s="8">
        <v>2219.19</v>
      </c>
      <c r="D208" s="8">
        <v>973.38</v>
      </c>
      <c r="E208" s="8">
        <v>1007.559</v>
      </c>
      <c r="F208" s="8">
        <v>9414</v>
      </c>
      <c r="G208" s="10">
        <f t="shared" si="29"/>
        <v>1.5122613934212437E-2</v>
      </c>
      <c r="H208" s="10">
        <f t="shared" si="23"/>
        <v>4.8778977035166537E-3</v>
      </c>
      <c r="I208" s="10">
        <f t="shared" si="24"/>
        <v>2.506297536737323E-2</v>
      </c>
      <c r="J208" s="10">
        <f t="shared" si="25"/>
        <v>1.1018751208196509E-2</v>
      </c>
      <c r="K208" s="14">
        <f t="shared" si="30"/>
        <v>584.90551118842438</v>
      </c>
      <c r="L208" s="14">
        <f t="shared" si="26"/>
        <v>219.46154834724072</v>
      </c>
      <c r="M208" s="14">
        <f t="shared" si="27"/>
        <v>508.6061725777634</v>
      </c>
      <c r="N208" s="14">
        <f t="shared" si="28"/>
        <v>941.39999999999975</v>
      </c>
      <c r="O208" s="12">
        <f>C208/MAX(C$3:C208)-1</f>
        <v>0</v>
      </c>
      <c r="P208" s="12">
        <f>D208/MAX(D$3:D208)-1</f>
        <v>0</v>
      </c>
      <c r="Q208" s="12">
        <f>E208/MAX(E$3:E208)-1</f>
        <v>0</v>
      </c>
      <c r="R208" s="12">
        <f>F208/MAX(F$3:F208)-1</f>
        <v>0</v>
      </c>
      <c r="T208" s="24"/>
    </row>
    <row r="209" spans="1:20" x14ac:dyDescent="0.25">
      <c r="A209" s="11">
        <v>39141</v>
      </c>
      <c r="B209" s="11">
        <v>39141</v>
      </c>
      <c r="C209" s="8">
        <v>2175.7800000000002</v>
      </c>
      <c r="D209" s="8">
        <v>977.40700000000004</v>
      </c>
      <c r="E209" s="8">
        <v>1005.456</v>
      </c>
      <c r="F209" s="8">
        <v>9478.11</v>
      </c>
      <c r="G209" s="10">
        <f t="shared" si="29"/>
        <v>-1.9561191245454301E-2</v>
      </c>
      <c r="H209" s="10">
        <f t="shared" si="23"/>
        <v>4.1371304115556118E-3</v>
      </c>
      <c r="I209" s="10">
        <f t="shared" si="24"/>
        <v>-2.087222683733625E-3</v>
      </c>
      <c r="J209" s="10">
        <f t="shared" si="25"/>
        <v>6.8100701083493309E-3</v>
      </c>
      <c r="K209" s="14">
        <f t="shared" si="30"/>
        <v>573.46406262354742</v>
      </c>
      <c r="L209" s="14">
        <f t="shared" si="26"/>
        <v>220.36948939307518</v>
      </c>
      <c r="M209" s="14">
        <f t="shared" si="27"/>
        <v>507.54459823727217</v>
      </c>
      <c r="N209" s="14">
        <f t="shared" si="28"/>
        <v>947.81099999999981</v>
      </c>
      <c r="O209" s="12">
        <f>C209/MAX(C$3:C209)-1</f>
        <v>-1.9561191245454301E-2</v>
      </c>
      <c r="P209" s="12">
        <f>D209/MAX(D$3:D209)-1</f>
        <v>0</v>
      </c>
      <c r="Q209" s="12">
        <f>E209/MAX(E$3:E209)-1</f>
        <v>-2.087222683733625E-3</v>
      </c>
      <c r="R209" s="12">
        <f>F209/MAX(F$3:F209)-1</f>
        <v>0</v>
      </c>
      <c r="T209" s="24"/>
    </row>
    <row r="210" spans="1:20" x14ac:dyDescent="0.25">
      <c r="A210" s="11">
        <v>39172</v>
      </c>
      <c r="B210" s="11">
        <v>39172</v>
      </c>
      <c r="C210" s="8">
        <v>2200.12</v>
      </c>
      <c r="D210" s="8">
        <v>981.74</v>
      </c>
      <c r="E210" s="8">
        <v>1010.323</v>
      </c>
      <c r="F210" s="8">
        <v>9568.65</v>
      </c>
      <c r="G210" s="10">
        <f t="shared" si="29"/>
        <v>1.1186792782358346E-2</v>
      </c>
      <c r="H210" s="10">
        <f t="shared" si="23"/>
        <v>4.4331583465229141E-3</v>
      </c>
      <c r="I210" s="10">
        <f t="shared" si="24"/>
        <v>4.8405897423655642E-3</v>
      </c>
      <c r="J210" s="10">
        <f t="shared" si="25"/>
        <v>9.5525373729572483E-3</v>
      </c>
      <c r="K210" s="14">
        <f t="shared" si="30"/>
        <v>579.87928626024643</v>
      </c>
      <c r="L210" s="14">
        <f t="shared" si="26"/>
        <v>221.34642223429708</v>
      </c>
      <c r="M210" s="14">
        <f t="shared" si="27"/>
        <v>510.00141341329254</v>
      </c>
      <c r="N210" s="14">
        <f t="shared" si="28"/>
        <v>956.86499999999978</v>
      </c>
      <c r="O210" s="12">
        <f>C210/MAX(C$3:C210)-1</f>
        <v>-8.5932254561349453E-3</v>
      </c>
      <c r="P210" s="12">
        <f>D210/MAX(D$3:D210)-1</f>
        <v>0</v>
      </c>
      <c r="Q210" s="12">
        <f>E210/MAX(E$3:E210)-1</f>
        <v>0</v>
      </c>
      <c r="R210" s="12">
        <f>F210/MAX(F$3:F210)-1</f>
        <v>0</v>
      </c>
      <c r="T210" s="24"/>
    </row>
    <row r="211" spans="1:20" x14ac:dyDescent="0.25">
      <c r="A211" s="11">
        <v>39202</v>
      </c>
      <c r="B211" s="11">
        <v>39202</v>
      </c>
      <c r="C211" s="8">
        <v>2297.5700000000002</v>
      </c>
      <c r="D211" s="8">
        <v>986.23800000000006</v>
      </c>
      <c r="E211" s="8">
        <v>992.91600000000005</v>
      </c>
      <c r="F211" s="8">
        <v>9738.49</v>
      </c>
      <c r="G211" s="10">
        <f t="shared" si="29"/>
        <v>4.4293038561533216E-2</v>
      </c>
      <c r="H211" s="10">
        <f t="shared" si="23"/>
        <v>4.5816611322753165E-3</v>
      </c>
      <c r="I211" s="10">
        <f t="shared" si="24"/>
        <v>-1.7229143551121706E-2</v>
      </c>
      <c r="J211" s="10">
        <f t="shared" si="25"/>
        <v>1.7749630303125263E-2</v>
      </c>
      <c r="K211" s="14">
        <f t="shared" si="30"/>
        <v>605.56390184760585</v>
      </c>
      <c r="L211" s="14">
        <f t="shared" si="26"/>
        <v>222.36055653381615</v>
      </c>
      <c r="M211" s="14">
        <f t="shared" si="27"/>
        <v>501.21452585031994</v>
      </c>
      <c r="N211" s="14">
        <f t="shared" si="28"/>
        <v>973.84899999999971</v>
      </c>
      <c r="O211" s="12">
        <f>C211/MAX(C$3:C211)-1</f>
        <v>0</v>
      </c>
      <c r="P211" s="12">
        <f>D211/MAX(D$3:D211)-1</f>
        <v>0</v>
      </c>
      <c r="Q211" s="12">
        <f>E211/MAX(E$3:E211)-1</f>
        <v>-1.7229143551121706E-2</v>
      </c>
      <c r="R211" s="12">
        <f>F211/MAX(F$3:F211)-1</f>
        <v>0</v>
      </c>
      <c r="T211" s="24"/>
    </row>
    <row r="212" spans="1:20" x14ac:dyDescent="0.25">
      <c r="A212" s="11">
        <v>39233</v>
      </c>
      <c r="B212" s="11">
        <v>39233</v>
      </c>
      <c r="C212" s="8">
        <v>2377.75</v>
      </c>
      <c r="D212" s="8">
        <v>990.75599999999997</v>
      </c>
      <c r="E212" s="8">
        <v>980.05399999999997</v>
      </c>
      <c r="F212" s="8">
        <v>9932.59</v>
      </c>
      <c r="G212" s="10">
        <f t="shared" si="29"/>
        <v>3.489773978594779E-2</v>
      </c>
      <c r="H212" s="10">
        <f t="shared" ref="H212:H275" si="31">D212/D211-1</f>
        <v>4.5810443320981609E-3</v>
      </c>
      <c r="I212" s="10">
        <f t="shared" ref="I212:I275" si="32">E212/E211-1</f>
        <v>-1.2953764467487749E-2</v>
      </c>
      <c r="J212" s="10">
        <f t="shared" ref="J212:J275" si="33">F212/F211-1</f>
        <v>1.9931221370048213E-2</v>
      </c>
      <c r="K212" s="14">
        <f t="shared" si="30"/>
        <v>626.69671331804682</v>
      </c>
      <c r="L212" s="14">
        <f t="shared" ref="L212:L275" si="34">L211*(1+H212)</f>
        <v>223.37920010100757</v>
      </c>
      <c r="M212" s="14">
        <f t="shared" ref="M212:M275" si="35">M211*(1+I212)</f>
        <v>494.72191093477136</v>
      </c>
      <c r="N212" s="14">
        <f t="shared" ref="N212:N275" si="36">N211*(1+J212)</f>
        <v>993.25899999999979</v>
      </c>
      <c r="O212" s="12">
        <f>C212/MAX(C$3:C212)-1</f>
        <v>0</v>
      </c>
      <c r="P212" s="12">
        <f>D212/MAX(D$3:D212)-1</f>
        <v>0</v>
      </c>
      <c r="Q212" s="12">
        <f>E212/MAX(E$3:E212)-1</f>
        <v>-2.9959725751071642E-2</v>
      </c>
      <c r="R212" s="12">
        <f>F212/MAX(F$3:F212)-1</f>
        <v>0</v>
      </c>
      <c r="T212" s="24"/>
    </row>
    <row r="213" spans="1:20" x14ac:dyDescent="0.25">
      <c r="A213" s="11">
        <v>39263</v>
      </c>
      <c r="B213" s="11">
        <v>39263</v>
      </c>
      <c r="C213" s="8">
        <v>2338.25</v>
      </c>
      <c r="D213" s="8">
        <v>995.00199999999995</v>
      </c>
      <c r="E213" s="8">
        <v>998.1</v>
      </c>
      <c r="F213" s="8">
        <v>10005.15</v>
      </c>
      <c r="G213" s="10">
        <f t="shared" si="29"/>
        <v>-1.6612343602144919E-2</v>
      </c>
      <c r="H213" s="10">
        <f t="shared" si="31"/>
        <v>4.2856162364901529E-3</v>
      </c>
      <c r="I213" s="10">
        <f t="shared" si="32"/>
        <v>1.8413271105469642E-2</v>
      </c>
      <c r="J213" s="10">
        <f t="shared" si="33"/>
        <v>7.3052446542141158E-3</v>
      </c>
      <c r="K213" s="14">
        <f t="shared" si="30"/>
        <v>616.2858121820725</v>
      </c>
      <c r="L213" s="14">
        <f t="shared" si="34"/>
        <v>224.33651762785462</v>
      </c>
      <c r="M213" s="14">
        <f t="shared" si="35"/>
        <v>503.83135960262933</v>
      </c>
      <c r="N213" s="14">
        <f t="shared" si="36"/>
        <v>1000.5149999999999</v>
      </c>
      <c r="O213" s="12">
        <f>C213/MAX(C$3:C213)-1</f>
        <v>-1.6612343602144919E-2</v>
      </c>
      <c r="P213" s="12">
        <f>D213/MAX(D$3:D213)-1</f>
        <v>0</v>
      </c>
      <c r="Q213" s="12">
        <f>E213/MAX(E$3:E213)-1</f>
        <v>-1.2098111198102002E-2</v>
      </c>
      <c r="R213" s="12">
        <f>F213/MAX(F$3:F213)-1</f>
        <v>0</v>
      </c>
      <c r="T213" s="24"/>
    </row>
    <row r="214" spans="1:20" x14ac:dyDescent="0.25">
      <c r="A214" s="11">
        <v>39294</v>
      </c>
      <c r="B214" s="11">
        <v>39294</v>
      </c>
      <c r="C214" s="8">
        <v>2265.75</v>
      </c>
      <c r="D214" s="8">
        <v>999.70699999999999</v>
      </c>
      <c r="E214" s="8">
        <v>1024.2539999999999</v>
      </c>
      <c r="F214" s="8">
        <v>10013.09</v>
      </c>
      <c r="G214" s="10">
        <f t="shared" si="29"/>
        <v>-3.1006094301293752E-2</v>
      </c>
      <c r="H214" s="10">
        <f t="shared" si="31"/>
        <v>4.7286337112890653E-3</v>
      </c>
      <c r="I214" s="10">
        <f t="shared" si="32"/>
        <v>2.6203787195671735E-2</v>
      </c>
      <c r="J214" s="10">
        <f t="shared" si="33"/>
        <v>7.9359130048040072E-4</v>
      </c>
      <c r="K214" s="14">
        <f t="shared" si="30"/>
        <v>597.17719617300577</v>
      </c>
      <c r="L214" s="14">
        <f t="shared" si="34"/>
        <v>225.39732284778287</v>
      </c>
      <c r="M214" s="14">
        <f t="shared" si="35"/>
        <v>517.03364933216255</v>
      </c>
      <c r="N214" s="14">
        <f t="shared" si="36"/>
        <v>1001.309</v>
      </c>
      <c r="O214" s="12">
        <f>C214/MAX(C$3:C214)-1</f>
        <v>-4.710335401114496E-2</v>
      </c>
      <c r="P214" s="12">
        <f>D214/MAX(D$3:D214)-1</f>
        <v>0</v>
      </c>
      <c r="Q214" s="12">
        <f>E214/MAX(E$3:E214)-1</f>
        <v>0</v>
      </c>
      <c r="R214" s="12">
        <f>F214/MAX(F$3:F214)-1</f>
        <v>0</v>
      </c>
      <c r="T214" s="24"/>
    </row>
    <row r="215" spans="1:20" x14ac:dyDescent="0.25">
      <c r="A215" s="11">
        <v>39325</v>
      </c>
      <c r="B215" s="11">
        <v>39325</v>
      </c>
      <c r="C215" s="8">
        <v>2299.71</v>
      </c>
      <c r="D215" s="8">
        <v>1004.26</v>
      </c>
      <c r="E215" s="8">
        <v>1036.46</v>
      </c>
      <c r="F215" s="8">
        <v>9859.68</v>
      </c>
      <c r="G215" s="10">
        <f t="shared" si="29"/>
        <v>1.498841443230714E-2</v>
      </c>
      <c r="H215" s="10">
        <f t="shared" si="31"/>
        <v>4.5543344199849845E-3</v>
      </c>
      <c r="I215" s="10">
        <f t="shared" si="32"/>
        <v>1.1916965908846944E-2</v>
      </c>
      <c r="J215" s="10">
        <f t="shared" si="33"/>
        <v>-1.5320944883147947E-2</v>
      </c>
      <c r="K215" s="14">
        <f t="shared" si="30"/>
        <v>606.12793547876993</v>
      </c>
      <c r="L215" s="14">
        <f t="shared" si="34"/>
        <v>226.42385763340101</v>
      </c>
      <c r="M215" s="14">
        <f t="shared" si="35"/>
        <v>523.19512170498069</v>
      </c>
      <c r="N215" s="14">
        <f t="shared" si="36"/>
        <v>985.96799999999996</v>
      </c>
      <c r="O215" s="12">
        <f>C215/MAX(C$3:C215)-1</f>
        <v>-3.282094416990855E-2</v>
      </c>
      <c r="P215" s="12">
        <f>D215/MAX(D$3:D215)-1</f>
        <v>0</v>
      </c>
      <c r="Q215" s="12">
        <f>E215/MAX(E$3:E215)-1</f>
        <v>0</v>
      </c>
      <c r="R215" s="12">
        <f>F215/MAX(F$3:F215)-1</f>
        <v>-1.5320944883147947E-2</v>
      </c>
      <c r="T215" s="24"/>
    </row>
    <row r="216" spans="1:20" x14ac:dyDescent="0.25">
      <c r="A216" s="11">
        <v>39355</v>
      </c>
      <c r="B216" s="11">
        <v>39355</v>
      </c>
      <c r="C216" s="8">
        <v>2385.7199999999998</v>
      </c>
      <c r="D216" s="8">
        <v>1008.848</v>
      </c>
      <c r="E216" s="8">
        <v>1050.3510000000001</v>
      </c>
      <c r="F216" s="8">
        <v>10125.33</v>
      </c>
      <c r="G216" s="10">
        <f t="shared" si="29"/>
        <v>3.7400367872470808E-2</v>
      </c>
      <c r="H216" s="10">
        <f t="shared" si="31"/>
        <v>4.5685380280007237E-3</v>
      </c>
      <c r="I216" s="10">
        <f t="shared" si="32"/>
        <v>1.3402350307778477E-2</v>
      </c>
      <c r="J216" s="10">
        <f t="shared" si="33"/>
        <v>2.6943065089333418E-2</v>
      </c>
      <c r="K216" s="14">
        <f t="shared" si="30"/>
        <v>628.79734324345714</v>
      </c>
      <c r="L216" s="14">
        <f t="shared" si="34"/>
        <v>227.45828363744582</v>
      </c>
      <c r="M216" s="14">
        <f t="shared" si="35"/>
        <v>530.20716600539163</v>
      </c>
      <c r="N216" s="14">
        <f t="shared" si="36"/>
        <v>1012.5329999999999</v>
      </c>
      <c r="O216" s="12">
        <f>C216/MAX(C$3:C216)-1</f>
        <v>0</v>
      </c>
      <c r="P216" s="12">
        <f>D216/MAX(D$3:D216)-1</f>
        <v>0</v>
      </c>
      <c r="Q216" s="12">
        <f>E216/MAX(E$3:E216)-1</f>
        <v>0</v>
      </c>
      <c r="R216" s="12">
        <f>F216/MAX(F$3:F216)-1</f>
        <v>0</v>
      </c>
      <c r="T216" s="24"/>
    </row>
    <row r="217" spans="1:20" x14ac:dyDescent="0.25">
      <c r="A217" s="11">
        <v>39386</v>
      </c>
      <c r="B217" s="11">
        <v>39386</v>
      </c>
      <c r="C217" s="8">
        <v>2423.67</v>
      </c>
      <c r="D217" s="8">
        <v>1013.597</v>
      </c>
      <c r="E217" s="8">
        <v>1088.549</v>
      </c>
      <c r="F217" s="8">
        <v>10413.66</v>
      </c>
      <c r="G217" s="10">
        <f t="shared" si="29"/>
        <v>1.5907147527790544E-2</v>
      </c>
      <c r="H217" s="10">
        <f t="shared" si="31"/>
        <v>4.7073493727498583E-3</v>
      </c>
      <c r="I217" s="10">
        <f t="shared" si="32"/>
        <v>3.6366890687017817E-2</v>
      </c>
      <c r="J217" s="10">
        <f t="shared" si="33"/>
        <v>2.8476108926820176E-2</v>
      </c>
      <c r="K217" s="14">
        <f t="shared" si="30"/>
        <v>638.7997153475136</v>
      </c>
      <c r="L217" s="14">
        <f t="shared" si="34"/>
        <v>228.52900924625331</v>
      </c>
      <c r="M217" s="14">
        <f t="shared" si="35"/>
        <v>549.48915205298317</v>
      </c>
      <c r="N217" s="14">
        <f t="shared" si="36"/>
        <v>1041.366</v>
      </c>
      <c r="O217" s="12">
        <f>C217/MAX(C$3:C217)-1</f>
        <v>0</v>
      </c>
      <c r="P217" s="12">
        <f>D217/MAX(D$3:D217)-1</f>
        <v>0</v>
      </c>
      <c r="Q217" s="12">
        <f>E217/MAX(E$3:E217)-1</f>
        <v>0</v>
      </c>
      <c r="R217" s="12">
        <f>F217/MAX(F$3:F217)-1</f>
        <v>0</v>
      </c>
      <c r="T217" s="24"/>
    </row>
    <row r="218" spans="1:20" x14ac:dyDescent="0.25">
      <c r="A218" s="11">
        <v>39416</v>
      </c>
      <c r="B218" s="11">
        <v>39416</v>
      </c>
      <c r="C218" s="8">
        <v>2322.34</v>
      </c>
      <c r="D218" s="8">
        <v>1017.51</v>
      </c>
      <c r="E218" s="8">
        <v>1090.191</v>
      </c>
      <c r="F218" s="8">
        <v>10184.65</v>
      </c>
      <c r="G218" s="10">
        <f t="shared" si="29"/>
        <v>-4.1808497031361469E-2</v>
      </c>
      <c r="H218" s="10">
        <f t="shared" si="31"/>
        <v>3.86050866369958E-3</v>
      </c>
      <c r="I218" s="10">
        <f t="shared" si="32"/>
        <v>1.5084300293326525E-3</v>
      </c>
      <c r="J218" s="10">
        <f t="shared" si="33"/>
        <v>-2.1991307571017304E-2</v>
      </c>
      <c r="K218" s="14">
        <f t="shared" si="30"/>
        <v>612.09245934477258</v>
      </c>
      <c r="L218" s="14">
        <f t="shared" si="34"/>
        <v>229.41124746635515</v>
      </c>
      <c r="M218" s="14">
        <f t="shared" si="35"/>
        <v>550.31801799073241</v>
      </c>
      <c r="N218" s="14">
        <f t="shared" si="36"/>
        <v>1018.465</v>
      </c>
      <c r="O218" s="12">
        <f>C218/MAX(C$3:C218)-1</f>
        <v>-4.1808497031361469E-2</v>
      </c>
      <c r="P218" s="12">
        <f>D218/MAX(D$3:D218)-1</f>
        <v>0</v>
      </c>
      <c r="Q218" s="12">
        <f>E218/MAX(E$3:E218)-1</f>
        <v>0</v>
      </c>
      <c r="R218" s="12">
        <f>F218/MAX(F$3:F218)-1</f>
        <v>-2.1991307571017304E-2</v>
      </c>
      <c r="T218" s="24"/>
    </row>
    <row r="219" spans="1:20" x14ac:dyDescent="0.25">
      <c r="A219" s="11">
        <v>39447</v>
      </c>
      <c r="B219" s="11">
        <v>39447</v>
      </c>
      <c r="C219" s="8">
        <v>2306.23</v>
      </c>
      <c r="D219" s="8">
        <v>1022.16</v>
      </c>
      <c r="E219" s="8">
        <v>1135.675</v>
      </c>
      <c r="F219" s="8">
        <v>10238.92</v>
      </c>
      <c r="G219" s="10">
        <f t="shared" si="29"/>
        <v>-6.9369687470396402E-3</v>
      </c>
      <c r="H219" s="10">
        <f t="shared" si="31"/>
        <v>4.569979656219525E-3</v>
      </c>
      <c r="I219" s="10">
        <f t="shared" si="32"/>
        <v>4.1721129600226003E-2</v>
      </c>
      <c r="J219" s="10">
        <f t="shared" si="33"/>
        <v>5.3286072668181639E-3</v>
      </c>
      <c r="K219" s="14">
        <f t="shared" si="30"/>
        <v>607.84639308399926</v>
      </c>
      <c r="L219" s="14">
        <f t="shared" si="34"/>
        <v>230.45965220018434</v>
      </c>
      <c r="M219" s="14">
        <f t="shared" si="35"/>
        <v>573.27790734066332</v>
      </c>
      <c r="N219" s="14">
        <f t="shared" si="36"/>
        <v>1023.8919999999999</v>
      </c>
      <c r="O219" s="12">
        <f>C219/MAX(C$3:C219)-1</f>
        <v>-4.8455441541133903E-2</v>
      </c>
      <c r="P219" s="12">
        <f>D219/MAX(D$3:D219)-1</f>
        <v>0</v>
      </c>
      <c r="Q219" s="12">
        <f>E219/MAX(E$3:E219)-1</f>
        <v>0</v>
      </c>
      <c r="R219" s="12">
        <f>F219/MAX(F$3:F219)-1</f>
        <v>-1.6779883345528823E-2</v>
      </c>
      <c r="T219" s="24"/>
    </row>
    <row r="220" spans="1:20" x14ac:dyDescent="0.25">
      <c r="A220" s="11">
        <v>39478</v>
      </c>
      <c r="B220" s="11">
        <v>39478</v>
      </c>
      <c r="C220" s="8">
        <v>2167.9</v>
      </c>
      <c r="D220" s="8">
        <v>1026.347</v>
      </c>
      <c r="E220" s="8">
        <v>1135.8820000000001</v>
      </c>
      <c r="F220" s="8">
        <v>9963.32</v>
      </c>
      <c r="G220" s="10">
        <f t="shared" si="29"/>
        <v>-5.998100796538075E-2</v>
      </c>
      <c r="H220" s="10">
        <f t="shared" si="31"/>
        <v>4.0962275964624428E-3</v>
      </c>
      <c r="I220" s="10">
        <f t="shared" si="32"/>
        <v>1.8227045589647162E-4</v>
      </c>
      <c r="J220" s="10">
        <f t="shared" si="33"/>
        <v>-2.6916901391943693E-2</v>
      </c>
      <c r="K220" s="14">
        <f t="shared" si="30"/>
        <v>571.38715373869991</v>
      </c>
      <c r="L220" s="14">
        <f t="shared" si="34"/>
        <v>231.40366738739786</v>
      </c>
      <c r="M220" s="14">
        <f t="shared" si="35"/>
        <v>573.38239896618973</v>
      </c>
      <c r="N220" s="14">
        <f t="shared" si="36"/>
        <v>996.33199999999988</v>
      </c>
      <c r="O220" s="12">
        <f>C220/MAX(C$3:C220)-1</f>
        <v>-0.10553004328146987</v>
      </c>
      <c r="P220" s="12">
        <f>D220/MAX(D$3:D220)-1</f>
        <v>0</v>
      </c>
      <c r="Q220" s="12">
        <f>E220/MAX(E$3:E220)-1</f>
        <v>0</v>
      </c>
      <c r="R220" s="12">
        <f>F220/MAX(F$3:F220)-1</f>
        <v>-4.3245122272092651E-2</v>
      </c>
      <c r="T220" s="24"/>
    </row>
    <row r="221" spans="1:20" x14ac:dyDescent="0.25">
      <c r="A221" s="11">
        <v>39507</v>
      </c>
      <c r="B221" s="11">
        <v>39507</v>
      </c>
      <c r="C221" s="8">
        <v>2097.48</v>
      </c>
      <c r="D221" s="8">
        <v>1028.9469999999999</v>
      </c>
      <c r="E221" s="8">
        <v>1160.0719999999999</v>
      </c>
      <c r="F221" s="8">
        <v>10112.52</v>
      </c>
      <c r="G221" s="10">
        <f t="shared" si="29"/>
        <v>-3.2483048111075274E-2</v>
      </c>
      <c r="H221" s="10">
        <f t="shared" si="31"/>
        <v>2.5332562963598093E-3</v>
      </c>
      <c r="I221" s="10">
        <f t="shared" si="32"/>
        <v>2.1296226192509371E-2</v>
      </c>
      <c r="J221" s="10">
        <f t="shared" si="33"/>
        <v>1.4974928036036284E-2</v>
      </c>
      <c r="K221" s="14">
        <f t="shared" si="30"/>
        <v>552.82675733375538</v>
      </c>
      <c r="L221" s="14">
        <f t="shared" si="34"/>
        <v>231.98987218480772</v>
      </c>
      <c r="M221" s="14">
        <f t="shared" si="35"/>
        <v>585.59328022937734</v>
      </c>
      <c r="N221" s="14">
        <f t="shared" si="36"/>
        <v>1011.252</v>
      </c>
      <c r="O221" s="12">
        <f>C221/MAX(C$3:C221)-1</f>
        <v>-0.13458515391946924</v>
      </c>
      <c r="P221" s="12">
        <f>D221/MAX(D$3:D221)-1</f>
        <v>0</v>
      </c>
      <c r="Q221" s="12">
        <f>E221/MAX(E$3:E221)-1</f>
        <v>0</v>
      </c>
      <c r="R221" s="12">
        <f>F221/MAX(F$3:F221)-1</f>
        <v>-2.8917786829990577E-2</v>
      </c>
      <c r="T221" s="24"/>
    </row>
    <row r="222" spans="1:20" x14ac:dyDescent="0.25">
      <c r="A222" s="11">
        <v>39538</v>
      </c>
      <c r="B222" s="11">
        <v>39538</v>
      </c>
      <c r="C222" s="8">
        <v>2088.42</v>
      </c>
      <c r="D222" s="8">
        <v>1031.7170000000001</v>
      </c>
      <c r="E222" s="8">
        <v>1130.8219999999999</v>
      </c>
      <c r="F222" s="8">
        <v>9886.31</v>
      </c>
      <c r="G222" s="10">
        <f t="shared" si="29"/>
        <v>-4.319469077178284E-3</v>
      </c>
      <c r="H222" s="10">
        <f t="shared" si="31"/>
        <v>2.6920725751669039E-3</v>
      </c>
      <c r="I222" s="10">
        <f t="shared" si="32"/>
        <v>-2.5213952237447379E-2</v>
      </c>
      <c r="J222" s="10">
        <f t="shared" si="33"/>
        <v>-2.2369300629318967E-2</v>
      </c>
      <c r="K222" s="14">
        <f t="shared" si="30"/>
        <v>550.43883925041553</v>
      </c>
      <c r="L222" s="14">
        <f t="shared" si="34"/>
        <v>232.61440575743291</v>
      </c>
      <c r="M222" s="14">
        <f t="shared" si="35"/>
        <v>570.82815923110365</v>
      </c>
      <c r="N222" s="14">
        <f t="shared" si="36"/>
        <v>988.63099999999986</v>
      </c>
      <c r="O222" s="12">
        <f>C222/MAX(C$3:C222)-1</f>
        <v>-0.13832328658604509</v>
      </c>
      <c r="P222" s="12">
        <f>D222/MAX(D$3:D222)-1</f>
        <v>0</v>
      </c>
      <c r="Q222" s="12">
        <f>E222/MAX(E$3:E222)-1</f>
        <v>-2.5213952237447379E-2</v>
      </c>
      <c r="R222" s="12">
        <f>F222/MAX(F$3:F222)-1</f>
        <v>-5.0640216792174897E-2</v>
      </c>
      <c r="T222" s="24"/>
    </row>
    <row r="223" spans="1:20" x14ac:dyDescent="0.25">
      <c r="A223" s="11">
        <v>39568</v>
      </c>
      <c r="B223" s="11">
        <v>39568</v>
      </c>
      <c r="C223" s="8">
        <v>2190.13</v>
      </c>
      <c r="D223" s="8">
        <v>1034.0360000000001</v>
      </c>
      <c r="E223" s="8">
        <v>1112.654</v>
      </c>
      <c r="F223" s="8">
        <v>10047.56</v>
      </c>
      <c r="G223" s="10">
        <f t="shared" si="29"/>
        <v>4.8701889466678194E-2</v>
      </c>
      <c r="H223" s="10">
        <f t="shared" si="31"/>
        <v>2.2477094009305532E-3</v>
      </c>
      <c r="I223" s="10">
        <f t="shared" si="32"/>
        <v>-1.6066189020022548E-2</v>
      </c>
      <c r="J223" s="10">
        <f t="shared" si="33"/>
        <v>1.631043331637394E-2</v>
      </c>
      <c r="K223" s="14">
        <f t="shared" si="30"/>
        <v>577.24625075775589</v>
      </c>
      <c r="L223" s="14">
        <f t="shared" si="34"/>
        <v>233.13725534404577</v>
      </c>
      <c r="M223" s="14">
        <f t="shared" si="35"/>
        <v>561.65712612694517</v>
      </c>
      <c r="N223" s="14">
        <f t="shared" si="36"/>
        <v>1004.756</v>
      </c>
      <c r="O223" s="12">
        <f>C223/MAX(C$3:C223)-1</f>
        <v>-9.6358002533348142E-2</v>
      </c>
      <c r="P223" s="12">
        <f>D223/MAX(D$3:D223)-1</f>
        <v>0</v>
      </c>
      <c r="Q223" s="12">
        <f>E223/MAX(E$3:E223)-1</f>
        <v>-4.0875049134881158E-2</v>
      </c>
      <c r="R223" s="12">
        <f>F223/MAX(F$3:F223)-1</f>
        <v>-3.5155747354916556E-2</v>
      </c>
      <c r="T223" s="24"/>
    </row>
    <row r="224" spans="1:20" x14ac:dyDescent="0.25">
      <c r="A224" s="11">
        <v>39599</v>
      </c>
      <c r="B224" s="11">
        <v>39599</v>
      </c>
      <c r="C224" s="8">
        <v>2218.5</v>
      </c>
      <c r="D224" s="8">
        <v>1036.5550000000001</v>
      </c>
      <c r="E224" s="8">
        <v>1120.297</v>
      </c>
      <c r="F224" s="8">
        <v>10235.43</v>
      </c>
      <c r="G224" s="10">
        <f t="shared" si="29"/>
        <v>1.2953568966225681E-2</v>
      </c>
      <c r="H224" s="10">
        <f t="shared" si="31"/>
        <v>2.4360853974136898E-3</v>
      </c>
      <c r="I224" s="10">
        <f t="shared" si="32"/>
        <v>6.8691614823657154E-3</v>
      </c>
      <c r="J224" s="10">
        <f t="shared" si="33"/>
        <v>1.8698071969712071E-2</v>
      </c>
      <c r="K224" s="14">
        <f t="shared" si="30"/>
        <v>584.72364987744163</v>
      </c>
      <c r="L224" s="14">
        <f t="shared" si="34"/>
        <v>233.7051976073825</v>
      </c>
      <c r="M224" s="14">
        <f t="shared" si="35"/>
        <v>565.51523962403257</v>
      </c>
      <c r="N224" s="14">
        <f t="shared" si="36"/>
        <v>1023.543</v>
      </c>
      <c r="O224" s="12">
        <f>C224/MAX(C$3:C224)-1</f>
        <v>-8.465261359838594E-2</v>
      </c>
      <c r="P224" s="12">
        <f>D224/MAX(D$3:D224)-1</f>
        <v>0</v>
      </c>
      <c r="Q224" s="12">
        <f>E224/MAX(E$3:E224)-1</f>
        <v>-3.4286664965622715E-2</v>
      </c>
      <c r="R224" s="12">
        <f>F224/MAX(F$3:F224)-1</f>
        <v>-1.7115020079395693E-2</v>
      </c>
      <c r="T224" s="24"/>
    </row>
    <row r="225" spans="1:20" x14ac:dyDescent="0.25">
      <c r="A225" s="11">
        <v>39629</v>
      </c>
      <c r="B225" s="11">
        <v>39629</v>
      </c>
      <c r="C225" s="8">
        <v>2031.47</v>
      </c>
      <c r="D225" s="8">
        <v>1038.5889999999999</v>
      </c>
      <c r="E225" s="8">
        <v>1123.7059999999999</v>
      </c>
      <c r="F225" s="8">
        <v>10099.370000000001</v>
      </c>
      <c r="G225" s="10">
        <f t="shared" si="29"/>
        <v>-8.4304710389903059E-2</v>
      </c>
      <c r="H225" s="10">
        <f t="shared" si="31"/>
        <v>1.962269247651971E-3</v>
      </c>
      <c r="I225" s="10">
        <f t="shared" si="32"/>
        <v>3.0429430767018317E-3</v>
      </c>
      <c r="J225" s="10">
        <f t="shared" si="33"/>
        <v>-1.3293041914213655E-2</v>
      </c>
      <c r="K225" s="14">
        <f t="shared" si="30"/>
        <v>535.42869191639682</v>
      </c>
      <c r="L225" s="14">
        <f t="shared" si="34"/>
        <v>234.16379012966391</v>
      </c>
      <c r="M225" s="14">
        <f t="shared" si="35"/>
        <v>567.23607030721587</v>
      </c>
      <c r="N225" s="14">
        <f t="shared" si="36"/>
        <v>1009.937</v>
      </c>
      <c r="O225" s="12">
        <f>C225/MAX(C$3:C225)-1</f>
        <v>-0.16182070991512876</v>
      </c>
      <c r="P225" s="12">
        <f>D225/MAX(D$3:D225)-1</f>
        <v>0</v>
      </c>
      <c r="Q225" s="12">
        <f>E225/MAX(E$3:E225)-1</f>
        <v>-3.134805425870113E-2</v>
      </c>
      <c r="R225" s="12">
        <f>F225/MAX(F$3:F225)-1</f>
        <v>-3.0180551314331283E-2</v>
      </c>
      <c r="T225" s="24"/>
    </row>
    <row r="226" spans="1:20" x14ac:dyDescent="0.25">
      <c r="A226" s="11">
        <v>39660</v>
      </c>
      <c r="B226" s="11">
        <v>39660</v>
      </c>
      <c r="C226" s="8">
        <v>2014.39</v>
      </c>
      <c r="D226" s="8">
        <v>1040.932</v>
      </c>
      <c r="E226" s="8">
        <v>1145.972</v>
      </c>
      <c r="F226" s="8">
        <v>9867.9699999999993</v>
      </c>
      <c r="G226" s="10">
        <f t="shared" si="29"/>
        <v>-8.4077047655145565E-3</v>
      </c>
      <c r="H226" s="10">
        <f t="shared" si="31"/>
        <v>2.2559453258219619E-3</v>
      </c>
      <c r="I226" s="10">
        <f t="shared" si="32"/>
        <v>1.981479141341258E-2</v>
      </c>
      <c r="J226" s="10">
        <f t="shared" si="33"/>
        <v>-2.2912320273442921E-2</v>
      </c>
      <c r="K226" s="14">
        <f t="shared" si="30"/>
        <v>530.92696555177815</v>
      </c>
      <c r="L226" s="14">
        <f t="shared" si="34"/>
        <v>234.69205083748369</v>
      </c>
      <c r="M226" s="14">
        <f t="shared" si="35"/>
        <v>578.47573472251713</v>
      </c>
      <c r="N226" s="14">
        <f t="shared" si="36"/>
        <v>986.79699999999991</v>
      </c>
      <c r="O226" s="12">
        <f>C226/MAX(C$3:C226)-1</f>
        <v>-0.16886787392673097</v>
      </c>
      <c r="P226" s="12">
        <f>D226/MAX(D$3:D226)-1</f>
        <v>0</v>
      </c>
      <c r="Q226" s="12">
        <f>E226/MAX(E$3:E226)-1</f>
        <v>-1.2154418001641187E-2</v>
      </c>
      <c r="R226" s="12">
        <f>F226/MAX(F$3:F226)-1</f>
        <v>-5.240136513003113E-2</v>
      </c>
      <c r="T226" s="24"/>
    </row>
    <row r="227" spans="1:20" x14ac:dyDescent="0.25">
      <c r="A227" s="11">
        <v>39691</v>
      </c>
      <c r="B227" s="11">
        <v>39691</v>
      </c>
      <c r="C227" s="8">
        <v>2043.53</v>
      </c>
      <c r="D227" s="8">
        <v>1043.0640000000001</v>
      </c>
      <c r="E227" s="8">
        <v>1159.7159999999999</v>
      </c>
      <c r="F227" s="8">
        <v>9725.93</v>
      </c>
      <c r="G227" s="10">
        <f t="shared" si="29"/>
        <v>1.4465917721990129E-2</v>
      </c>
      <c r="H227" s="10">
        <f t="shared" si="31"/>
        <v>2.0481645294794237E-3</v>
      </c>
      <c r="I227" s="10">
        <f t="shared" si="32"/>
        <v>1.1993312227523756E-2</v>
      </c>
      <c r="J227" s="10">
        <f t="shared" si="33"/>
        <v>-1.4394044570463782E-2</v>
      </c>
      <c r="K227" s="14">
        <f t="shared" si="30"/>
        <v>538.60731135183607</v>
      </c>
      <c r="L227" s="14">
        <f t="shared" si="34"/>
        <v>235.1727387713598</v>
      </c>
      <c r="M227" s="14">
        <f t="shared" si="35"/>
        <v>585.41357482509045</v>
      </c>
      <c r="N227" s="14">
        <f t="shared" si="36"/>
        <v>972.59299999999996</v>
      </c>
      <c r="O227" s="12">
        <f>C227/MAX(C$3:C227)-1</f>
        <v>-0.15684478497485221</v>
      </c>
      <c r="P227" s="12">
        <f>D227/MAX(D$3:D227)-1</f>
        <v>0</v>
      </c>
      <c r="Q227" s="12">
        <f>E227/MAX(E$3:E227)-1</f>
        <v>-3.0687750415492321E-4</v>
      </c>
      <c r="R227" s="12">
        <f>F227/MAX(F$3:F227)-1</f>
        <v>-6.6041142115260132E-2</v>
      </c>
      <c r="T227" s="24"/>
    </row>
    <row r="228" spans="1:20" x14ac:dyDescent="0.25">
      <c r="A228" s="11">
        <v>39721</v>
      </c>
      <c r="B228" s="11">
        <v>39721</v>
      </c>
      <c r="C228" s="8">
        <v>1861.44</v>
      </c>
      <c r="D228" s="8">
        <v>1045.0709999999999</v>
      </c>
      <c r="E228" s="8">
        <v>1164.3789999999999</v>
      </c>
      <c r="F228" s="8">
        <v>9130</v>
      </c>
      <c r="G228" s="10">
        <f t="shared" si="29"/>
        <v>-8.9105616262056264E-2</v>
      </c>
      <c r="H228" s="10">
        <f t="shared" si="31"/>
        <v>1.9241388831363615E-3</v>
      </c>
      <c r="I228" s="10">
        <f t="shared" si="32"/>
        <v>4.0208119919014074E-3</v>
      </c>
      <c r="J228" s="10">
        <f t="shared" si="33"/>
        <v>-6.127228964222442E-2</v>
      </c>
      <c r="K228" s="14">
        <f t="shared" si="30"/>
        <v>490.61437495058152</v>
      </c>
      <c r="L228" s="14">
        <f t="shared" si="34"/>
        <v>235.62524378228343</v>
      </c>
      <c r="M228" s="14">
        <f t="shared" si="35"/>
        <v>587.76741274696906</v>
      </c>
      <c r="N228" s="14">
        <f t="shared" si="36"/>
        <v>913</v>
      </c>
      <c r="O228" s="12">
        <f>C228/MAX(C$3:C228)-1</f>
        <v>-0.23197465001423456</v>
      </c>
      <c r="P228" s="12">
        <f>D228/MAX(D$3:D228)-1</f>
        <v>0</v>
      </c>
      <c r="Q228" s="12">
        <f>E228/MAX(E$3:E228)-1</f>
        <v>0</v>
      </c>
      <c r="R228" s="12">
        <f>F228/MAX(F$3:F228)-1</f>
        <v>-0.1232669397694951</v>
      </c>
      <c r="T228" s="24"/>
    </row>
    <row r="229" spans="1:20" x14ac:dyDescent="0.25">
      <c r="A229" s="11">
        <v>39752</v>
      </c>
      <c r="B229" s="11">
        <v>39752</v>
      </c>
      <c r="C229" s="8">
        <v>1548.81</v>
      </c>
      <c r="D229" s="8">
        <v>1048.942</v>
      </c>
      <c r="E229" s="8">
        <v>1287.963</v>
      </c>
      <c r="F229" s="8">
        <v>8505.32</v>
      </c>
      <c r="G229" s="10">
        <f t="shared" si="29"/>
        <v>-0.16795061887570917</v>
      </c>
      <c r="H229" s="10">
        <f t="shared" si="31"/>
        <v>3.7040545570588002E-3</v>
      </c>
      <c r="I229" s="10">
        <f t="shared" si="32"/>
        <v>0.1061372628671593</v>
      </c>
      <c r="J229" s="10">
        <f t="shared" si="33"/>
        <v>-6.8420591456736068E-2</v>
      </c>
      <c r="K229" s="14">
        <f t="shared" si="30"/>
        <v>408.21538704831215</v>
      </c>
      <c r="L229" s="14">
        <f t="shared" si="34"/>
        <v>236.49801254027329</v>
      </c>
      <c r="M229" s="14">
        <f t="shared" si="35"/>
        <v>650.15143713844418</v>
      </c>
      <c r="N229" s="14">
        <f t="shared" si="36"/>
        <v>850.53199999999993</v>
      </c>
      <c r="O229" s="12">
        <f>C229/MAX(C$3:C229)-1</f>
        <v>-0.36096498285657708</v>
      </c>
      <c r="P229" s="12">
        <f>D229/MAX(D$3:D229)-1</f>
        <v>0</v>
      </c>
      <c r="Q229" s="12">
        <f>E229/MAX(E$3:E229)-1</f>
        <v>0</v>
      </c>
      <c r="R229" s="12">
        <f>F229/MAX(F$3:F229)-1</f>
        <v>-0.18325353430014046</v>
      </c>
      <c r="T229" s="24"/>
    </row>
    <row r="230" spans="1:20" x14ac:dyDescent="0.25">
      <c r="A230" s="11">
        <v>39782</v>
      </c>
      <c r="B230" s="11">
        <v>39782</v>
      </c>
      <c r="C230" s="8">
        <v>1437.68</v>
      </c>
      <c r="D230" s="8">
        <v>1050.8430000000001</v>
      </c>
      <c r="E230" s="8">
        <v>1369.251</v>
      </c>
      <c r="F230" s="8">
        <v>8278.4</v>
      </c>
      <c r="G230" s="10">
        <f t="shared" si="29"/>
        <v>-7.1751861106268633E-2</v>
      </c>
      <c r="H230" s="10">
        <f t="shared" si="31"/>
        <v>1.8123023007945438E-3</v>
      </c>
      <c r="I230" s="10">
        <f t="shared" si="32"/>
        <v>6.3113614288609288E-2</v>
      </c>
      <c r="J230" s="10">
        <f t="shared" si="33"/>
        <v>-2.6679772189641349E-2</v>
      </c>
      <c r="K230" s="14">
        <f t="shared" si="30"/>
        <v>378.92517329537998</v>
      </c>
      <c r="L230" s="14">
        <f t="shared" si="34"/>
        <v>236.92661843253336</v>
      </c>
      <c r="M230" s="14">
        <f t="shared" si="35"/>
        <v>691.18484417118498</v>
      </c>
      <c r="N230" s="14">
        <f t="shared" si="36"/>
        <v>827.83999999999992</v>
      </c>
      <c r="O230" s="12">
        <f>C230/MAX(C$3:C230)-1</f>
        <v>-0.40681693464869395</v>
      </c>
      <c r="P230" s="12">
        <f>D230/MAX(D$3:D230)-1</f>
        <v>0</v>
      </c>
      <c r="Q230" s="12">
        <f>E230/MAX(E$3:E230)-1</f>
        <v>0</v>
      </c>
      <c r="R230" s="12">
        <f>F230/MAX(F$3:F230)-1</f>
        <v>-0.20504414394170734</v>
      </c>
      <c r="T230" s="24"/>
    </row>
    <row r="231" spans="1:20" x14ac:dyDescent="0.25">
      <c r="A231" s="11">
        <v>39813</v>
      </c>
      <c r="B231" s="11">
        <v>39813</v>
      </c>
      <c r="C231" s="8">
        <v>1452.98</v>
      </c>
      <c r="D231" s="8">
        <v>1052.7550000000001</v>
      </c>
      <c r="E231" s="8">
        <v>1315.057</v>
      </c>
      <c r="F231" s="8">
        <v>8290.9599999999991</v>
      </c>
      <c r="G231" s="10">
        <f t="shared" si="29"/>
        <v>1.0642145679149673E-2</v>
      </c>
      <c r="H231" s="10">
        <f t="shared" si="31"/>
        <v>1.8194915891336372E-3</v>
      </c>
      <c r="I231" s="10">
        <f t="shared" si="32"/>
        <v>-3.9579302845132114E-2</v>
      </c>
      <c r="J231" s="10">
        <f t="shared" si="33"/>
        <v>1.5172013915731863E-3</v>
      </c>
      <c r="K231" s="14">
        <f t="shared" si="30"/>
        <v>382.95775019108646</v>
      </c>
      <c r="L231" s="14">
        <f t="shared" si="34"/>
        <v>237.35770442201323</v>
      </c>
      <c r="M231" s="14">
        <f t="shared" si="35"/>
        <v>663.82822990176817</v>
      </c>
      <c r="N231" s="14">
        <f t="shared" si="36"/>
        <v>829.09599999999989</v>
      </c>
      <c r="O231" s="12">
        <f>C231/MAX(C$3:C231)-1</f>
        <v>-0.40050419405282078</v>
      </c>
      <c r="P231" s="12">
        <f>D231/MAX(D$3:D231)-1</f>
        <v>0</v>
      </c>
      <c r="Q231" s="12">
        <f>E231/MAX(E$3:E231)-1</f>
        <v>-3.9579302845132114E-2</v>
      </c>
      <c r="R231" s="12">
        <f>F231/MAX(F$3:F231)-1</f>
        <v>-0.20383803581065651</v>
      </c>
      <c r="T231" s="24"/>
    </row>
    <row r="232" spans="1:20" x14ac:dyDescent="0.25">
      <c r="A232" s="11">
        <v>39844</v>
      </c>
      <c r="B232" s="11">
        <v>39844</v>
      </c>
      <c r="C232" s="8">
        <v>1330.51</v>
      </c>
      <c r="D232" s="8">
        <v>1053.078</v>
      </c>
      <c r="E232" s="8">
        <v>1279.374</v>
      </c>
      <c r="F232" s="8">
        <v>8283.49</v>
      </c>
      <c r="G232" s="10">
        <f t="shared" si="29"/>
        <v>-8.4288840864981007E-2</v>
      </c>
      <c r="H232" s="10">
        <f t="shared" si="31"/>
        <v>3.0681402605536867E-4</v>
      </c>
      <c r="I232" s="10">
        <f t="shared" si="32"/>
        <v>-2.7134185058138138E-2</v>
      </c>
      <c r="J232" s="10">
        <f t="shared" si="33"/>
        <v>-9.0098130976379309E-4</v>
      </c>
      <c r="K232" s="14">
        <f t="shared" si="30"/>
        <v>350.67868532721883</v>
      </c>
      <c r="L232" s="14">
        <f t="shared" si="34"/>
        <v>237.43052909492221</v>
      </c>
      <c r="M232" s="14">
        <f t="shared" si="35"/>
        <v>645.81579186479735</v>
      </c>
      <c r="N232" s="14">
        <f t="shared" si="36"/>
        <v>828.34899999999993</v>
      </c>
      <c r="O232" s="12">
        <f>C232/MAX(C$3:C232)-1</f>
        <v>-0.45103500063952606</v>
      </c>
      <c r="P232" s="12">
        <f>D232/MAX(D$3:D232)-1</f>
        <v>0</v>
      </c>
      <c r="Q232" s="12">
        <f>E232/MAX(E$3:E232)-1</f>
        <v>-6.5639535775398383E-2</v>
      </c>
      <c r="R232" s="12">
        <f>F232/MAX(F$3:F232)-1</f>
        <v>-0.20455536285993592</v>
      </c>
      <c r="T232" s="24"/>
    </row>
    <row r="233" spans="1:20" x14ac:dyDescent="0.25">
      <c r="A233" s="11">
        <v>39872</v>
      </c>
      <c r="B233" s="11">
        <v>39872</v>
      </c>
      <c r="C233" s="8">
        <v>1188.8399999999999</v>
      </c>
      <c r="D233" s="8">
        <v>1053.43</v>
      </c>
      <c r="E233" s="8">
        <v>1335.36</v>
      </c>
      <c r="F233" s="8">
        <v>8182.91</v>
      </c>
      <c r="G233" s="10">
        <f t="shared" si="29"/>
        <v>-0.10647796709532442</v>
      </c>
      <c r="H233" s="10">
        <f t="shared" si="31"/>
        <v>3.3425824108013202E-4</v>
      </c>
      <c r="I233" s="10">
        <f t="shared" si="32"/>
        <v>4.3760464101974872E-2</v>
      </c>
      <c r="J233" s="10">
        <f t="shared" si="33"/>
        <v>-1.2142225076628321E-2</v>
      </c>
      <c r="K233" s="14">
        <f t="shared" si="30"/>
        <v>313.33913180991561</v>
      </c>
      <c r="L233" s="14">
        <f t="shared" si="34"/>
        <v>237.50989220595619</v>
      </c>
      <c r="M233" s="14">
        <f t="shared" si="35"/>
        <v>674.07699064118526</v>
      </c>
      <c r="N233" s="14">
        <f t="shared" si="36"/>
        <v>818.29099999999994</v>
      </c>
      <c r="O233" s="12">
        <f>C233/MAX(C$3:C233)-1</f>
        <v>-0.50948767777791537</v>
      </c>
      <c r="P233" s="12">
        <f>D233/MAX(D$3:D233)-1</f>
        <v>0</v>
      </c>
      <c r="Q233" s="12">
        <f>E233/MAX(E$3:E233)-1</f>
        <v>-2.4751488222393148E-2</v>
      </c>
      <c r="R233" s="12">
        <f>F233/MAX(F$3:F233)-1</f>
        <v>-0.21421383068008748</v>
      </c>
      <c r="T233" s="24"/>
    </row>
    <row r="234" spans="1:20" x14ac:dyDescent="0.25">
      <c r="A234" s="11">
        <v>39903</v>
      </c>
      <c r="B234" s="11">
        <v>39903</v>
      </c>
      <c r="C234" s="8">
        <v>1292.98</v>
      </c>
      <c r="D234" s="8">
        <v>1053.8699999999999</v>
      </c>
      <c r="E234" s="8">
        <v>1299.626</v>
      </c>
      <c r="F234" s="8">
        <v>8318.4699999999993</v>
      </c>
      <c r="G234" s="10">
        <f t="shared" si="29"/>
        <v>8.7597994683893621E-2</v>
      </c>
      <c r="H234" s="10">
        <f t="shared" si="31"/>
        <v>4.176831873021758E-4</v>
      </c>
      <c r="I234" s="10">
        <f t="shared" si="32"/>
        <v>-2.67598250658998E-2</v>
      </c>
      <c r="J234" s="10">
        <f t="shared" si="33"/>
        <v>1.656623377258204E-2</v>
      </c>
      <c r="K234" s="14">
        <f t="shared" si="30"/>
        <v>340.78701141245642</v>
      </c>
      <c r="L234" s="14">
        <f t="shared" si="34"/>
        <v>237.60909609474857</v>
      </c>
      <c r="M234" s="14">
        <f t="shared" si="35"/>
        <v>656.03880829067896</v>
      </c>
      <c r="N234" s="14">
        <f t="shared" si="36"/>
        <v>831.84699999999987</v>
      </c>
      <c r="O234" s="12">
        <f>C234/MAX(C$3:C234)-1</f>
        <v>-0.46651978198352084</v>
      </c>
      <c r="P234" s="12">
        <f>D234/MAX(D$3:D234)-1</f>
        <v>0</v>
      </c>
      <c r="Q234" s="12">
        <f>E234/MAX(E$3:E234)-1</f>
        <v>-5.0848967793341027E-2</v>
      </c>
      <c r="R234" s="12">
        <f>F234/MAX(F$3:F234)-1</f>
        <v>-0.20119631330387211</v>
      </c>
      <c r="T234" s="24"/>
    </row>
    <row r="235" spans="1:20" x14ac:dyDescent="0.25">
      <c r="A235" s="11">
        <v>39933</v>
      </c>
      <c r="B235" s="11">
        <v>39933</v>
      </c>
      <c r="C235" s="8">
        <v>1416.73</v>
      </c>
      <c r="D235" s="8">
        <v>1054.3499999999999</v>
      </c>
      <c r="E235" s="8">
        <v>1242.646</v>
      </c>
      <c r="F235" s="8">
        <v>8618.07</v>
      </c>
      <c r="G235" s="10">
        <f t="shared" si="29"/>
        <v>9.570913703228201E-2</v>
      </c>
      <c r="H235" s="10">
        <f t="shared" si="31"/>
        <v>4.5546414643182764E-4</v>
      </c>
      <c r="I235" s="10">
        <f t="shared" si="32"/>
        <v>-4.3843382634696448E-2</v>
      </c>
      <c r="J235" s="10">
        <f t="shared" si="33"/>
        <v>3.60162385631011E-2</v>
      </c>
      <c r="K235" s="14">
        <f t="shared" si="30"/>
        <v>373.40344218655309</v>
      </c>
      <c r="L235" s="14">
        <f t="shared" si="34"/>
        <v>237.7173185188858</v>
      </c>
      <c r="M235" s="14">
        <f t="shared" si="35"/>
        <v>627.27584779558049</v>
      </c>
      <c r="N235" s="14">
        <f t="shared" si="36"/>
        <v>861.80699999999979</v>
      </c>
      <c r="O235" s="12">
        <f>C235/MAX(C$3:C235)-1</f>
        <v>-0.41546085069337002</v>
      </c>
      <c r="P235" s="12">
        <f>D235/MAX(D$3:D235)-1</f>
        <v>0</v>
      </c>
      <c r="Q235" s="12">
        <f>E235/MAX(E$3:E235)-1</f>
        <v>-9.2462959676494649E-2</v>
      </c>
      <c r="R235" s="12">
        <f>F235/MAX(F$3:F235)-1</f>
        <v>-0.17242640915873964</v>
      </c>
      <c r="T235" s="24"/>
    </row>
    <row r="236" spans="1:20" x14ac:dyDescent="0.25">
      <c r="A236" s="11">
        <v>39964</v>
      </c>
      <c r="B236" s="11">
        <v>39964</v>
      </c>
      <c r="C236" s="8">
        <v>1495.97</v>
      </c>
      <c r="D236" s="8">
        <v>1054.6990000000001</v>
      </c>
      <c r="E236" s="8">
        <v>1250.598</v>
      </c>
      <c r="F236" s="8">
        <v>9061.61</v>
      </c>
      <c r="G236" s="10">
        <f t="shared" si="29"/>
        <v>5.5931617174761694E-2</v>
      </c>
      <c r="H236" s="10">
        <f t="shared" si="31"/>
        <v>3.3100962678433987E-4</v>
      </c>
      <c r="I236" s="10">
        <f t="shared" si="32"/>
        <v>6.3992480561640974E-3</v>
      </c>
      <c r="J236" s="10">
        <f t="shared" si="33"/>
        <v>5.1466279573036733E-2</v>
      </c>
      <c r="K236" s="14">
        <f t="shared" si="30"/>
        <v>394.28850056666965</v>
      </c>
      <c r="L236" s="14">
        <f t="shared" si="34"/>
        <v>237.7960052397689</v>
      </c>
      <c r="M236" s="14">
        <f t="shared" si="35"/>
        <v>631.28994154526504</v>
      </c>
      <c r="N236" s="14">
        <f t="shared" si="36"/>
        <v>906.16099999999983</v>
      </c>
      <c r="O236" s="12">
        <f>C236/MAX(C$3:C236)-1</f>
        <v>-0.38276663077069073</v>
      </c>
      <c r="P236" s="12">
        <f>D236/MAX(D$3:D236)-1</f>
        <v>0</v>
      </c>
      <c r="Q236" s="12">
        <f>E236/MAX(E$3:E236)-1</f>
        <v>-8.6655405035307664E-2</v>
      </c>
      <c r="R236" s="12">
        <f>F236/MAX(F$3:F236)-1</f>
        <v>-0.12983427536524139</v>
      </c>
      <c r="T236" s="24"/>
    </row>
    <row r="237" spans="1:20" x14ac:dyDescent="0.25">
      <c r="A237" s="11">
        <v>39994</v>
      </c>
      <c r="B237" s="11">
        <v>39994</v>
      </c>
      <c r="C237" s="8">
        <v>1498.94</v>
      </c>
      <c r="D237" s="8">
        <v>1054.9749999999999</v>
      </c>
      <c r="E237" s="8">
        <v>1250.1600000000001</v>
      </c>
      <c r="F237" s="8">
        <v>9084.19</v>
      </c>
      <c r="G237" s="10">
        <f t="shared" si="29"/>
        <v>1.9853339304933826E-3</v>
      </c>
      <c r="H237" s="10">
        <f t="shared" si="31"/>
        <v>2.6168603554177494E-4</v>
      </c>
      <c r="I237" s="10">
        <f t="shared" si="32"/>
        <v>-3.5023244879639481E-4</v>
      </c>
      <c r="J237" s="10">
        <f t="shared" si="33"/>
        <v>2.4918309218782131E-3</v>
      </c>
      <c r="K237" s="14">
        <f t="shared" si="30"/>
        <v>395.07129490524801</v>
      </c>
      <c r="L237" s="14">
        <f t="shared" si="34"/>
        <v>237.85823313364776</v>
      </c>
      <c r="M237" s="14">
        <f t="shared" si="35"/>
        <v>631.06884332313712</v>
      </c>
      <c r="N237" s="14">
        <f t="shared" si="36"/>
        <v>908.41899999999987</v>
      </c>
      <c r="O237" s="12">
        <f>C237/MAX(C$3:C237)-1</f>
        <v>-0.38154121641972716</v>
      </c>
      <c r="P237" s="12">
        <f>D237/MAX(D$3:D237)-1</f>
        <v>0</v>
      </c>
      <c r="Q237" s="12">
        <f>E237/MAX(E$3:E237)-1</f>
        <v>-8.6975287949397129E-2</v>
      </c>
      <c r="R237" s="12">
        <f>F237/MAX(F$3:F237)-1</f>
        <v>-0.12766596950543796</v>
      </c>
      <c r="T237" s="24"/>
    </row>
    <row r="238" spans="1:20" x14ac:dyDescent="0.25">
      <c r="A238" s="11">
        <v>40025</v>
      </c>
      <c r="B238" s="11">
        <v>40025</v>
      </c>
      <c r="C238" s="8">
        <v>1612.31</v>
      </c>
      <c r="D238" s="8">
        <v>1055.2719999999999</v>
      </c>
      <c r="E238" s="8">
        <v>1266.9469999999999</v>
      </c>
      <c r="F238" s="8">
        <v>9311.2800000000007</v>
      </c>
      <c r="G238" s="10">
        <f t="shared" si="29"/>
        <v>7.563344763632962E-2</v>
      </c>
      <c r="H238" s="10">
        <f t="shared" si="31"/>
        <v>2.8152325884511775E-4</v>
      </c>
      <c r="I238" s="10">
        <f t="shared" si="32"/>
        <v>1.342788123120231E-2</v>
      </c>
      <c r="J238" s="10">
        <f t="shared" si="33"/>
        <v>2.4998376299923297E-2</v>
      </c>
      <c r="K238" s="14">
        <f t="shared" si="30"/>
        <v>424.95189900108102</v>
      </c>
      <c r="L238" s="14">
        <f t="shared" si="34"/>
        <v>237.92519575858267</v>
      </c>
      <c r="M238" s="14">
        <f t="shared" si="35"/>
        <v>639.54276079999238</v>
      </c>
      <c r="N238" s="14">
        <f t="shared" si="36"/>
        <v>931.12799999999993</v>
      </c>
      <c r="O238" s="12">
        <f>C238/MAX(C$3:C238)-1</f>
        <v>-0.33476504639658045</v>
      </c>
      <c r="P238" s="12">
        <f>D238/MAX(D$3:D238)-1</f>
        <v>0</v>
      </c>
      <c r="Q238" s="12">
        <f>E238/MAX(E$3:E238)-1</f>
        <v>-7.4715300554829001E-2</v>
      </c>
      <c r="R238" s="12">
        <f>F238/MAX(F$3:F238)-1</f>
        <v>-0.1058590351519062</v>
      </c>
      <c r="T238" s="24"/>
    </row>
    <row r="239" spans="1:20" x14ac:dyDescent="0.25">
      <c r="A239" s="11">
        <v>40056</v>
      </c>
      <c r="B239" s="11">
        <v>40056</v>
      </c>
      <c r="C239" s="8">
        <v>1670.52</v>
      </c>
      <c r="D239" s="8">
        <v>1055.5070000000001</v>
      </c>
      <c r="E239" s="8">
        <v>1298.6400000000001</v>
      </c>
      <c r="F239" s="8">
        <v>9432.35</v>
      </c>
      <c r="G239" s="10">
        <f t="shared" si="29"/>
        <v>3.6103478859524474E-2</v>
      </c>
      <c r="H239" s="10">
        <f t="shared" si="31"/>
        <v>2.2269140089004047E-4</v>
      </c>
      <c r="I239" s="10">
        <f t="shared" si="32"/>
        <v>2.5015253203172882E-2</v>
      </c>
      <c r="J239" s="10">
        <f t="shared" si="33"/>
        <v>1.3002508785043387E-2</v>
      </c>
      <c r="K239" s="14">
        <f t="shared" si="30"/>
        <v>440.29414090298133</v>
      </c>
      <c r="L239" s="14">
        <f t="shared" si="34"/>
        <v>237.97817965373318</v>
      </c>
      <c r="M239" s="14">
        <f t="shared" si="35"/>
        <v>655.54108489566045</v>
      </c>
      <c r="N239" s="14">
        <f t="shared" si="36"/>
        <v>943.23499999999979</v>
      </c>
      <c r="O239" s="12">
        <f>C239/MAX(C$3:C239)-1</f>
        <v>-0.31074775031254254</v>
      </c>
      <c r="P239" s="12">
        <f>D239/MAX(D$3:D239)-1</f>
        <v>0</v>
      </c>
      <c r="Q239" s="12">
        <f>E239/MAX(E$3:E239)-1</f>
        <v>-5.1569069513186294E-2</v>
      </c>
      <c r="R239" s="12">
        <f>F239/MAX(F$3:F239)-1</f>
        <v>-9.4232959401401528E-2</v>
      </c>
      <c r="T239" s="24"/>
    </row>
    <row r="240" spans="1:20" x14ac:dyDescent="0.25">
      <c r="A240" s="11">
        <v>40086</v>
      </c>
      <c r="B240" s="11">
        <v>40086</v>
      </c>
      <c r="C240" s="8">
        <v>1732.86</v>
      </c>
      <c r="D240" s="8">
        <v>1055.732</v>
      </c>
      <c r="E240" s="8">
        <v>1283.229</v>
      </c>
      <c r="F240" s="8">
        <v>9695.26</v>
      </c>
      <c r="G240" s="10">
        <f t="shared" si="29"/>
        <v>3.7317721428058226E-2</v>
      </c>
      <c r="H240" s="10">
        <f t="shared" si="31"/>
        <v>2.1316770045087807E-4</v>
      </c>
      <c r="I240" s="10">
        <f t="shared" si="32"/>
        <v>-1.1867030123821842E-2</v>
      </c>
      <c r="J240" s="10">
        <f t="shared" si="33"/>
        <v>2.787322353390187E-2</v>
      </c>
      <c r="K240" s="14">
        <f t="shared" si="30"/>
        <v>456.72491499960501</v>
      </c>
      <c r="L240" s="14">
        <f t="shared" si="34"/>
        <v>238.02890891504745</v>
      </c>
      <c r="M240" s="14">
        <f t="shared" si="35"/>
        <v>647.76175909380083</v>
      </c>
      <c r="N240" s="14">
        <f t="shared" si="36"/>
        <v>969.52599999999973</v>
      </c>
      <c r="O240" s="12">
        <f>C240/MAX(C$3:C240)-1</f>
        <v>-0.28502642686504354</v>
      </c>
      <c r="P240" s="12">
        <f>D240/MAX(D$3:D240)-1</f>
        <v>0</v>
      </c>
      <c r="Q240" s="12">
        <f>E240/MAX(E$3:E240)-1</f>
        <v>-6.2824127935637741E-2</v>
      </c>
      <c r="R240" s="12">
        <f>F240/MAX(F$3:F240)-1</f>
        <v>-6.8986312209155964E-2</v>
      </c>
      <c r="T240" s="24"/>
    </row>
    <row r="241" spans="1:20" x14ac:dyDescent="0.25">
      <c r="A241" s="11">
        <v>40117</v>
      </c>
      <c r="B241" s="11">
        <v>40117</v>
      </c>
      <c r="C241" s="8">
        <v>1700.67</v>
      </c>
      <c r="D241" s="8">
        <v>1055.963</v>
      </c>
      <c r="E241" s="8">
        <v>1321.7719999999999</v>
      </c>
      <c r="F241" s="8">
        <v>9675.58</v>
      </c>
      <c r="G241" s="10">
        <f t="shared" si="29"/>
        <v>-1.8576226584951949E-2</v>
      </c>
      <c r="H241" s="10">
        <f t="shared" si="31"/>
        <v>2.1880553019126836E-4</v>
      </c>
      <c r="I241" s="10">
        <f t="shared" si="32"/>
        <v>3.0035948377101773E-2</v>
      </c>
      <c r="J241" s="10">
        <f t="shared" si="33"/>
        <v>-2.0298578893190866E-3</v>
      </c>
      <c r="K241" s="14">
        <f t="shared" si="30"/>
        <v>448.24068949157942</v>
      </c>
      <c r="L241" s="14">
        <f t="shared" si="34"/>
        <v>238.08099095666347</v>
      </c>
      <c r="M241" s="14">
        <f t="shared" si="35"/>
        <v>667.21789785060287</v>
      </c>
      <c r="N241" s="14">
        <f t="shared" si="36"/>
        <v>967.55799999999977</v>
      </c>
      <c r="O241" s="12">
        <f>C241/MAX(C$3:C241)-1</f>
        <v>-0.29830793796185129</v>
      </c>
      <c r="P241" s="12">
        <f>D241/MAX(D$3:D241)-1</f>
        <v>0</v>
      </c>
      <c r="Q241" s="12">
        <f>E241/MAX(E$3:E241)-1</f>
        <v>-3.4675161822047218E-2</v>
      </c>
      <c r="R241" s="12">
        <f>F241/MAX(F$3:F241)-1</f>
        <v>-7.0876137688382412E-2</v>
      </c>
      <c r="T241" s="24"/>
    </row>
    <row r="242" spans="1:20" x14ac:dyDescent="0.25">
      <c r="A242" s="11">
        <v>40147</v>
      </c>
      <c r="B242" s="11">
        <v>40147</v>
      </c>
      <c r="C242" s="8">
        <v>1802.68</v>
      </c>
      <c r="D242" s="8">
        <v>1056.1679999999999</v>
      </c>
      <c r="E242" s="8">
        <v>1251.2329999999999</v>
      </c>
      <c r="F242" s="8">
        <v>9822.2999999999993</v>
      </c>
      <c r="G242" s="10">
        <f t="shared" si="29"/>
        <v>5.9982242292743404E-2</v>
      </c>
      <c r="H242" s="10">
        <f t="shared" si="31"/>
        <v>1.9413558997793956E-4</v>
      </c>
      <c r="I242" s="10">
        <f t="shared" si="32"/>
        <v>-5.3366995215513691E-2</v>
      </c>
      <c r="J242" s="10">
        <f t="shared" si="33"/>
        <v>1.5163948827873863E-2</v>
      </c>
      <c r="K242" s="14">
        <f t="shared" si="30"/>
        <v>475.1271711341297</v>
      </c>
      <c r="L242" s="14">
        <f t="shared" si="34"/>
        <v>238.12721095030537</v>
      </c>
      <c r="M242" s="14">
        <f t="shared" si="35"/>
        <v>631.61048348830468</v>
      </c>
      <c r="N242" s="14">
        <f t="shared" si="36"/>
        <v>982.22999999999979</v>
      </c>
      <c r="O242" s="12">
        <f>C242/MAX(C$3:C242)-1</f>
        <v>-0.25621887468178428</v>
      </c>
      <c r="P242" s="12">
        <f>D242/MAX(D$3:D242)-1</f>
        <v>0</v>
      </c>
      <c r="Q242" s="12">
        <f>E242/MAX(E$3:E242)-1</f>
        <v>-8.6191647842506658E-2</v>
      </c>
      <c r="R242" s="12">
        <f>F242/MAX(F$3:F242)-1</f>
        <v>-5.6786950985532547E-2</v>
      </c>
      <c r="T242" s="24"/>
    </row>
    <row r="243" spans="1:20" x14ac:dyDescent="0.25">
      <c r="A243" s="11">
        <v>40178</v>
      </c>
      <c r="B243" s="11">
        <v>40178</v>
      </c>
      <c r="C243" s="8">
        <v>1837.5</v>
      </c>
      <c r="D243" s="8">
        <v>1056.403</v>
      </c>
      <c r="E243" s="8">
        <v>1281.3030000000001</v>
      </c>
      <c r="F243" s="8">
        <v>9947.84</v>
      </c>
      <c r="G243" s="10">
        <f t="shared" si="29"/>
        <v>1.9315685534870175E-2</v>
      </c>
      <c r="H243" s="10">
        <f t="shared" si="31"/>
        <v>2.2250248066613132E-4</v>
      </c>
      <c r="I243" s="10">
        <f t="shared" si="32"/>
        <v>2.4032294544661381E-2</v>
      </c>
      <c r="J243" s="10">
        <f t="shared" si="33"/>
        <v>1.2781120511489164E-2</v>
      </c>
      <c r="K243" s="14">
        <f t="shared" si="30"/>
        <v>484.30457816082901</v>
      </c>
      <c r="L243" s="14">
        <f t="shared" si="34"/>
        <v>238.18019484545593</v>
      </c>
      <c r="M243" s="14">
        <f t="shared" si="35"/>
        <v>646.78953266499161</v>
      </c>
      <c r="N243" s="14">
        <f t="shared" si="36"/>
        <v>994.78399999999976</v>
      </c>
      <c r="O243" s="12">
        <f>C243/MAX(C$3:C243)-1</f>
        <v>-0.24185223235836562</v>
      </c>
      <c r="P243" s="12">
        <f>D243/MAX(D$3:D243)-1</f>
        <v>0</v>
      </c>
      <c r="Q243" s="12">
        <f>E243/MAX(E$3:E243)-1</f>
        <v>-6.4230736366086227E-2</v>
      </c>
      <c r="R243" s="12">
        <f>F243/MAX(F$3:F243)-1</f>
        <v>-4.4731631338069344E-2</v>
      </c>
      <c r="T243" s="24"/>
    </row>
    <row r="244" spans="1:20" x14ac:dyDescent="0.25">
      <c r="A244" s="11">
        <v>40209</v>
      </c>
      <c r="B244" s="11">
        <v>40209</v>
      </c>
      <c r="C244" s="8">
        <v>1771.4</v>
      </c>
      <c r="D244" s="8">
        <v>1056.595</v>
      </c>
      <c r="E244" s="8">
        <v>1295.26</v>
      </c>
      <c r="F244" s="8">
        <v>9872.1200000000008</v>
      </c>
      <c r="G244" s="10">
        <f t="shared" si="29"/>
        <v>-3.5972789115646164E-2</v>
      </c>
      <c r="H244" s="10">
        <f t="shared" si="31"/>
        <v>1.817488212358942E-4</v>
      </c>
      <c r="I244" s="10">
        <f t="shared" si="32"/>
        <v>1.0892817701979807E-2</v>
      </c>
      <c r="J244" s="10">
        <f t="shared" si="33"/>
        <v>-7.6117026409752153E-3</v>
      </c>
      <c r="K244" s="14">
        <f t="shared" si="30"/>
        <v>466.88279170290753</v>
      </c>
      <c r="L244" s="14">
        <f t="shared" si="34"/>
        <v>238.22348381511082</v>
      </c>
      <c r="M244" s="14">
        <f t="shared" si="35"/>
        <v>653.83489313586006</v>
      </c>
      <c r="N244" s="14">
        <f t="shared" si="36"/>
        <v>987.21199999999988</v>
      </c>
      <c r="O244" s="12">
        <f>C244/MAX(C$3:C244)-1</f>
        <v>-0.26912492212223604</v>
      </c>
      <c r="P244" s="12">
        <f>D244/MAX(D$3:D244)-1</f>
        <v>0</v>
      </c>
      <c r="Q244" s="12">
        <f>E244/MAX(E$3:E244)-1</f>
        <v>-5.4037572366205988E-2</v>
      </c>
      <c r="R244" s="12">
        <f>F244/MAX(F$3:F244)-1</f>
        <v>-5.2002850102653486E-2</v>
      </c>
      <c r="T244" s="24"/>
    </row>
    <row r="245" spans="1:20" x14ac:dyDescent="0.25">
      <c r="A245" s="11">
        <v>40237</v>
      </c>
      <c r="B245" s="11">
        <v>40237</v>
      </c>
      <c r="C245" s="8">
        <v>1826.27</v>
      </c>
      <c r="D245" s="8">
        <v>1056.7829999999999</v>
      </c>
      <c r="E245" s="8">
        <v>1286.662</v>
      </c>
      <c r="F245" s="8">
        <v>9937.24</v>
      </c>
      <c r="G245" s="10">
        <f t="shared" si="29"/>
        <v>3.0975499604832368E-2</v>
      </c>
      <c r="H245" s="10">
        <f t="shared" si="31"/>
        <v>1.7793004888333463E-4</v>
      </c>
      <c r="I245" s="10">
        <f t="shared" si="32"/>
        <v>-6.6380495035744946E-3</v>
      </c>
      <c r="J245" s="10">
        <f t="shared" si="33"/>
        <v>6.5963541772182666E-3</v>
      </c>
      <c r="K245" s="14">
        <f t="shared" si="30"/>
        <v>481.34471943280397</v>
      </c>
      <c r="L245" s="14">
        <f t="shared" si="34"/>
        <v>238.26587093123121</v>
      </c>
      <c r="M245" s="14">
        <f t="shared" si="35"/>
        <v>649.49470474805992</v>
      </c>
      <c r="N245" s="14">
        <f t="shared" si="36"/>
        <v>993.72399999999982</v>
      </c>
      <c r="O245" s="12">
        <f>C245/MAX(C$3:C245)-1</f>
        <v>-0.2464857014362517</v>
      </c>
      <c r="P245" s="12">
        <f>D245/MAX(D$3:D245)-1</f>
        <v>0</v>
      </c>
      <c r="Q245" s="12">
        <f>E245/MAX(E$3:E245)-1</f>
        <v>-6.0316917789360658E-2</v>
      </c>
      <c r="R245" s="12">
        <f>F245/MAX(F$3:F245)-1</f>
        <v>-4.5749525142937286E-2</v>
      </c>
      <c r="T245" s="24"/>
    </row>
    <row r="246" spans="1:20" x14ac:dyDescent="0.25">
      <c r="A246" s="11">
        <v>40268</v>
      </c>
      <c r="B246" s="11">
        <v>40268</v>
      </c>
      <c r="C246" s="8">
        <v>1936.48</v>
      </c>
      <c r="D246" s="8">
        <v>1057.0170000000001</v>
      </c>
      <c r="E246" s="8">
        <v>1307.627</v>
      </c>
      <c r="F246" s="8">
        <v>10185.07</v>
      </c>
      <c r="G246" s="10">
        <f t="shared" si="29"/>
        <v>6.034704616513431E-2</v>
      </c>
      <c r="H246" s="10">
        <f t="shared" si="31"/>
        <v>2.2142672620595327E-4</v>
      </c>
      <c r="I246" s="10">
        <f t="shared" si="32"/>
        <v>1.6294100548551071E-2</v>
      </c>
      <c r="J246" s="10">
        <f t="shared" si="33"/>
        <v>2.4939520430220075E-2</v>
      </c>
      <c r="K246" s="14">
        <f t="shared" si="30"/>
        <v>510.39245143775901</v>
      </c>
      <c r="L246" s="14">
        <f t="shared" si="34"/>
        <v>238.31862936299811</v>
      </c>
      <c r="M246" s="14">
        <f t="shared" si="35"/>
        <v>660.07763677297635</v>
      </c>
      <c r="N246" s="14">
        <f t="shared" si="36"/>
        <v>1018.5069999999998</v>
      </c>
      <c r="O246" s="12">
        <f>C246/MAX(C$3:C246)-1</f>
        <v>-0.2010133392747363</v>
      </c>
      <c r="P246" s="12">
        <f>D246/MAX(D$3:D246)-1</f>
        <v>0</v>
      </c>
      <c r="Q246" s="12">
        <f>E246/MAX(E$3:E246)-1</f>
        <v>-4.5005627164048101E-2</v>
      </c>
      <c r="R246" s="12">
        <f>F246/MAX(F$3:F246)-1</f>
        <v>-2.1950975929692307E-2</v>
      </c>
      <c r="T246" s="24"/>
    </row>
    <row r="247" spans="1:20" x14ac:dyDescent="0.25">
      <c r="A247" s="11">
        <v>40298</v>
      </c>
      <c r="B247" s="11">
        <v>40298</v>
      </c>
      <c r="C247" s="8">
        <v>1967.05</v>
      </c>
      <c r="D247" s="8">
        <v>1057.2280000000001</v>
      </c>
      <c r="E247" s="8">
        <v>1343.51</v>
      </c>
      <c r="F247" s="8">
        <v>10306.34</v>
      </c>
      <c r="G247" s="10">
        <f t="shared" si="29"/>
        <v>1.5786375278856513E-2</v>
      </c>
      <c r="H247" s="10">
        <f t="shared" si="31"/>
        <v>1.9961835996973321E-4</v>
      </c>
      <c r="I247" s="10">
        <f t="shared" si="32"/>
        <v>2.7441311627857123E-2</v>
      </c>
      <c r="J247" s="10">
        <f t="shared" si="33"/>
        <v>1.1906643744225676E-2</v>
      </c>
      <c r="K247" s="14">
        <f t="shared" si="30"/>
        <v>518.44969821565098</v>
      </c>
      <c r="L247" s="14">
        <f t="shared" si="34"/>
        <v>238.36620213694178</v>
      </c>
      <c r="M247" s="14">
        <f t="shared" si="35"/>
        <v>678.19103290224302</v>
      </c>
      <c r="N247" s="14">
        <f t="shared" si="36"/>
        <v>1030.6339999999998</v>
      </c>
      <c r="O247" s="12">
        <f>C247/MAX(C$3:C247)-1</f>
        <v>-0.18840023600572686</v>
      </c>
      <c r="P247" s="12">
        <f>D247/MAX(D$3:D247)-1</f>
        <v>0</v>
      </c>
      <c r="Q247" s="12">
        <f>E247/MAX(E$3:E247)-1</f>
        <v>-1.8799328976206731E-2</v>
      </c>
      <c r="R247" s="12">
        <f>F247/MAX(F$3:F247)-1</f>
        <v>-1.0305694635699636E-2</v>
      </c>
      <c r="T247" s="24"/>
    </row>
    <row r="248" spans="1:20" x14ac:dyDescent="0.25">
      <c r="A248" s="11">
        <v>40329</v>
      </c>
      <c r="B248" s="11">
        <v>40329</v>
      </c>
      <c r="C248" s="8">
        <v>1809.98</v>
      </c>
      <c r="D248" s="8">
        <v>1057.451</v>
      </c>
      <c r="E248" s="8">
        <v>1393.9559999999999</v>
      </c>
      <c r="F248" s="8">
        <v>10008.1</v>
      </c>
      <c r="G248" s="10">
        <f t="shared" si="29"/>
        <v>-7.985053760707661E-2</v>
      </c>
      <c r="H248" s="10">
        <f t="shared" si="31"/>
        <v>2.1092895761354313E-4</v>
      </c>
      <c r="I248" s="10">
        <f t="shared" si="32"/>
        <v>3.7547915534681398E-2</v>
      </c>
      <c r="J248" s="10">
        <f t="shared" si="33"/>
        <v>-2.8937527774166139E-2</v>
      </c>
      <c r="K248" s="14">
        <f t="shared" si="30"/>
        <v>477.05121109090464</v>
      </c>
      <c r="L248" s="14">
        <f t="shared" si="34"/>
        <v>238.41648047148882</v>
      </c>
      <c r="M248" s="14">
        <f t="shared" si="35"/>
        <v>703.65569252203477</v>
      </c>
      <c r="N248" s="14">
        <f t="shared" si="36"/>
        <v>1000.8099999999998</v>
      </c>
      <c r="O248" s="12">
        <f>C248/MAX(C$3:C248)-1</f>
        <v>-0.25320691348244606</v>
      </c>
      <c r="P248" s="12">
        <f>D248/MAX(D$3:D248)-1</f>
        <v>0</v>
      </c>
      <c r="Q248" s="12">
        <f>E248/MAX(E$3:E248)-1</f>
        <v>0</v>
      </c>
      <c r="R248" s="12">
        <f>F248/MAX(F$3:F248)-1</f>
        <v>-3.8945001085113118E-2</v>
      </c>
      <c r="T248" s="24"/>
    </row>
    <row r="249" spans="1:20" x14ac:dyDescent="0.25">
      <c r="A249" s="11">
        <v>40359</v>
      </c>
      <c r="B249" s="11">
        <v>40359</v>
      </c>
      <c r="C249" s="8">
        <v>1715.23</v>
      </c>
      <c r="D249" s="8">
        <v>1057.7660000000001</v>
      </c>
      <c r="E249" s="8">
        <v>1411.29</v>
      </c>
      <c r="F249" s="8">
        <v>9912.7800000000007</v>
      </c>
      <c r="G249" s="10">
        <f t="shared" si="29"/>
        <v>-5.234864473640588E-2</v>
      </c>
      <c r="H249" s="10">
        <f t="shared" si="31"/>
        <v>2.978861431877089E-4</v>
      </c>
      <c r="I249" s="10">
        <f t="shared" si="32"/>
        <v>1.2435112729526576E-2</v>
      </c>
      <c r="J249" s="10">
        <f t="shared" si="33"/>
        <v>-9.5242853288836082E-3</v>
      </c>
      <c r="K249" s="14">
        <f t="shared" si="30"/>
        <v>452.07822672043471</v>
      </c>
      <c r="L249" s="14">
        <f t="shared" si="34"/>
        <v>238.48750143732886</v>
      </c>
      <c r="M249" s="14">
        <f t="shared" si="35"/>
        <v>712.40573038131936</v>
      </c>
      <c r="N249" s="14">
        <f t="shared" si="36"/>
        <v>991.27799999999979</v>
      </c>
      <c r="O249" s="12">
        <f>C249/MAX(C$3:C249)-1</f>
        <v>-0.29230051946015756</v>
      </c>
      <c r="P249" s="12">
        <f>D249/MAX(D$3:D249)-1</f>
        <v>0</v>
      </c>
      <c r="Q249" s="12">
        <f>E249/MAX(E$3:E249)-1</f>
        <v>0</v>
      </c>
      <c r="R249" s="12">
        <f>F249/MAX(F$3:F249)-1</f>
        <v>-4.8098363111528486E-2</v>
      </c>
      <c r="T249" s="24"/>
    </row>
    <row r="250" spans="1:20" x14ac:dyDescent="0.25">
      <c r="A250" s="11">
        <v>40390</v>
      </c>
      <c r="B250" s="11">
        <v>40390</v>
      </c>
      <c r="C250" s="8">
        <v>1835.4</v>
      </c>
      <c r="D250" s="8">
        <v>1058.095</v>
      </c>
      <c r="E250" s="8">
        <v>1466.8009999999999</v>
      </c>
      <c r="F250" s="8">
        <v>10072.66</v>
      </c>
      <c r="G250" s="10">
        <f t="shared" si="29"/>
        <v>7.0060574966622546E-2</v>
      </c>
      <c r="H250" s="10">
        <f t="shared" si="31"/>
        <v>3.1103287494582688E-4</v>
      </c>
      <c r="I250" s="10">
        <f t="shared" si="32"/>
        <v>3.9333517561946918E-2</v>
      </c>
      <c r="J250" s="10">
        <f t="shared" si="33"/>
        <v>1.6128674297220202E-2</v>
      </c>
      <c r="K250" s="14">
        <f t="shared" si="30"/>
        <v>483.75108721435953</v>
      </c>
      <c r="L250" s="14">
        <f t="shared" si="34"/>
        <v>238.56167889053955</v>
      </c>
      <c r="M250" s="14">
        <f t="shared" si="35"/>
        <v>740.42715368850463</v>
      </c>
      <c r="N250" s="14">
        <f t="shared" si="36"/>
        <v>1007.2659999999996</v>
      </c>
      <c r="O250" s="12">
        <f>C250/MAX(C$3:C250)-1</f>
        <v>-0.24271868694995602</v>
      </c>
      <c r="P250" s="12">
        <f>D250/MAX(D$3:D250)-1</f>
        <v>0</v>
      </c>
      <c r="Q250" s="12">
        <f>E250/MAX(E$3:E250)-1</f>
        <v>0</v>
      </c>
      <c r="R250" s="12">
        <f>F250/MAX(F$3:F250)-1</f>
        <v>-3.274545164716347E-2</v>
      </c>
      <c r="T250" s="24"/>
    </row>
    <row r="251" spans="1:20" x14ac:dyDescent="0.25">
      <c r="A251" s="11">
        <v>40421</v>
      </c>
      <c r="B251" s="11">
        <v>40421</v>
      </c>
      <c r="C251" s="8">
        <v>1752.55</v>
      </c>
      <c r="D251" s="8">
        <v>1058.3630000000001</v>
      </c>
      <c r="E251" s="8">
        <v>1462.5050000000001</v>
      </c>
      <c r="F251" s="8">
        <v>10059.68</v>
      </c>
      <c r="G251" s="10">
        <f t="shared" si="29"/>
        <v>-4.5140023972976007E-2</v>
      </c>
      <c r="H251" s="10">
        <f t="shared" si="31"/>
        <v>2.5328538552771285E-4</v>
      </c>
      <c r="I251" s="10">
        <f t="shared" si="32"/>
        <v>-2.9288226555611585E-3</v>
      </c>
      <c r="J251" s="10">
        <f t="shared" si="33"/>
        <v>-1.2886367652635844E-3</v>
      </c>
      <c r="K251" s="14">
        <f t="shared" si="30"/>
        <v>461.91455154055012</v>
      </c>
      <c r="L251" s="14">
        <f t="shared" si="34"/>
        <v>238.62210307734949</v>
      </c>
      <c r="M251" s="14">
        <f t="shared" si="35"/>
        <v>738.25857386598909</v>
      </c>
      <c r="N251" s="14">
        <f t="shared" si="36"/>
        <v>1005.9679999999996</v>
      </c>
      <c r="O251" s="12">
        <f>C251/MAX(C$3:C251)-1</f>
        <v>-0.27690238357532171</v>
      </c>
      <c r="P251" s="12">
        <f>D251/MAX(D$3:D251)-1</f>
        <v>0</v>
      </c>
      <c r="Q251" s="12">
        <f>E251/MAX(E$3:E251)-1</f>
        <v>-2.9288226555611585E-3</v>
      </c>
      <c r="R251" s="12">
        <f>F251/MAX(F$3:F251)-1</f>
        <v>-3.3991891419539288E-2</v>
      </c>
      <c r="T251" s="24"/>
    </row>
    <row r="252" spans="1:20" x14ac:dyDescent="0.25">
      <c r="A252" s="11">
        <v>40451</v>
      </c>
      <c r="B252" s="11">
        <v>40451</v>
      </c>
      <c r="C252" s="8">
        <v>1908.95</v>
      </c>
      <c r="D252" s="8">
        <v>1058.605</v>
      </c>
      <c r="E252" s="8">
        <v>1451.9</v>
      </c>
      <c r="F252" s="8">
        <v>10410.19</v>
      </c>
      <c r="G252" s="10">
        <f t="shared" si="29"/>
        <v>8.924139111580276E-2</v>
      </c>
      <c r="H252" s="10">
        <f t="shared" si="31"/>
        <v>2.2865500778079806E-4</v>
      </c>
      <c r="I252" s="10">
        <f t="shared" si="32"/>
        <v>-7.2512572606588943E-3</v>
      </c>
      <c r="J252" s="10">
        <f t="shared" si="33"/>
        <v>3.4843056637984482E-2</v>
      </c>
      <c r="K252" s="14">
        <f t="shared" si="30"/>
        <v>503.13644869666098</v>
      </c>
      <c r="L252" s="14">
        <f t="shared" si="34"/>
        <v>238.67666521618531</v>
      </c>
      <c r="M252" s="14">
        <f t="shared" si="35"/>
        <v>732.90527102199962</v>
      </c>
      <c r="N252" s="14">
        <f t="shared" si="36"/>
        <v>1041.0189999999996</v>
      </c>
      <c r="O252" s="12">
        <f>C252/MAX(C$3:C252)-1</f>
        <v>-0.21237214637306234</v>
      </c>
      <c r="P252" s="12">
        <f>D252/MAX(D$3:D252)-1</f>
        <v>0</v>
      </c>
      <c r="Q252" s="12">
        <f>E252/MAX(E$3:E252)-1</f>
        <v>-1.0158842269673785E-2</v>
      </c>
      <c r="R252" s="12">
        <f>F252/MAX(F$3:F252)-1</f>
        <v>-3.332161795179811E-4</v>
      </c>
      <c r="T252" s="24"/>
    </row>
    <row r="253" spans="1:20" x14ac:dyDescent="0.25">
      <c r="A253" s="11">
        <v>40482</v>
      </c>
      <c r="B253" s="11">
        <v>40482</v>
      </c>
      <c r="C253" s="8">
        <v>1981.59</v>
      </c>
      <c r="D253" s="8">
        <v>1058.8240000000001</v>
      </c>
      <c r="E253" s="8">
        <v>1428.2249999999999</v>
      </c>
      <c r="F253" s="8">
        <v>10633.16</v>
      </c>
      <c r="G253" s="10">
        <f t="shared" si="29"/>
        <v>3.8052332434060476E-2</v>
      </c>
      <c r="H253" s="10">
        <f t="shared" si="31"/>
        <v>2.0687603024738266E-4</v>
      </c>
      <c r="I253" s="10">
        <f t="shared" si="32"/>
        <v>-1.6306219436600489E-2</v>
      </c>
      <c r="J253" s="10">
        <f t="shared" si="33"/>
        <v>2.1418437127468382E-2</v>
      </c>
      <c r="K253" s="14">
        <f t="shared" si="30"/>
        <v>522.2819641021589</v>
      </c>
      <c r="L253" s="14">
        <f t="shared" si="34"/>
        <v>238.72604169719793</v>
      </c>
      <c r="M253" s="14">
        <f t="shared" si="35"/>
        <v>720.95435684647373</v>
      </c>
      <c r="N253" s="14">
        <f t="shared" si="36"/>
        <v>1063.3159999999996</v>
      </c>
      <c r="O253" s="12">
        <f>C253/MAX(C$3:C253)-1</f>
        <v>-0.18240106945252454</v>
      </c>
      <c r="P253" s="12">
        <f>D253/MAX(D$3:D253)-1</f>
        <v>0</v>
      </c>
      <c r="Q253" s="12">
        <f>E253/MAX(E$3:E253)-1</f>
        <v>-2.6299409395003193E-2</v>
      </c>
      <c r="R253" s="12">
        <f>F253/MAX(F$3:F253)-1</f>
        <v>0</v>
      </c>
      <c r="T253" s="24"/>
    </row>
    <row r="254" spans="1:20" x14ac:dyDescent="0.25">
      <c r="A254" s="11">
        <v>40512</v>
      </c>
      <c r="B254" s="11">
        <v>40512</v>
      </c>
      <c r="C254" s="8">
        <v>1981.84</v>
      </c>
      <c r="D254" s="8">
        <v>1059.048</v>
      </c>
      <c r="E254" s="8">
        <v>1374.242</v>
      </c>
      <c r="F254" s="8">
        <v>10653.18</v>
      </c>
      <c r="G254" s="10">
        <f t="shared" si="29"/>
        <v>1.2616131490372773E-4</v>
      </c>
      <c r="H254" s="10">
        <f t="shared" si="31"/>
        <v>2.1155546153073246E-4</v>
      </c>
      <c r="I254" s="10">
        <f t="shared" si="32"/>
        <v>-3.779726583696541E-2</v>
      </c>
      <c r="J254" s="10">
        <f t="shared" si="33"/>
        <v>1.8827893119262029E-3</v>
      </c>
      <c r="K254" s="14">
        <f t="shared" si="30"/>
        <v>522.34785588150055</v>
      </c>
      <c r="L254" s="14">
        <f t="shared" si="34"/>
        <v>238.77654549512857</v>
      </c>
      <c r="M254" s="14">
        <f t="shared" si="35"/>
        <v>693.70425336442918</v>
      </c>
      <c r="N254" s="14">
        <f t="shared" si="36"/>
        <v>1065.3179999999998</v>
      </c>
      <c r="O254" s="12">
        <f>C254/MAX(C$3:C254)-1</f>
        <v>-0.18229792009638279</v>
      </c>
      <c r="P254" s="12">
        <f>D254/MAX(D$3:D254)-1</f>
        <v>0</v>
      </c>
      <c r="Q254" s="12">
        <f>E254/MAX(E$3:E254)-1</f>
        <v>-6.310262946371048E-2</v>
      </c>
      <c r="R254" s="12">
        <f>F254/MAX(F$3:F254)-1</f>
        <v>0</v>
      </c>
      <c r="T254" s="24"/>
    </row>
    <row r="255" spans="1:20" x14ac:dyDescent="0.25">
      <c r="A255" s="11">
        <v>40543</v>
      </c>
      <c r="B255" s="11">
        <v>40543</v>
      </c>
      <c r="C255" s="8">
        <v>2114.29</v>
      </c>
      <c r="D255" s="8">
        <v>1059.3130000000001</v>
      </c>
      <c r="E255" s="8">
        <v>1376.9929999999999</v>
      </c>
      <c r="F255" s="8">
        <v>10967.01</v>
      </c>
      <c r="G255" s="10">
        <f t="shared" si="29"/>
        <v>6.6831833044039834E-2</v>
      </c>
      <c r="H255" s="10">
        <f t="shared" si="31"/>
        <v>2.5022473013502911E-4</v>
      </c>
      <c r="I255" s="10">
        <f t="shared" si="32"/>
        <v>2.0018308274669661E-3</v>
      </c>
      <c r="J255" s="10">
        <f t="shared" si="33"/>
        <v>2.9458809482239001E-2</v>
      </c>
      <c r="K255" s="14">
        <f t="shared" si="30"/>
        <v>557.25732057668517</v>
      </c>
      <c r="L255" s="14">
        <f t="shared" si="34"/>
        <v>238.83629329178765</v>
      </c>
      <c r="M255" s="14">
        <f t="shared" si="35"/>
        <v>695.0929319239591</v>
      </c>
      <c r="N255" s="14">
        <f t="shared" si="36"/>
        <v>1096.7009999999996</v>
      </c>
      <c r="O255" s="12">
        <f>C255/MAX(C$3:C255)-1</f>
        <v>-0.12764939121250007</v>
      </c>
      <c r="P255" s="12">
        <f>D255/MAX(D$3:D255)-1</f>
        <v>0</v>
      </c>
      <c r="Q255" s="12">
        <f>E255/MAX(E$3:E255)-1</f>
        <v>-6.1227119425198095E-2</v>
      </c>
      <c r="R255" s="12">
        <f>F255/MAX(F$3:F255)-1</f>
        <v>0</v>
      </c>
      <c r="T255" s="24"/>
    </row>
    <row r="256" spans="1:20" x14ac:dyDescent="0.25">
      <c r="A256" s="11">
        <v>40574</v>
      </c>
      <c r="B256" s="11">
        <v>40574</v>
      </c>
      <c r="C256" s="8">
        <v>2164.4</v>
      </c>
      <c r="D256" s="8">
        <v>1059.528</v>
      </c>
      <c r="E256" s="8">
        <v>1370.424</v>
      </c>
      <c r="F256" s="8">
        <v>11011.51</v>
      </c>
      <c r="G256" s="10">
        <f t="shared" si="29"/>
        <v>2.3700627633862936E-2</v>
      </c>
      <c r="H256" s="10">
        <f t="shared" si="31"/>
        <v>2.0296173085765368E-4</v>
      </c>
      <c r="I256" s="10">
        <f t="shared" si="32"/>
        <v>-4.7705398647632791E-3</v>
      </c>
      <c r="J256" s="10">
        <f t="shared" si="33"/>
        <v>4.0576237278893146E-3</v>
      </c>
      <c r="K256" s="14">
        <f t="shared" si="30"/>
        <v>570.46466882791742</v>
      </c>
      <c r="L256" s="14">
        <f t="shared" si="34"/>
        <v>238.88476791926578</v>
      </c>
      <c r="M256" s="14">
        <f t="shared" si="35"/>
        <v>691.77696338250064</v>
      </c>
      <c r="N256" s="14">
        <f t="shared" si="36"/>
        <v>1101.1509999999996</v>
      </c>
      <c r="O256" s="12">
        <f>C256/MAX(C$3:C256)-1</f>
        <v>-0.10697413426745395</v>
      </c>
      <c r="P256" s="12">
        <f>D256/MAX(D$3:D256)-1</f>
        <v>0</v>
      </c>
      <c r="Q256" s="12">
        <f>E256/MAX(E$3:E256)-1</f>
        <v>-6.5705572875938811E-2</v>
      </c>
      <c r="R256" s="12">
        <f>F256/MAX(F$3:F256)-1</f>
        <v>0</v>
      </c>
      <c r="T256" s="24"/>
    </row>
    <row r="257" spans="1:20" x14ac:dyDescent="0.25">
      <c r="A257" s="11">
        <v>40602</v>
      </c>
      <c r="B257" s="11">
        <v>40602</v>
      </c>
      <c r="C257" s="8">
        <v>2238.5500000000002</v>
      </c>
      <c r="D257" s="8">
        <v>1059.7439999999999</v>
      </c>
      <c r="E257" s="8">
        <v>1371.6489999999999</v>
      </c>
      <c r="F257" s="8">
        <v>11147.06</v>
      </c>
      <c r="G257" s="10">
        <f t="shared" si="29"/>
        <v>3.425891702088335E-2</v>
      </c>
      <c r="H257" s="10">
        <f t="shared" si="31"/>
        <v>2.0386436224417714E-4</v>
      </c>
      <c r="I257" s="10">
        <f t="shared" si="32"/>
        <v>8.9388393665013055E-4</v>
      </c>
      <c r="J257" s="10">
        <f t="shared" si="33"/>
        <v>1.2309846696774596E-2</v>
      </c>
      <c r="K257" s="14">
        <f t="shared" si="30"/>
        <v>590.00817058063876</v>
      </c>
      <c r="L257" s="14">
        <f t="shared" si="34"/>
        <v>238.93346801012748</v>
      </c>
      <c r="M257" s="14">
        <f t="shared" si="35"/>
        <v>692.39533169781282</v>
      </c>
      <c r="N257" s="14">
        <f t="shared" si="36"/>
        <v>1114.7059999999997</v>
      </c>
      <c r="O257" s="12">
        <f>C257/MAX(C$3:C257)-1</f>
        <v>-7.6380035235820043E-2</v>
      </c>
      <c r="P257" s="12">
        <f>D257/MAX(D$3:D257)-1</f>
        <v>0</v>
      </c>
      <c r="Q257" s="12">
        <f>E257/MAX(E$3:E257)-1</f>
        <v>-6.4870422095430813E-2</v>
      </c>
      <c r="R257" s="12">
        <f>F257/MAX(F$3:F257)-1</f>
        <v>0</v>
      </c>
      <c r="T257" s="24"/>
    </row>
    <row r="258" spans="1:20" x14ac:dyDescent="0.25">
      <c r="A258" s="11">
        <v>40633</v>
      </c>
      <c r="B258" s="11">
        <v>40633</v>
      </c>
      <c r="C258" s="8">
        <v>2239.44</v>
      </c>
      <c r="D258" s="8">
        <v>1059.998</v>
      </c>
      <c r="E258" s="8">
        <v>1400.7619999999999</v>
      </c>
      <c r="F258" s="8">
        <v>11153.78</v>
      </c>
      <c r="G258" s="10">
        <f t="shared" si="29"/>
        <v>3.9757878984159056E-4</v>
      </c>
      <c r="H258" s="10">
        <f t="shared" si="31"/>
        <v>2.396805266178248E-4</v>
      </c>
      <c r="I258" s="10">
        <f t="shared" si="32"/>
        <v>2.12248177194021E-2</v>
      </c>
      <c r="J258" s="10">
        <f t="shared" si="33"/>
        <v>6.028495405965284E-4</v>
      </c>
      <c r="K258" s="14">
        <f t="shared" si="30"/>
        <v>590.24274531509491</v>
      </c>
      <c r="L258" s="14">
        <f t="shared" si="34"/>
        <v>238.99073570956676</v>
      </c>
      <c r="M258" s="14">
        <f t="shared" si="35"/>
        <v>707.0912964028638</v>
      </c>
      <c r="N258" s="14">
        <f t="shared" si="36"/>
        <v>1115.3779999999999</v>
      </c>
      <c r="O258" s="12">
        <f>C258/MAX(C$3:C258)-1</f>
        <v>-7.6012823527955575E-2</v>
      </c>
      <c r="P258" s="12">
        <f>D258/MAX(D$3:D258)-1</f>
        <v>0</v>
      </c>
      <c r="Q258" s="12">
        <f>E258/MAX(E$3:E258)-1</f>
        <v>-4.5022467260385057E-2</v>
      </c>
      <c r="R258" s="12">
        <f>F258/MAX(F$3:F258)-1</f>
        <v>0</v>
      </c>
      <c r="T258" s="24"/>
    </row>
    <row r="259" spans="1:20" x14ac:dyDescent="0.25">
      <c r="A259" s="11">
        <v>40663</v>
      </c>
      <c r="B259" s="11">
        <v>40663</v>
      </c>
      <c r="C259" s="8">
        <v>2305.7600000000002</v>
      </c>
      <c r="D259" s="8">
        <v>1060.2090000000001</v>
      </c>
      <c r="E259" s="8">
        <v>1432.45</v>
      </c>
      <c r="F259" s="8">
        <v>11318.64</v>
      </c>
      <c r="G259" s="10">
        <f t="shared" si="29"/>
        <v>2.9614546493766269E-2</v>
      </c>
      <c r="H259" s="10">
        <f t="shared" si="31"/>
        <v>1.9905697935285183E-4</v>
      </c>
      <c r="I259" s="10">
        <f t="shared" si="32"/>
        <v>2.26219728976087E-2</v>
      </c>
      <c r="J259" s="10">
        <f t="shared" si="33"/>
        <v>1.4780639388619621E-2</v>
      </c>
      <c r="K259" s="14">
        <f t="shared" si="30"/>
        <v>607.722516538837</v>
      </c>
      <c r="L259" s="14">
        <f t="shared" si="34"/>
        <v>239.03830848351043</v>
      </c>
      <c r="M259" s="14">
        <f t="shared" si="35"/>
        <v>723.08709654622442</v>
      </c>
      <c r="N259" s="14">
        <f t="shared" si="36"/>
        <v>1131.8639999999998</v>
      </c>
      <c r="O259" s="12">
        <f>C259/MAX(C$3:C259)-1</f>
        <v>-4.864936233068029E-2</v>
      </c>
      <c r="P259" s="12">
        <f>D259/MAX(D$3:D259)-1</f>
        <v>0</v>
      </c>
      <c r="Q259" s="12">
        <f>E259/MAX(E$3:E259)-1</f>
        <v>-2.3418991396924271E-2</v>
      </c>
      <c r="R259" s="12">
        <f>F259/MAX(F$3:F259)-1</f>
        <v>0</v>
      </c>
      <c r="T259" s="24"/>
    </row>
    <row r="260" spans="1:20" x14ac:dyDescent="0.25">
      <c r="A260" s="11">
        <v>40694</v>
      </c>
      <c r="B260" s="11">
        <v>40694</v>
      </c>
      <c r="C260" s="8">
        <v>2279.66</v>
      </c>
      <c r="D260" s="8">
        <v>1060.3920000000001</v>
      </c>
      <c r="E260" s="8">
        <v>1422.6389999999999</v>
      </c>
      <c r="F260" s="8">
        <v>11182.86</v>
      </c>
      <c r="G260" s="10">
        <f t="shared" si="29"/>
        <v>-1.1319478176393227E-2</v>
      </c>
      <c r="H260" s="10">
        <f t="shared" si="31"/>
        <v>1.7260747645031493E-4</v>
      </c>
      <c r="I260" s="10">
        <f t="shared" si="32"/>
        <v>-6.8491046807918066E-3</v>
      </c>
      <c r="J260" s="10">
        <f t="shared" si="33"/>
        <v>-1.1996140879116157E-2</v>
      </c>
      <c r="K260" s="14">
        <f t="shared" si="30"/>
        <v>600.84341477557291</v>
      </c>
      <c r="L260" s="14">
        <f t="shared" si="34"/>
        <v>239.07956828271273</v>
      </c>
      <c r="M260" s="14">
        <f t="shared" si="35"/>
        <v>718.13459732864953</v>
      </c>
      <c r="N260" s="14">
        <f t="shared" si="36"/>
        <v>1118.2859999999998</v>
      </c>
      <c r="O260" s="12">
        <f>C260/MAX(C$3:C260)-1</f>
        <v>-5.941815511187587E-2</v>
      </c>
      <c r="P260" s="12">
        <f>D260/MAX(D$3:D260)-1</f>
        <v>0</v>
      </c>
      <c r="Q260" s="12">
        <f>E260/MAX(E$3:E260)-1</f>
        <v>-3.0107696954119856E-2</v>
      </c>
      <c r="R260" s="12">
        <f>F260/MAX(F$3:F260)-1</f>
        <v>-1.1996140879116157E-2</v>
      </c>
      <c r="T260" s="24"/>
    </row>
    <row r="261" spans="1:20" x14ac:dyDescent="0.25">
      <c r="A261" s="11">
        <v>40724</v>
      </c>
      <c r="B261" s="11">
        <v>40724</v>
      </c>
      <c r="C261" s="8">
        <v>2241.66</v>
      </c>
      <c r="D261" s="8">
        <v>1060.578</v>
      </c>
      <c r="E261" s="8">
        <v>1468.1279999999999</v>
      </c>
      <c r="F261" s="8">
        <v>11051.36</v>
      </c>
      <c r="G261" s="10">
        <f t="shared" ref="G261:G289" si="37">C261/C260-1</f>
        <v>-1.6669152417465805E-2</v>
      </c>
      <c r="H261" s="10">
        <f t="shared" si="31"/>
        <v>1.7540683068140162E-4</v>
      </c>
      <c r="I261" s="10">
        <f t="shared" si="32"/>
        <v>3.1975082926870346E-2</v>
      </c>
      <c r="J261" s="10">
        <f t="shared" si="33"/>
        <v>-1.1759067000749357E-2</v>
      </c>
      <c r="K261" s="14">
        <f t="shared" ref="K261:K289" si="38">K260*(1+G261)</f>
        <v>590.8278643156483</v>
      </c>
      <c r="L261" s="14">
        <f t="shared" si="34"/>
        <v>239.12150447206588</v>
      </c>
      <c r="M261" s="14">
        <f t="shared" si="35"/>
        <v>741.09701063088778</v>
      </c>
      <c r="N261" s="14">
        <f t="shared" si="36"/>
        <v>1105.1359999999997</v>
      </c>
      <c r="O261" s="12">
        <f>C261/MAX(C$3:C261)-1</f>
        <v>-7.5096857245417148E-2</v>
      </c>
      <c r="P261" s="12">
        <f>D261/MAX(D$3:D261)-1</f>
        <v>0</v>
      </c>
      <c r="Q261" s="12">
        <f>E261/MAX(E$3:E261)-1</f>
        <v>0</v>
      </c>
      <c r="R261" s="12">
        <f>F261/MAX(F$3:F261)-1</f>
        <v>-2.3614144455517572E-2</v>
      </c>
      <c r="T261" s="24"/>
    </row>
    <row r="262" spans="1:20" x14ac:dyDescent="0.25">
      <c r="A262" s="11">
        <v>40755</v>
      </c>
      <c r="B262" s="11">
        <v>40755</v>
      </c>
      <c r="C262" s="8">
        <v>2196.08</v>
      </c>
      <c r="D262" s="8">
        <v>1060.73</v>
      </c>
      <c r="E262" s="8">
        <v>1553.248</v>
      </c>
      <c r="F262" s="8">
        <v>11076.27</v>
      </c>
      <c r="G262" s="10">
        <f t="shared" si="37"/>
        <v>-2.0333145972181277E-2</v>
      </c>
      <c r="H262" s="10">
        <f t="shared" si="31"/>
        <v>1.4331807750123104E-4</v>
      </c>
      <c r="I262" s="10">
        <f t="shared" si="32"/>
        <v>5.7978595871749583E-2</v>
      </c>
      <c r="J262" s="10">
        <f t="shared" si="33"/>
        <v>2.254021224536995E-3</v>
      </c>
      <c r="K262" s="14">
        <f t="shared" si="38"/>
        <v>578.81447510608609</v>
      </c>
      <c r="L262" s="14">
        <f t="shared" si="34"/>
        <v>239.15577490637602</v>
      </c>
      <c r="M262" s="14">
        <f t="shared" si="35"/>
        <v>784.06477471201777</v>
      </c>
      <c r="N262" s="14">
        <f t="shared" si="36"/>
        <v>1107.6269999999997</v>
      </c>
      <c r="O262" s="12">
        <f>C262/MAX(C$3:C262)-1</f>
        <v>-9.3903047857175292E-2</v>
      </c>
      <c r="P262" s="12">
        <f>D262/MAX(D$3:D262)-1</f>
        <v>0</v>
      </c>
      <c r="Q262" s="12">
        <f>E262/MAX(E$3:E262)-1</f>
        <v>0</v>
      </c>
      <c r="R262" s="12">
        <f>F262/MAX(F$3:F262)-1</f>
        <v>-2.1413350013782528E-2</v>
      </c>
      <c r="T262" s="24"/>
    </row>
    <row r="263" spans="1:20" x14ac:dyDescent="0.25">
      <c r="A263" s="11">
        <v>40786</v>
      </c>
      <c r="B263" s="11">
        <v>40786</v>
      </c>
      <c r="C263" s="8">
        <v>2076.7800000000002</v>
      </c>
      <c r="D263" s="8">
        <v>1060.905</v>
      </c>
      <c r="E263" s="8">
        <v>1595.2719999999999</v>
      </c>
      <c r="F263" s="8">
        <v>10720.18</v>
      </c>
      <c r="G263" s="10">
        <f t="shared" si="37"/>
        <v>-5.432406833995107E-2</v>
      </c>
      <c r="H263" s="10">
        <f t="shared" si="31"/>
        <v>1.6498072082438142E-4</v>
      </c>
      <c r="I263" s="10">
        <f t="shared" si="32"/>
        <v>2.7055563567440544E-2</v>
      </c>
      <c r="J263" s="10">
        <f t="shared" si="33"/>
        <v>-3.2148909335001807E-2</v>
      </c>
      <c r="K263" s="14">
        <f t="shared" si="38"/>
        <v>547.37091800427015</v>
      </c>
      <c r="L263" s="14">
        <f t="shared" si="34"/>
        <v>239.1952309985094</v>
      </c>
      <c r="M263" s="14">
        <f t="shared" si="35"/>
        <v>805.27808906522966</v>
      </c>
      <c r="N263" s="14">
        <f t="shared" si="36"/>
        <v>1072.0179999999996</v>
      </c>
      <c r="O263" s="12">
        <f>C263/MAX(C$3:C263)-1</f>
        <v>-0.14312592060800355</v>
      </c>
      <c r="P263" s="12">
        <f>D263/MAX(D$3:D263)-1</f>
        <v>0</v>
      </c>
      <c r="Q263" s="12">
        <f>E263/MAX(E$3:E263)-1</f>
        <v>0</v>
      </c>
      <c r="R263" s="12">
        <f>F263/MAX(F$3:F263)-1</f>
        <v>-5.2873843500632511E-2</v>
      </c>
      <c r="T263" s="24"/>
    </row>
    <row r="264" spans="1:20" x14ac:dyDescent="0.25">
      <c r="A264" s="11">
        <v>40816</v>
      </c>
      <c r="B264" s="11">
        <v>40816</v>
      </c>
      <c r="C264" s="8">
        <v>1930.79</v>
      </c>
      <c r="D264" s="8">
        <v>1061.1099999999999</v>
      </c>
      <c r="E264" s="8">
        <v>1562.961</v>
      </c>
      <c r="F264" s="8">
        <v>10303.129999999999</v>
      </c>
      <c r="G264" s="10">
        <f t="shared" si="37"/>
        <v>-7.0296324117143039E-2</v>
      </c>
      <c r="H264" s="10">
        <f t="shared" si="31"/>
        <v>1.9323125067738367E-4</v>
      </c>
      <c r="I264" s="10">
        <f t="shared" si="32"/>
        <v>-2.0254226238534789E-2</v>
      </c>
      <c r="J264" s="10">
        <f t="shared" si="33"/>
        <v>-3.8903264683988636E-2</v>
      </c>
      <c r="K264" s="14">
        <f t="shared" si="38"/>
        <v>508.89275453994384</v>
      </c>
      <c r="L264" s="14">
        <f t="shared" si="34"/>
        <v>239.2414509921513</v>
      </c>
      <c r="M264" s="14">
        <f t="shared" si="35"/>
        <v>788.96780446436753</v>
      </c>
      <c r="N264" s="14">
        <f t="shared" si="36"/>
        <v>1030.3129999999994</v>
      </c>
      <c r="O264" s="12">
        <f>C264/MAX(C$3:C264)-1</f>
        <v>-0.20336101862052181</v>
      </c>
      <c r="P264" s="12">
        <f>D264/MAX(D$3:D264)-1</f>
        <v>0</v>
      </c>
      <c r="Q264" s="12">
        <f>E264/MAX(E$3:E264)-1</f>
        <v>-2.0254226238534789E-2</v>
      </c>
      <c r="R264" s="12">
        <f>F264/MAX(F$3:F264)-1</f>
        <v>-8.9720143056056245E-2</v>
      </c>
      <c r="T264" s="24"/>
    </row>
    <row r="265" spans="1:20" x14ac:dyDescent="0.25">
      <c r="A265" s="11">
        <v>40847</v>
      </c>
      <c r="B265" s="11">
        <v>40847</v>
      </c>
      <c r="C265" s="8">
        <v>2141.81</v>
      </c>
      <c r="D265" s="8">
        <v>1061.316</v>
      </c>
      <c r="E265" s="8">
        <v>1585.1790000000001</v>
      </c>
      <c r="F265" s="8">
        <v>10579.85</v>
      </c>
      <c r="G265" s="10">
        <f t="shared" si="37"/>
        <v>0.10929205144008414</v>
      </c>
      <c r="H265" s="10">
        <f t="shared" si="31"/>
        <v>1.9413632893860999E-4</v>
      </c>
      <c r="I265" s="10">
        <f t="shared" si="32"/>
        <v>1.4215325910243548E-2</v>
      </c>
      <c r="J265" s="10">
        <f t="shared" si="33"/>
        <v>2.6857857757788262E-2</v>
      </c>
      <c r="K265" s="14">
        <f t="shared" si="38"/>
        <v>564.51068764660954</v>
      </c>
      <c r="L265" s="14">
        <f t="shared" si="34"/>
        <v>239.28789644917686</v>
      </c>
      <c r="M265" s="14">
        <f t="shared" si="35"/>
        <v>800.18323893751779</v>
      </c>
      <c r="N265" s="14">
        <f t="shared" si="36"/>
        <v>1057.9849999999994</v>
      </c>
      <c r="O265" s="12">
        <f>C265/MAX(C$3:C265)-1</f>
        <v>-0.11629471008841963</v>
      </c>
      <c r="P265" s="12">
        <f>D265/MAX(D$3:D265)-1</f>
        <v>0</v>
      </c>
      <c r="Q265" s="12">
        <f>E265/MAX(E$3:E265)-1</f>
        <v>-6.3268207553318634E-3</v>
      </c>
      <c r="R265" s="12">
        <f>F265/MAX(F$3:F265)-1</f>
        <v>-6.5271976138475907E-2</v>
      </c>
      <c r="T265" s="24"/>
    </row>
    <row r="266" spans="1:20" x14ac:dyDescent="0.25">
      <c r="A266" s="11">
        <v>40877</v>
      </c>
      <c r="B266" s="11">
        <v>40877</v>
      </c>
      <c r="C266" s="8">
        <v>2137.08</v>
      </c>
      <c r="D266" s="8">
        <v>1061.5319999999999</v>
      </c>
      <c r="E266" s="8">
        <v>1616.664</v>
      </c>
      <c r="F266" s="8">
        <v>10437.52</v>
      </c>
      <c r="G266" s="10">
        <f t="shared" si="37"/>
        <v>-2.2084125109136377E-3</v>
      </c>
      <c r="H266" s="10">
        <f t="shared" si="31"/>
        <v>2.0352091177366916E-4</v>
      </c>
      <c r="I266" s="10">
        <f t="shared" si="32"/>
        <v>1.9862110209635464E-2</v>
      </c>
      <c r="J266" s="10">
        <f t="shared" si="33"/>
        <v>-1.3452931752340525E-2</v>
      </c>
      <c r="K266" s="14">
        <f t="shared" si="38"/>
        <v>563.26401518146633</v>
      </c>
      <c r="L266" s="14">
        <f t="shared" si="34"/>
        <v>239.33659654003858</v>
      </c>
      <c r="M266" s="14">
        <f t="shared" si="35"/>
        <v>816.07656661719784</v>
      </c>
      <c r="N266" s="14">
        <f t="shared" si="36"/>
        <v>1043.7519999999995</v>
      </c>
      <c r="O266" s="12">
        <f>C266/MAX(C$3:C266)-1</f>
        <v>-0.11824629590662106</v>
      </c>
      <c r="P266" s="12">
        <f>D266/MAX(D$3:D266)-1</f>
        <v>0</v>
      </c>
      <c r="Q266" s="12">
        <f>E266/MAX(E$3:E266)-1</f>
        <v>0</v>
      </c>
      <c r="R266" s="12">
        <f>F266/MAX(F$3:F266)-1</f>
        <v>-7.7846808450485083E-2</v>
      </c>
      <c r="T266" s="24"/>
    </row>
    <row r="267" spans="1:20" x14ac:dyDescent="0.25">
      <c r="A267" s="11">
        <v>40908</v>
      </c>
      <c r="B267" s="11">
        <v>40908</v>
      </c>
      <c r="C267" s="8">
        <v>2158.94</v>
      </c>
      <c r="D267" s="8">
        <v>1061.7940000000001</v>
      </c>
      <c r="E267" s="8">
        <v>1636.5119999999999</v>
      </c>
      <c r="F267" s="8">
        <v>10390.77</v>
      </c>
      <c r="G267" s="10">
        <f t="shared" si="37"/>
        <v>1.0228910475976516E-2</v>
      </c>
      <c r="H267" s="10">
        <f t="shared" si="31"/>
        <v>2.4681309654361883E-4</v>
      </c>
      <c r="I267" s="10">
        <f t="shared" si="32"/>
        <v>1.2277133653003869E-2</v>
      </c>
      <c r="J267" s="10">
        <f t="shared" si="33"/>
        <v>-4.4790333335887889E-3</v>
      </c>
      <c r="K267" s="14">
        <f t="shared" si="38"/>
        <v>569.02559236709658</v>
      </c>
      <c r="L267" s="14">
        <f t="shared" si="34"/>
        <v>239.39566794654684</v>
      </c>
      <c r="M267" s="14">
        <f t="shared" si="35"/>
        <v>826.09564769664166</v>
      </c>
      <c r="N267" s="14">
        <f t="shared" si="36"/>
        <v>1039.0769999999995</v>
      </c>
      <c r="O267" s="12">
        <f>C267/MAX(C$3:C267)-1</f>
        <v>-0.109226916205589</v>
      </c>
      <c r="P267" s="12">
        <f>D267/MAX(D$3:D267)-1</f>
        <v>0</v>
      </c>
      <c r="Q267" s="12">
        <f>E267/MAX(E$3:E267)-1</f>
        <v>0</v>
      </c>
      <c r="R267" s="12">
        <f>F267/MAX(F$3:F267)-1</f>
        <v>-8.1977163334110759E-2</v>
      </c>
      <c r="T267" s="24"/>
    </row>
    <row r="268" spans="1:20" x14ac:dyDescent="0.25">
      <c r="A268" s="11">
        <v>40939</v>
      </c>
      <c r="B268" s="11">
        <v>40939</v>
      </c>
      <c r="C268" s="8">
        <v>2255.69</v>
      </c>
      <c r="D268" s="8">
        <v>1062.0509999999999</v>
      </c>
      <c r="E268" s="8">
        <v>1623.124</v>
      </c>
      <c r="F268" s="8">
        <v>10679.55</v>
      </c>
      <c r="G268" s="10">
        <f t="shared" si="37"/>
        <v>4.4813658554661018E-2</v>
      </c>
      <c r="H268" s="10">
        <f t="shared" si="31"/>
        <v>2.4204318351750409E-4</v>
      </c>
      <c r="I268" s="10">
        <f t="shared" si="32"/>
        <v>-8.1808138284350518E-3</v>
      </c>
      <c r="J268" s="10">
        <f t="shared" si="33"/>
        <v>2.7791973068405751E-2</v>
      </c>
      <c r="K268" s="14">
        <f t="shared" si="38"/>
        <v>594.52571097229941</v>
      </c>
      <c r="L268" s="14">
        <f t="shared" si="34"/>
        <v>239.45361203613692</v>
      </c>
      <c r="M268" s="14">
        <f t="shared" si="35"/>
        <v>819.33751299835501</v>
      </c>
      <c r="N268" s="14">
        <f t="shared" si="36"/>
        <v>1067.9549999999995</v>
      </c>
      <c r="O268" s="12">
        <f>C268/MAX(C$3:C268)-1</f>
        <v>-6.9308115378743818E-2</v>
      </c>
      <c r="P268" s="12">
        <f>D268/MAX(D$3:D268)-1</f>
        <v>0</v>
      </c>
      <c r="Q268" s="12">
        <f>E268/MAX(E$3:E268)-1</f>
        <v>-8.1808138284350518E-3</v>
      </c>
      <c r="R268" s="12">
        <f>F268/MAX(F$3:F268)-1</f>
        <v>-5.6463497381310845E-2</v>
      </c>
      <c r="T268" s="24"/>
    </row>
    <row r="269" spans="1:20" x14ac:dyDescent="0.25">
      <c r="A269" s="11">
        <v>40968</v>
      </c>
      <c r="B269" s="11">
        <v>40968</v>
      </c>
      <c r="C269" s="8">
        <v>2353.23</v>
      </c>
      <c r="D269" s="8">
        <v>1062.278</v>
      </c>
      <c r="E269" s="8">
        <v>1601.4870000000001</v>
      </c>
      <c r="F269" s="8">
        <v>10899.32</v>
      </c>
      <c r="G269" s="10">
        <f t="shared" si="37"/>
        <v>4.3241757511005563E-2</v>
      </c>
      <c r="H269" s="10">
        <f t="shared" si="31"/>
        <v>2.1373738172658641E-4</v>
      </c>
      <c r="I269" s="10">
        <f t="shared" si="32"/>
        <v>-1.3330466433864485E-2</v>
      </c>
      <c r="J269" s="10">
        <f t="shared" si="33"/>
        <v>2.057858243090771E-2</v>
      </c>
      <c r="K269" s="14">
        <f t="shared" si="38"/>
        <v>620.23404760022174</v>
      </c>
      <c r="L269" s="14">
        <f t="shared" si="34"/>
        <v>239.50479222421851</v>
      </c>
      <c r="M269" s="14">
        <f t="shared" si="35"/>
        <v>808.41536178332444</v>
      </c>
      <c r="N269" s="14">
        <f t="shared" si="36"/>
        <v>1089.9319999999996</v>
      </c>
      <c r="O269" s="12">
        <f>C269/MAX(C$3:C269)-1</f>
        <v>-2.9063362586490782E-2</v>
      </c>
      <c r="P269" s="12">
        <f>D269/MAX(D$3:D269)-1</f>
        <v>0</v>
      </c>
      <c r="Q269" s="12">
        <f>E269/MAX(E$3:E269)-1</f>
        <v>-2.1402226198157903E-2</v>
      </c>
      <c r="R269" s="12">
        <f>F269/MAX(F$3:F269)-1</f>
        <v>-3.7046853685601788E-2</v>
      </c>
      <c r="T269" s="24"/>
    </row>
    <row r="270" spans="1:20" x14ac:dyDescent="0.25">
      <c r="A270" s="11">
        <v>40999</v>
      </c>
      <c r="B270" s="11">
        <v>40999</v>
      </c>
      <c r="C270" s="8">
        <v>2430.67</v>
      </c>
      <c r="D270" s="8">
        <v>1062.508</v>
      </c>
      <c r="E270" s="8">
        <v>1635.067</v>
      </c>
      <c r="F270" s="8">
        <v>10879.96</v>
      </c>
      <c r="G270" s="10">
        <f t="shared" si="37"/>
        <v>3.2907960547842841E-2</v>
      </c>
      <c r="H270" s="10">
        <f t="shared" si="31"/>
        <v>2.1651582730708441E-4</v>
      </c>
      <c r="I270" s="10">
        <f t="shared" si="32"/>
        <v>2.0968012853054718E-2</v>
      </c>
      <c r="J270" s="10">
        <f t="shared" si="33"/>
        <v>-1.776257601391662E-3</v>
      </c>
      <c r="K270" s="14">
        <f t="shared" si="38"/>
        <v>640.64468516907868</v>
      </c>
      <c r="L270" s="14">
        <f t="shared" si="34"/>
        <v>239.55664880245095</v>
      </c>
      <c r="M270" s="14">
        <f t="shared" si="35"/>
        <v>825.36622547980403</v>
      </c>
      <c r="N270" s="14">
        <f t="shared" si="36"/>
        <v>1087.9959999999996</v>
      </c>
      <c r="O270" s="12">
        <f>C270/MAX(C$3:C270)-1</f>
        <v>0</v>
      </c>
      <c r="P270" s="12">
        <f>D270/MAX(D$3:D270)-1</f>
        <v>0</v>
      </c>
      <c r="Q270" s="12">
        <f>E270/MAX(E$3:E270)-1</f>
        <v>-8.829754991103167E-4</v>
      </c>
      <c r="R270" s="12">
        <f>F270/MAX(F$3:F270)-1</f>
        <v>-3.8757306531526758E-2</v>
      </c>
      <c r="T270" s="24"/>
    </row>
    <row r="271" spans="1:20" x14ac:dyDescent="0.25">
      <c r="A271" s="11">
        <v>41029</v>
      </c>
      <c r="B271" s="11">
        <v>41029</v>
      </c>
      <c r="C271" s="8">
        <v>2415.42</v>
      </c>
      <c r="D271" s="8">
        <v>1062.7149999999999</v>
      </c>
      <c r="E271" s="8">
        <v>1687.538</v>
      </c>
      <c r="F271" s="8">
        <v>10824.24</v>
      </c>
      <c r="G271" s="10">
        <f t="shared" si="37"/>
        <v>-6.2739902989710217E-3</v>
      </c>
      <c r="H271" s="10">
        <f t="shared" si="31"/>
        <v>1.948220625160868E-4</v>
      </c>
      <c r="I271" s="10">
        <f t="shared" si="32"/>
        <v>3.209103969439786E-2</v>
      </c>
      <c r="J271" s="10">
        <f t="shared" si="33"/>
        <v>-5.1213423578762018E-3</v>
      </c>
      <c r="K271" s="14">
        <f t="shared" si="38"/>
        <v>636.62528662924058</v>
      </c>
      <c r="L271" s="14">
        <f t="shared" si="34"/>
        <v>239.60331972286008</v>
      </c>
      <c r="M271" s="14">
        <f t="shared" si="35"/>
        <v>851.85308578409172</v>
      </c>
      <c r="N271" s="14">
        <f t="shared" si="36"/>
        <v>1082.4239999999998</v>
      </c>
      <c r="O271" s="12">
        <f>C271/MAX(C$3:C271)-1</f>
        <v>-6.2739902989710217E-3</v>
      </c>
      <c r="P271" s="12">
        <f>D271/MAX(D$3:D271)-1</f>
        <v>0</v>
      </c>
      <c r="Q271" s="12">
        <f>E271/MAX(E$3:E271)-1</f>
        <v>0</v>
      </c>
      <c r="R271" s="12">
        <f>F271/MAX(F$3:F271)-1</f>
        <v>-4.3680159453785894E-2</v>
      </c>
      <c r="T271" s="24"/>
    </row>
    <row r="272" spans="1:20" x14ac:dyDescent="0.25">
      <c r="A272" s="11">
        <v>41060</v>
      </c>
      <c r="B272" s="11">
        <v>41060</v>
      </c>
      <c r="C272" s="8">
        <v>2270.25</v>
      </c>
      <c r="D272" s="8">
        <v>1062.9469999999999</v>
      </c>
      <c r="E272" s="8">
        <v>1683.201</v>
      </c>
      <c r="F272" s="8">
        <v>10541.67</v>
      </c>
      <c r="G272" s="10">
        <f t="shared" si="37"/>
        <v>-6.0101348833743184E-2</v>
      </c>
      <c r="H272" s="10">
        <f t="shared" si="31"/>
        <v>2.1830876575568148E-4</v>
      </c>
      <c r="I272" s="10">
        <f t="shared" si="32"/>
        <v>-2.5700162011166316E-3</v>
      </c>
      <c r="J272" s="10">
        <f t="shared" si="33"/>
        <v>-2.6105297000066474E-2</v>
      </c>
      <c r="K272" s="14">
        <f t="shared" si="38"/>
        <v>598.36324820115487</v>
      </c>
      <c r="L272" s="14">
        <f t="shared" si="34"/>
        <v>239.65562722785975</v>
      </c>
      <c r="M272" s="14">
        <f t="shared" si="35"/>
        <v>849.66380955265538</v>
      </c>
      <c r="N272" s="14">
        <f t="shared" si="36"/>
        <v>1054.1669999999999</v>
      </c>
      <c r="O272" s="12">
        <f>C272/MAX(C$3:C272)-1</f>
        <v>-6.5998263853176309E-2</v>
      </c>
      <c r="P272" s="12">
        <f>D272/MAX(D$3:D272)-1</f>
        <v>0</v>
      </c>
      <c r="Q272" s="12">
        <f>E272/MAX(E$3:E272)-1</f>
        <v>-2.5700162011166316E-3</v>
      </c>
      <c r="R272" s="12">
        <f>F272/MAX(F$3:F272)-1</f>
        <v>-6.8645172918301078E-2</v>
      </c>
      <c r="T272" s="24"/>
    </row>
    <row r="273" spans="1:20" x14ac:dyDescent="0.25">
      <c r="A273" s="11">
        <v>41090</v>
      </c>
      <c r="B273" s="11">
        <v>41090</v>
      </c>
      <c r="C273" s="8">
        <v>2363.79</v>
      </c>
      <c r="D273" s="8">
        <v>1063.152</v>
      </c>
      <c r="E273" s="8">
        <v>1715.7650000000001</v>
      </c>
      <c r="F273" s="8">
        <v>10572.01</v>
      </c>
      <c r="G273" s="10">
        <f t="shared" si="37"/>
        <v>4.1202510736702891E-2</v>
      </c>
      <c r="H273" s="10">
        <f t="shared" si="31"/>
        <v>1.9286003911789251E-4</v>
      </c>
      <c r="I273" s="10">
        <f t="shared" si="32"/>
        <v>1.9346471395870202E-2</v>
      </c>
      <c r="J273" s="10">
        <f t="shared" si="33"/>
        <v>2.8781018567267669E-3</v>
      </c>
      <c r="K273" s="14">
        <f t="shared" si="38"/>
        <v>623.01731635961141</v>
      </c>
      <c r="L273" s="14">
        <f t="shared" si="34"/>
        <v>239.70184722150174</v>
      </c>
      <c r="M273" s="14">
        <f t="shared" si="35"/>
        <v>866.10180614027195</v>
      </c>
      <c r="N273" s="14">
        <f t="shared" si="36"/>
        <v>1057.201</v>
      </c>
      <c r="O273" s="12">
        <f>C273/MAX(C$3:C273)-1</f>
        <v>-2.7515047291487571E-2</v>
      </c>
      <c r="P273" s="12">
        <f>D273/MAX(D$3:D273)-1</f>
        <v>0</v>
      </c>
      <c r="Q273" s="12">
        <f>E273/MAX(E$3:E273)-1</f>
        <v>0</v>
      </c>
      <c r="R273" s="12">
        <f>F273/MAX(F$3:F273)-1</f>
        <v>-6.5964638861205849E-2</v>
      </c>
      <c r="T273" s="24"/>
    </row>
    <row r="274" spans="1:20" x14ac:dyDescent="0.25">
      <c r="A274" s="11">
        <v>41121</v>
      </c>
      <c r="B274" s="11">
        <v>41121</v>
      </c>
      <c r="C274" s="8">
        <v>2396.62</v>
      </c>
      <c r="D274" s="8">
        <v>1063.3689999999999</v>
      </c>
      <c r="E274" s="8">
        <v>1701.3920000000001</v>
      </c>
      <c r="F274" s="8">
        <v>10663.53</v>
      </c>
      <c r="G274" s="10">
        <f t="shared" si="37"/>
        <v>1.3888712618295163E-2</v>
      </c>
      <c r="H274" s="10">
        <f t="shared" si="31"/>
        <v>2.0411004259024423E-4</v>
      </c>
      <c r="I274" s="10">
        <f t="shared" si="32"/>
        <v>-8.3770213286784578E-3</v>
      </c>
      <c r="J274" s="10">
        <f t="shared" si="33"/>
        <v>8.6568211721329558E-3</v>
      </c>
      <c r="K274" s="14">
        <f t="shared" si="38"/>
        <v>631.67022482275149</v>
      </c>
      <c r="L274" s="14">
        <f t="shared" si="34"/>
        <v>239.75077277574707</v>
      </c>
      <c r="M274" s="14">
        <f t="shared" si="35"/>
        <v>858.84645283742793</v>
      </c>
      <c r="N274" s="14">
        <f t="shared" si="36"/>
        <v>1066.3530000000001</v>
      </c>
      <c r="O274" s="12">
        <f>C274/MAX(C$3:C274)-1</f>
        <v>-1.4008483257702653E-2</v>
      </c>
      <c r="P274" s="12">
        <f>D274/MAX(D$3:D274)-1</f>
        <v>0</v>
      </c>
      <c r="Q274" s="12">
        <f>E274/MAX(E$3:E274)-1</f>
        <v>-8.3770213286784578E-3</v>
      </c>
      <c r="R274" s="12">
        <f>F274/MAX(F$3:F274)-1</f>
        <v>-5.7878861771378798E-2</v>
      </c>
      <c r="T274" s="24"/>
    </row>
    <row r="275" spans="1:20" x14ac:dyDescent="0.25">
      <c r="A275" s="11">
        <v>41152</v>
      </c>
      <c r="B275" s="11">
        <v>41152</v>
      </c>
      <c r="C275" s="8">
        <v>2450.6</v>
      </c>
      <c r="D275" s="8">
        <v>1063.615</v>
      </c>
      <c r="E275" s="8">
        <v>1711.4549999999999</v>
      </c>
      <c r="F275" s="8">
        <v>10751.28</v>
      </c>
      <c r="G275" s="10">
        <f t="shared" si="37"/>
        <v>2.2523387103504211E-2</v>
      </c>
      <c r="H275" s="10">
        <f t="shared" si="31"/>
        <v>2.3134020269544031E-4</v>
      </c>
      <c r="I275" s="10">
        <f t="shared" si="32"/>
        <v>5.9145687766251065E-3</v>
      </c>
      <c r="J275" s="10">
        <f t="shared" si="33"/>
        <v>8.2289823351178182E-3</v>
      </c>
      <c r="K275" s="14">
        <f t="shared" si="38"/>
        <v>645.89757781819185</v>
      </c>
      <c r="L275" s="14">
        <f t="shared" si="34"/>
        <v>239.8062367681174</v>
      </c>
      <c r="M275" s="14">
        <f t="shared" si="35"/>
        <v>863.92615925129542</v>
      </c>
      <c r="N275" s="14">
        <f t="shared" si="36"/>
        <v>1075.1279999999999</v>
      </c>
      <c r="O275" s="12">
        <f>C275/MAX(C$3:C275)-1</f>
        <v>0</v>
      </c>
      <c r="P275" s="12">
        <f>D275/MAX(D$3:D275)-1</f>
        <v>0</v>
      </c>
      <c r="Q275" s="12">
        <f>E275/MAX(E$3:E275)-1</f>
        <v>-2.5119990208449794E-3</v>
      </c>
      <c r="R275" s="12">
        <f>F275/MAX(F$3:F275)-1</f>
        <v>-5.0126163567354221E-2</v>
      </c>
      <c r="T275" s="24"/>
    </row>
    <row r="276" spans="1:20" x14ac:dyDescent="0.25">
      <c r="A276" s="11">
        <v>41182</v>
      </c>
      <c r="B276" s="11">
        <v>41182</v>
      </c>
      <c r="C276" s="8">
        <v>2513.9299999999998</v>
      </c>
      <c r="D276" s="8">
        <v>1063.799</v>
      </c>
      <c r="E276" s="8">
        <v>1704.6210000000001</v>
      </c>
      <c r="F276" s="8">
        <v>10892.07</v>
      </c>
      <c r="G276" s="10">
        <f t="shared" si="37"/>
        <v>2.5842650779400955E-2</v>
      </c>
      <c r="H276" s="10">
        <f t="shared" ref="H276:H289" si="39">D276/D275-1</f>
        <v>1.7299492767586244E-4</v>
      </c>
      <c r="I276" s="10">
        <f t="shared" ref="I276:I289" si="40">E276/E275-1</f>
        <v>-3.9930935957999125E-3</v>
      </c>
      <c r="J276" s="10">
        <f t="shared" ref="J276:J289" si="41">F276/F275-1</f>
        <v>1.3095184945420391E-2</v>
      </c>
      <c r="K276" s="14">
        <f t="shared" si="38"/>
        <v>662.58928336100837</v>
      </c>
      <c r="L276" s="14">
        <f t="shared" ref="L276:L289" si="42">L275*(1+H276)</f>
        <v>239.84772203070332</v>
      </c>
      <c r="M276" s="14">
        <f t="shared" ref="M276:M289" si="43">M275*(1+I276)</f>
        <v>860.47642123754508</v>
      </c>
      <c r="N276" s="14">
        <f t="shared" ref="N276:N289" si="44">N275*(1+J276)</f>
        <v>1089.2069999999999</v>
      </c>
      <c r="O276" s="12">
        <f>C276/MAX(C$3:C276)-1</f>
        <v>0</v>
      </c>
      <c r="P276" s="12">
        <f>D276/MAX(D$3:D276)-1</f>
        <v>0</v>
      </c>
      <c r="Q276" s="12">
        <f>E276/MAX(E$3:E276)-1</f>
        <v>-6.4950619694421619E-3</v>
      </c>
      <c r="R276" s="12">
        <f>F276/MAX(F$3:F276)-1</f>
        <v>-3.7687390004452759E-2</v>
      </c>
      <c r="T276" s="24"/>
    </row>
    <row r="277" spans="1:20" x14ac:dyDescent="0.25">
      <c r="A277" s="11">
        <v>41213</v>
      </c>
      <c r="B277" s="11">
        <v>41213</v>
      </c>
      <c r="C277" s="8">
        <v>2467.5100000000002</v>
      </c>
      <c r="D277" s="8">
        <v>1063.9939999999999</v>
      </c>
      <c r="E277" s="8">
        <v>1723.07</v>
      </c>
      <c r="F277" s="8">
        <v>10850.55</v>
      </c>
      <c r="G277" s="10">
        <f t="shared" si="37"/>
        <v>-1.8465112393741934E-2</v>
      </c>
      <c r="H277" s="10">
        <f t="shared" si="39"/>
        <v>1.8330530485544116E-4</v>
      </c>
      <c r="I277" s="10">
        <f t="shared" si="40"/>
        <v>1.0822933660913359E-2</v>
      </c>
      <c r="J277" s="10">
        <f t="shared" si="41"/>
        <v>-3.81194759122927E-3</v>
      </c>
      <c r="K277" s="14">
        <f t="shared" si="38"/>
        <v>650.35449777285839</v>
      </c>
      <c r="L277" s="14">
        <f t="shared" si="42"/>
        <v>239.89168739050905</v>
      </c>
      <c r="M277" s="14">
        <f t="shared" si="43"/>
        <v>869.78930046137918</v>
      </c>
      <c r="N277" s="14">
        <f t="shared" si="44"/>
        <v>1085.0549999999998</v>
      </c>
      <c r="O277" s="12">
        <f>C277/MAX(C$3:C277)-1</f>
        <v>-1.8465112393741934E-2</v>
      </c>
      <c r="P277" s="12">
        <f>D277/MAX(D$3:D277)-1</f>
        <v>0</v>
      </c>
      <c r="Q277" s="12">
        <f>E277/MAX(E$3:E277)-1</f>
        <v>0</v>
      </c>
      <c r="R277" s="12">
        <f>F277/MAX(F$3:F277)-1</f>
        <v>-4.1355675240134837E-2</v>
      </c>
      <c r="T277" s="24"/>
    </row>
    <row r="278" spans="1:20" x14ac:dyDescent="0.25">
      <c r="A278" s="11">
        <v>41243</v>
      </c>
      <c r="B278" s="11">
        <v>41243</v>
      </c>
      <c r="C278" s="8">
        <v>2481.8200000000002</v>
      </c>
      <c r="D278" s="8">
        <v>1064.192</v>
      </c>
      <c r="E278" s="8">
        <v>1706.991</v>
      </c>
      <c r="F278" s="8">
        <v>10894.55</v>
      </c>
      <c r="G278" s="10">
        <f t="shared" si="37"/>
        <v>5.7993685942507867E-3</v>
      </c>
      <c r="H278" s="10">
        <f t="shared" si="39"/>
        <v>1.8609127495095024E-4</v>
      </c>
      <c r="I278" s="10">
        <f t="shared" si="40"/>
        <v>-9.3315999930356774E-3</v>
      </c>
      <c r="J278" s="10">
        <f t="shared" si="41"/>
        <v>4.0550939814110176E-3</v>
      </c>
      <c r="K278" s="14">
        <f t="shared" si="38"/>
        <v>654.12614322237209</v>
      </c>
      <c r="L278" s="14">
        <f t="shared" si="42"/>
        <v>239.93632914046569</v>
      </c>
      <c r="M278" s="14">
        <f t="shared" si="43"/>
        <v>861.67277463125129</v>
      </c>
      <c r="N278" s="14">
        <f t="shared" si="44"/>
        <v>1089.4549999999997</v>
      </c>
      <c r="O278" s="12">
        <f>C278/MAX(C$3:C278)-1</f>
        <v>-1.2772829792396689E-2</v>
      </c>
      <c r="P278" s="12">
        <f>D278/MAX(D$3:D278)-1</f>
        <v>0</v>
      </c>
      <c r="Q278" s="12">
        <f>E278/MAX(E$3:E278)-1</f>
        <v>-9.3315999930356774E-3</v>
      </c>
      <c r="R278" s="12">
        <f>F278/MAX(F$3:F278)-1</f>
        <v>-3.7468282408487208E-2</v>
      </c>
      <c r="T278" s="24"/>
    </row>
    <row r="279" spans="1:20" x14ac:dyDescent="0.25">
      <c r="A279" s="11">
        <v>41274</v>
      </c>
      <c r="B279" s="11">
        <v>41274</v>
      </c>
      <c r="C279" s="8">
        <v>2504.44</v>
      </c>
      <c r="D279" s="8">
        <v>1064.384</v>
      </c>
      <c r="E279" s="8">
        <v>1666.9659999999999</v>
      </c>
      <c r="F279" s="8">
        <v>11051.5</v>
      </c>
      <c r="G279" s="10">
        <f t="shared" si="37"/>
        <v>9.1142790371581128E-3</v>
      </c>
      <c r="H279" s="10">
        <f t="shared" si="39"/>
        <v>1.8041857108497261E-4</v>
      </c>
      <c r="I279" s="10">
        <f t="shared" si="40"/>
        <v>-2.3447692460007219E-2</v>
      </c>
      <c r="J279" s="10">
        <f t="shared" si="41"/>
        <v>1.4406285711663136E-2</v>
      </c>
      <c r="K279" s="14">
        <f t="shared" si="38"/>
        <v>660.0880314172008</v>
      </c>
      <c r="L279" s="14">
        <f t="shared" si="42"/>
        <v>239.97961811012058</v>
      </c>
      <c r="M279" s="14">
        <f t="shared" si="43"/>
        <v>841.46853641053656</v>
      </c>
      <c r="N279" s="14">
        <f t="shared" si="44"/>
        <v>1105.1499999999996</v>
      </c>
      <c r="O279" s="12">
        <f>C279/MAX(C$3:C279)-1</f>
        <v>-3.7749658900605443E-3</v>
      </c>
      <c r="P279" s="12">
        <f>D279/MAX(D$3:D279)-1</f>
        <v>0</v>
      </c>
      <c r="Q279" s="12">
        <f>E279/MAX(E$3:E279)-1</f>
        <v>-3.2560487966246332E-2</v>
      </c>
      <c r="R279" s="12">
        <f>F279/MAX(F$3:F279)-1</f>
        <v>-2.3601775478325981E-2</v>
      </c>
      <c r="T279" s="24"/>
    </row>
    <row r="280" spans="1:20" x14ac:dyDescent="0.25">
      <c r="A280" s="11">
        <v>41305</v>
      </c>
      <c r="B280" s="11">
        <v>41305</v>
      </c>
      <c r="C280" s="8">
        <v>2634.16</v>
      </c>
      <c r="D280" s="8">
        <v>1064.5809999999999</v>
      </c>
      <c r="E280" s="8">
        <v>1687.239</v>
      </c>
      <c r="F280" s="8">
        <v>11329.27</v>
      </c>
      <c r="G280" s="10">
        <f t="shared" si="37"/>
        <v>5.1796010285732441E-2</v>
      </c>
      <c r="H280" s="10">
        <f t="shared" si="39"/>
        <v>1.8508357885860249E-4</v>
      </c>
      <c r="I280" s="10">
        <f t="shared" si="40"/>
        <v>1.2161615773807144E-2</v>
      </c>
      <c r="J280" s="10">
        <f t="shared" si="41"/>
        <v>2.5134144686241644E-2</v>
      </c>
      <c r="K280" s="14">
        <f t="shared" si="38"/>
        <v>694.277957881975</v>
      </c>
      <c r="L280" s="14">
        <f t="shared" si="42"/>
        <v>240.02403439669354</v>
      </c>
      <c r="M280" s="14">
        <f t="shared" si="43"/>
        <v>851.70215343610937</v>
      </c>
      <c r="N280" s="14">
        <f t="shared" si="44"/>
        <v>1132.9269999999997</v>
      </c>
      <c r="O280" s="12">
        <f>C280/MAX(C$3:C280)-1</f>
        <v>0</v>
      </c>
      <c r="P280" s="12">
        <f>D280/MAX(D$3:D280)-1</f>
        <v>0</v>
      </c>
      <c r="Q280" s="12">
        <f>E280/MAX(E$3:E280)-1</f>
        <v>-2.079486033649236E-2</v>
      </c>
      <c r="R280" s="12">
        <f>F280/MAX(F$3:F280)-1</f>
        <v>0</v>
      </c>
      <c r="T280" s="24"/>
    </row>
    <row r="281" spans="1:20" x14ac:dyDescent="0.25">
      <c r="A281" s="11">
        <v>41333</v>
      </c>
      <c r="B281" s="11">
        <v>41333</v>
      </c>
      <c r="C281" s="8">
        <v>2669.92</v>
      </c>
      <c r="D281" s="8">
        <v>1064.7449999999999</v>
      </c>
      <c r="E281" s="8">
        <v>1686.346</v>
      </c>
      <c r="F281" s="8">
        <v>11341.67</v>
      </c>
      <c r="G281" s="10">
        <f t="shared" si="37"/>
        <v>1.3575485164151191E-2</v>
      </c>
      <c r="H281" s="10">
        <f t="shared" si="39"/>
        <v>1.5405121827272161E-4</v>
      </c>
      <c r="I281" s="10">
        <f t="shared" si="40"/>
        <v>-5.2926704515487977E-4</v>
      </c>
      <c r="J281" s="10">
        <f t="shared" si="41"/>
        <v>1.0945100611072789E-3</v>
      </c>
      <c r="K281" s="14">
        <f t="shared" si="38"/>
        <v>703.70311799899889</v>
      </c>
      <c r="L281" s="14">
        <f t="shared" si="42"/>
        <v>240.06101039160708</v>
      </c>
      <c r="M281" s="14">
        <f t="shared" si="43"/>
        <v>851.25137555400818</v>
      </c>
      <c r="N281" s="14">
        <f t="shared" si="44"/>
        <v>1134.1669999999997</v>
      </c>
      <c r="O281" s="12">
        <f>C281/MAX(C$3:C281)-1</f>
        <v>0</v>
      </c>
      <c r="P281" s="12">
        <f>D281/MAX(D$3:D281)-1</f>
        <v>0</v>
      </c>
      <c r="Q281" s="12">
        <f>E281/MAX(E$3:E281)-1</f>
        <v>-2.1313121347362518E-2</v>
      </c>
      <c r="R281" s="12">
        <f>F281/MAX(F$3:F281)-1</f>
        <v>0</v>
      </c>
      <c r="T281" s="24"/>
    </row>
    <row r="282" spans="1:20" x14ac:dyDescent="0.25">
      <c r="A282" s="11">
        <v>41364</v>
      </c>
      <c r="B282" s="11">
        <v>41364</v>
      </c>
      <c r="C282" s="8">
        <v>2770.05</v>
      </c>
      <c r="D282" s="8">
        <v>1064.9259999999999</v>
      </c>
      <c r="E282" s="8">
        <v>1719.2329999999999</v>
      </c>
      <c r="F282" s="8">
        <v>11449.2</v>
      </c>
      <c r="G282" s="10">
        <f t="shared" si="37"/>
        <v>3.7502996344459749E-2</v>
      </c>
      <c r="H282" s="10">
        <f t="shared" si="39"/>
        <v>1.6999375437309894E-4</v>
      </c>
      <c r="I282" s="10">
        <f t="shared" si="40"/>
        <v>1.9501929022869513E-2</v>
      </c>
      <c r="J282" s="10">
        <f t="shared" si="41"/>
        <v>9.4809670886211173E-3</v>
      </c>
      <c r="K282" s="14">
        <f t="shared" si="38"/>
        <v>730.09409346090024</v>
      </c>
      <c r="L282" s="14">
        <f t="shared" si="42"/>
        <v>240.10181926404215</v>
      </c>
      <c r="M282" s="14">
        <f t="shared" si="43"/>
        <v>867.85241946068254</v>
      </c>
      <c r="N282" s="14">
        <f t="shared" si="44"/>
        <v>1144.9199999999998</v>
      </c>
      <c r="O282" s="12">
        <f>C282/MAX(C$3:C282)-1</f>
        <v>0</v>
      </c>
      <c r="P282" s="12">
        <f>D282/MAX(D$3:D282)-1</f>
        <v>0</v>
      </c>
      <c r="Q282" s="12">
        <f>E282/MAX(E$3:E282)-1</f>
        <v>-2.2268393042650381E-3</v>
      </c>
      <c r="R282" s="12">
        <f>F282/MAX(F$3:F282)-1</f>
        <v>0</v>
      </c>
      <c r="T282" s="24"/>
    </row>
    <row r="283" spans="1:20" x14ac:dyDescent="0.25">
      <c r="A283" s="11">
        <v>41394</v>
      </c>
      <c r="B283" s="11">
        <v>41394</v>
      </c>
      <c r="C283" s="8">
        <v>2823.42</v>
      </c>
      <c r="D283" s="8">
        <v>1065.0999999999999</v>
      </c>
      <c r="E283" s="8">
        <v>1645.758</v>
      </c>
      <c r="F283" s="8">
        <v>11521.72</v>
      </c>
      <c r="G283" s="10">
        <f t="shared" si="37"/>
        <v>1.9266800238262771E-2</v>
      </c>
      <c r="H283" s="10">
        <f t="shared" si="39"/>
        <v>1.6339163472389728E-4</v>
      </c>
      <c r="I283" s="10">
        <f t="shared" si="40"/>
        <v>-4.2737081012288569E-2</v>
      </c>
      <c r="J283" s="10">
        <f t="shared" si="41"/>
        <v>6.334067009048594E-3</v>
      </c>
      <c r="K283" s="14">
        <f t="shared" si="38"/>
        <v>744.16067051474693</v>
      </c>
      <c r="L283" s="14">
        <f t="shared" si="42"/>
        <v>240.14104989279187</v>
      </c>
      <c r="M283" s="14">
        <f t="shared" si="43"/>
        <v>830.76294030348072</v>
      </c>
      <c r="N283" s="14">
        <f t="shared" si="44"/>
        <v>1152.1719999999998</v>
      </c>
      <c r="O283" s="12">
        <f>C283/MAX(C$3:C283)-1</f>
        <v>0</v>
      </c>
      <c r="P283" s="12">
        <f>D283/MAX(D$3:D283)-1</f>
        <v>0</v>
      </c>
      <c r="Q283" s="12">
        <f>E283/MAX(E$3:E283)-1</f>
        <v>-4.4868751704805865E-2</v>
      </c>
      <c r="R283" s="12">
        <f>F283/MAX(F$3:F283)-1</f>
        <v>0</v>
      </c>
      <c r="T283" s="24"/>
    </row>
    <row r="284" spans="1:20" x14ac:dyDescent="0.25">
      <c r="A284" s="11">
        <v>41425</v>
      </c>
      <c r="B284" s="11">
        <v>41425</v>
      </c>
      <c r="C284" s="8">
        <v>2889.46</v>
      </c>
      <c r="D284" s="8">
        <v>1065.2940000000001</v>
      </c>
      <c r="E284" s="8">
        <v>1593.817</v>
      </c>
      <c r="F284" s="8">
        <v>11576.93</v>
      </c>
      <c r="G284" s="10">
        <f t="shared" si="37"/>
        <v>2.3390073031996694E-2</v>
      </c>
      <c r="H284" s="10">
        <f t="shared" si="39"/>
        <v>1.8214252182913171E-4</v>
      </c>
      <c r="I284" s="10">
        <f t="shared" si="40"/>
        <v>-3.1560533201114627E-2</v>
      </c>
      <c r="J284" s="10">
        <f t="shared" si="41"/>
        <v>4.7918192769831336E-3</v>
      </c>
      <c r="K284" s="14">
        <f t="shared" si="38"/>
        <v>761.56664294562654</v>
      </c>
      <c r="L284" s="14">
        <f t="shared" si="42"/>
        <v>240.18478978921405</v>
      </c>
      <c r="M284" s="14">
        <f t="shared" si="43"/>
        <v>804.54361894377712</v>
      </c>
      <c r="N284" s="14">
        <f t="shared" si="44"/>
        <v>1157.693</v>
      </c>
      <c r="O284" s="12">
        <f>C284/MAX(C$3:C284)-1</f>
        <v>0</v>
      </c>
      <c r="P284" s="12">
        <f>D284/MAX(D$3:D284)-1</f>
        <v>0</v>
      </c>
      <c r="Q284" s="12">
        <f>E284/MAX(E$3:E284)-1</f>
        <v>-7.5013203178048493E-2</v>
      </c>
      <c r="R284" s="12">
        <f>F284/MAX(F$3:F284)-1</f>
        <v>0</v>
      </c>
      <c r="T284" s="24"/>
    </row>
    <row r="285" spans="1:20" x14ac:dyDescent="0.25">
      <c r="A285" s="11">
        <v>41455</v>
      </c>
      <c r="B285" s="11">
        <v>41455</v>
      </c>
      <c r="C285" s="8">
        <v>2850.66</v>
      </c>
      <c r="D285" s="8">
        <v>1065.454</v>
      </c>
      <c r="E285" s="8">
        <v>1576.0060000000001</v>
      </c>
      <c r="F285" s="8">
        <v>11406.94</v>
      </c>
      <c r="G285" s="10">
        <f t="shared" si="37"/>
        <v>-1.3428114595806839E-2</v>
      </c>
      <c r="H285" s="10">
        <f t="shared" si="39"/>
        <v>1.5019327997700671E-4</v>
      </c>
      <c r="I285" s="10">
        <f t="shared" si="40"/>
        <v>-1.1175059621022942E-2</v>
      </c>
      <c r="J285" s="10">
        <f t="shared" si="41"/>
        <v>-1.4683512813846167E-2</v>
      </c>
      <c r="K285" s="14">
        <f t="shared" si="38"/>
        <v>751.3402387918087</v>
      </c>
      <c r="L285" s="14">
        <f t="shared" si="42"/>
        <v>240.22086393059308</v>
      </c>
      <c r="M285" s="14">
        <f t="shared" si="43"/>
        <v>795.55279603436679</v>
      </c>
      <c r="N285" s="14">
        <f t="shared" si="44"/>
        <v>1140.694</v>
      </c>
      <c r="O285" s="12">
        <f>C285/MAX(C$3:C285)-1</f>
        <v>-1.3428114595806839E-2</v>
      </c>
      <c r="P285" s="12">
        <f>D285/MAX(D$3:D285)-1</f>
        <v>0</v>
      </c>
      <c r="Q285" s="12">
        <f>E285/MAX(E$3:E285)-1</f>
        <v>-8.5349985781192794E-2</v>
      </c>
      <c r="R285" s="12">
        <f>F285/MAX(F$3:F285)-1</f>
        <v>-1.4683512813846167E-2</v>
      </c>
      <c r="T285" s="24"/>
    </row>
    <row r="286" spans="1:20" x14ac:dyDescent="0.25">
      <c r="A286" s="11">
        <v>41486</v>
      </c>
      <c r="B286" s="11">
        <v>41486</v>
      </c>
      <c r="C286" s="8">
        <v>2995.72</v>
      </c>
      <c r="D286" s="8">
        <v>1065.634</v>
      </c>
      <c r="E286" s="8">
        <v>1572.578</v>
      </c>
      <c r="F286" s="8">
        <v>11555.86</v>
      </c>
      <c r="G286" s="10">
        <f t="shared" si="37"/>
        <v>5.0886461380873271E-2</v>
      </c>
      <c r="H286" s="10">
        <f t="shared" si="39"/>
        <v>1.689420660113683E-4</v>
      </c>
      <c r="I286" s="10">
        <f t="shared" si="40"/>
        <v>-2.175118622644856E-3</v>
      </c>
      <c r="J286" s="10">
        <f t="shared" si="41"/>
        <v>1.3055210249199201E-2</v>
      </c>
      <c r="K286" s="14">
        <f t="shared" si="38"/>
        <v>789.57328483698416</v>
      </c>
      <c r="L286" s="14">
        <f t="shared" si="42"/>
        <v>240.26144733964455</v>
      </c>
      <c r="M286" s="14">
        <f t="shared" si="43"/>
        <v>793.82237433241528</v>
      </c>
      <c r="N286" s="14">
        <f t="shared" si="44"/>
        <v>1155.586</v>
      </c>
      <c r="O286" s="12">
        <f>C286/MAX(C$3:C286)-1</f>
        <v>0</v>
      </c>
      <c r="P286" s="12">
        <f>D286/MAX(D$3:D286)-1</f>
        <v>0</v>
      </c>
      <c r="Q286" s="12">
        <f>E286/MAX(E$3:E286)-1</f>
        <v>-8.7339458060322506E-2</v>
      </c>
      <c r="R286" s="12">
        <f>F286/MAX(F$3:F286)-1</f>
        <v>-1.8199989116285398E-3</v>
      </c>
      <c r="T286" s="24"/>
    </row>
    <row r="287" spans="1:20" x14ac:dyDescent="0.25">
      <c r="A287" s="11">
        <v>41517</v>
      </c>
      <c r="B287" s="11">
        <v>41517</v>
      </c>
      <c r="C287" s="8">
        <v>2908.96</v>
      </c>
      <c r="D287" s="8">
        <v>1065.817</v>
      </c>
      <c r="E287" s="8">
        <v>1599.9970000000001</v>
      </c>
      <c r="F287" s="8">
        <v>11475.77</v>
      </c>
      <c r="G287" s="10">
        <f t="shared" si="37"/>
        <v>-2.8961318147223247E-2</v>
      </c>
      <c r="H287" s="10">
        <f t="shared" si="39"/>
        <v>1.7172875490079065E-4</v>
      </c>
      <c r="I287" s="10">
        <f t="shared" si="40"/>
        <v>1.7435701122615388E-2</v>
      </c>
      <c r="J287" s="10">
        <f t="shared" si="41"/>
        <v>-6.9306827877804178E-3</v>
      </c>
      <c r="K287" s="14">
        <f t="shared" si="38"/>
        <v>766.7062017342721</v>
      </c>
      <c r="L287" s="14">
        <f t="shared" si="42"/>
        <v>240.30270713884684</v>
      </c>
      <c r="M287" s="14">
        <f t="shared" si="43"/>
        <v>807.66322399572016</v>
      </c>
      <c r="N287" s="14">
        <f t="shared" si="44"/>
        <v>1147.577</v>
      </c>
      <c r="O287" s="12">
        <f>C287/MAX(C$3:C287)-1</f>
        <v>-2.8961318147223247E-2</v>
      </c>
      <c r="P287" s="12">
        <f>D287/MAX(D$3:D287)-1</f>
        <v>0</v>
      </c>
      <c r="Q287" s="12">
        <f>E287/MAX(E$3:E287)-1</f>
        <v>-7.1426581624658203E-2</v>
      </c>
      <c r="R287" s="12">
        <f>F287/MAX(F$3:F287)-1</f>
        <v>-8.7380678642783316E-3</v>
      </c>
      <c r="T287" s="24"/>
    </row>
    <row r="288" spans="1:20" x14ac:dyDescent="0.25">
      <c r="A288" s="11">
        <v>41547</v>
      </c>
      <c r="B288" s="11">
        <v>41547</v>
      </c>
      <c r="C288" s="8">
        <v>3000.18</v>
      </c>
      <c r="D288" s="8">
        <v>1065.9680000000001</v>
      </c>
      <c r="E288" s="8">
        <v>1618.2919999999999</v>
      </c>
      <c r="F288" s="8">
        <v>11664.19</v>
      </c>
      <c r="G288" s="10">
        <f t="shared" si="37"/>
        <v>3.135828612287539E-2</v>
      </c>
      <c r="H288" s="10">
        <f t="shared" si="39"/>
        <v>1.4167535327369585E-4</v>
      </c>
      <c r="I288" s="10">
        <f t="shared" si="40"/>
        <v>1.1434396439493177E-2</v>
      </c>
      <c r="J288" s="10">
        <f t="shared" si="41"/>
        <v>1.6418941822640143E-2</v>
      </c>
      <c r="K288" s="14">
        <f t="shared" si="38"/>
        <v>790.74879418043838</v>
      </c>
      <c r="L288" s="14">
        <f t="shared" si="42"/>
        <v>240.33675210977336</v>
      </c>
      <c r="M288" s="14">
        <f t="shared" si="43"/>
        <v>816.89836548848643</v>
      </c>
      <c r="N288" s="14">
        <f t="shared" si="44"/>
        <v>1166.4189999999999</v>
      </c>
      <c r="O288" s="12">
        <f>C288/MAX(C$3:C288)-1</f>
        <v>0</v>
      </c>
      <c r="P288" s="12">
        <f>D288/MAX(D$3:D288)-1</f>
        <v>0</v>
      </c>
      <c r="Q288" s="12">
        <f>E288/MAX(E$3:E288)-1</f>
        <v>-6.0808905035779182E-2</v>
      </c>
      <c r="R288" s="12">
        <f>F288/MAX(F$3:F288)-1</f>
        <v>0</v>
      </c>
      <c r="T288" s="24"/>
    </row>
    <row r="289" spans="1:20" x14ac:dyDescent="0.25">
      <c r="A289" s="11">
        <v>41578</v>
      </c>
      <c r="B289" s="11">
        <v>41578</v>
      </c>
      <c r="C289" s="8">
        <v>3138.09</v>
      </c>
      <c r="D289" s="8">
        <v>1066.1420000000001</v>
      </c>
      <c r="E289" s="8">
        <v>1618.2919999999999</v>
      </c>
      <c r="F289" s="8">
        <v>11840.32</v>
      </c>
      <c r="G289" s="10">
        <f t="shared" si="37"/>
        <v>4.5967241965482186E-2</v>
      </c>
      <c r="H289" s="10">
        <f t="shared" si="39"/>
        <v>1.6323191690559291E-4</v>
      </c>
      <c r="I289" s="10">
        <f t="shared" si="40"/>
        <v>0</v>
      </c>
      <c r="J289" s="10">
        <f t="shared" si="41"/>
        <v>1.5100062670446723E-2</v>
      </c>
      <c r="K289" s="14">
        <f t="shared" si="38"/>
        <v>827.09733533644385</v>
      </c>
      <c r="L289" s="14">
        <f t="shared" si="42"/>
        <v>240.37598273852311</v>
      </c>
      <c r="M289" s="14">
        <f t="shared" si="43"/>
        <v>816.89836548848643</v>
      </c>
      <c r="N289" s="14">
        <f t="shared" si="44"/>
        <v>1184.0319999999997</v>
      </c>
      <c r="O289" s="12">
        <f>C289/MAX(C$3:C289)-1</f>
        <v>0</v>
      </c>
      <c r="P289" s="12">
        <f>D289/MAX(D$3:D289)-1</f>
        <v>0</v>
      </c>
      <c r="Q289" s="12">
        <f>E289/MAX(E$3:E289)-1</f>
        <v>-6.0808905035779182E-2</v>
      </c>
      <c r="R289" s="12">
        <f>F289/MAX(F$3:F289)-1</f>
        <v>0</v>
      </c>
      <c r="T289" s="24"/>
    </row>
  </sheetData>
  <mergeCells count="18">
    <mergeCell ref="V5:W5"/>
    <mergeCell ref="V6:W6"/>
    <mergeCell ref="V7:W7"/>
    <mergeCell ref="V8:W8"/>
    <mergeCell ref="V9:W9"/>
    <mergeCell ref="V10:W10"/>
    <mergeCell ref="V71:W71"/>
    <mergeCell ref="V15:W15"/>
    <mergeCell ref="V16:W16"/>
    <mergeCell ref="V14:W14"/>
    <mergeCell ref="V60:W60"/>
    <mergeCell ref="V61:W61"/>
    <mergeCell ref="V62:W62"/>
    <mergeCell ref="V63:W63"/>
    <mergeCell ref="V64:W64"/>
    <mergeCell ref="V65:W65"/>
    <mergeCell ref="V69:W69"/>
    <mergeCell ref="V70:W70"/>
  </mergeCells>
  <dataValidations count="2">
    <dataValidation type="list" allowBlank="1" showInputMessage="1" showErrorMessage="1" sqref="W54">
      <formula1>dates</formula1>
    </dataValidation>
    <dataValidation type="list" allowBlank="1" showInputMessage="1" showErrorMessage="1" sqref="Z54">
      <formula1>plage_liste_fin</formula1>
    </dataValidation>
  </dataValidations>
  <pageMargins left="0.7" right="0.7" top="0.75" bottom="0.75" header="0.3" footer="0.3"/>
  <pageSetup paperSize="9" orientation="portrait" horizontalDpi="4294967292" verticalDpi="4294967292" r:id="rId1"/>
  <ignoredErrors>
    <ignoredError sqref="O4 R4" formulaRange="1"/>
  </ignoredErrors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23</vt:i4>
      </vt:variant>
    </vt:vector>
  </HeadingPairs>
  <TitlesOfParts>
    <vt:vector size="24" baseType="lpstr">
      <vt:lpstr>Exercice2</vt:lpstr>
      <vt:lpstr>date_deb</vt:lpstr>
      <vt:lpstr>date_fin</vt:lpstr>
      <vt:lpstr>dates</vt:lpstr>
      <vt:lpstr>dd_HFRIFWI</vt:lpstr>
      <vt:lpstr>dd_SGIXBU10</vt:lpstr>
      <vt:lpstr>dd_SGIXBU1M</vt:lpstr>
      <vt:lpstr>dd_SPXT</vt:lpstr>
      <vt:lpstr>ind100_HFRIFWI</vt:lpstr>
      <vt:lpstr>ind100_SGIXBU10</vt:lpstr>
      <vt:lpstr>ind100_SGIXBU1M</vt:lpstr>
      <vt:lpstr>ind100_SPXT</vt:lpstr>
      <vt:lpstr>liste_date_fin</vt:lpstr>
      <vt:lpstr>mat_draw</vt:lpstr>
      <vt:lpstr>mat_gr_ind100</vt:lpstr>
      <vt:lpstr>mat_indice</vt:lpstr>
      <vt:lpstr>mat_perf</vt:lpstr>
      <vt:lpstr>mat_perfm</vt:lpstr>
      <vt:lpstr>noms</vt:lpstr>
      <vt:lpstr>perfm_HFRIFWI</vt:lpstr>
      <vt:lpstr>perfm_SGIXBU10</vt:lpstr>
      <vt:lpstr>perfm_SGIXBU1M</vt:lpstr>
      <vt:lpstr>perfm_SPXT</vt:lpstr>
      <vt:lpstr>SGIXBU10_Index</vt:lpstr>
    </vt:vector>
  </TitlesOfParts>
  <Company>Euro Information client principal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BINNENDIJK Guillaume</dc:creator>
  <cp:lastModifiedBy>admin</cp:lastModifiedBy>
  <dcterms:created xsi:type="dcterms:W3CDTF">2012-10-19T06:29:59Z</dcterms:created>
  <dcterms:modified xsi:type="dcterms:W3CDTF">2013-12-20T17:02:24Z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-239784385</vt:i4>
  </property>
  <property fmtid="{D5CDD505-2E9C-101B-9397-08002B2CF9AE}" pid="3" name="_NewReviewCycle">
    <vt:lpwstr/>
  </property>
  <property fmtid="{D5CDD505-2E9C-101B-9397-08002B2CF9AE}" pid="4" name="_EmailSubject">
    <vt:lpwstr>IEP - Examen 2013</vt:lpwstr>
  </property>
  <property fmtid="{D5CDD505-2E9C-101B-9397-08002B2CF9AE}" pid="5" name="_AuthorEmail">
    <vt:lpwstr>Guillaume.BINNENDIJK@cigogne-management.com</vt:lpwstr>
  </property>
  <property fmtid="{D5CDD505-2E9C-101B-9397-08002B2CF9AE}" pid="6" name="_AuthorEmailDisplayName">
    <vt:lpwstr>BINNENDIJK Guillaume [Cigogne]</vt:lpwstr>
  </property>
  <property fmtid="{D5CDD505-2E9C-101B-9397-08002B2CF9AE}" pid="7" name="_ReviewingToolsShownOnce">
    <vt:lpwstr/>
  </property>
</Properties>
</file>