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tables/table47.xml" ContentType="application/vnd.openxmlformats-officedocument.spreadsheetml.table+xml"/>
  <Override PartName="/xl/tables/table48.xml" ContentType="application/vnd.openxmlformats-officedocument.spreadsheetml.table+xml"/>
  <Override PartName="/xl/tables/table49.xml" ContentType="application/vnd.openxmlformats-officedocument.spreadsheetml.table+xml"/>
  <Override PartName="/xl/tables/table50.xml" ContentType="application/vnd.openxmlformats-officedocument.spreadsheetml.table+xml"/>
  <Override PartName="/xl/tables/table51.xml" ContentType="application/vnd.openxmlformats-officedocument.spreadsheetml.table+xml"/>
  <Override PartName="/xl/tables/table52.xml" ContentType="application/vnd.openxmlformats-officedocument.spreadsheetml.table+xml"/>
  <Override PartName="/xl/tables/table53.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codeName="{B6124F1A-AFFB-F854-7757-9A1D4C6FC43C}"/>
  <workbookPr codeName="ThisWorkbook"/>
  <mc:AlternateContent xmlns:mc="http://schemas.openxmlformats.org/markup-compatibility/2006">
    <mc:Choice Requires="x15">
      <x15ac:absPath xmlns:x15ac="http://schemas.microsoft.com/office/spreadsheetml/2010/11/ac" url="https://d.docs.live.net/7add9d4418c50be5/TRAVAILLEURS/HORAIRE/"/>
    </mc:Choice>
  </mc:AlternateContent>
  <xr:revisionPtr revIDLastSave="338" documentId="8_{BC90BB0E-2F99-4D79-9AC4-BEE8A81FB828}" xr6:coauthVersionLast="47" xr6:coauthVersionMax="47" xr10:uidLastSave="{21495CED-D39C-4E09-A84D-9BE52E1FFB7A}"/>
  <bookViews>
    <workbookView xWindow="-108" yWindow="-108" windowWidth="23256" windowHeight="12456" xr2:uid="{00000000-000D-0000-FFFF-FFFF00000000}"/>
  </bookViews>
  <sheets>
    <sheet name="Lucas" sheetId="143" r:id="rId1"/>
    <sheet name="Loris" sheetId="145" r:id="rId2"/>
  </sheets>
  <functionGroups builtInGroupCount="19"/>
  <definedNames>
    <definedName name="HeuresSemaineTravail">#REF!</definedName>
    <definedName name="TitreColonne1">#REF!</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H3" i="143" l="1"/>
  <c r="H15" i="143"/>
  <c r="H645" i="143"/>
  <c r="H644" i="143"/>
  <c r="H643" i="143"/>
  <c r="H642" i="143"/>
  <c r="H641" i="143"/>
  <c r="H640" i="143"/>
  <c r="H639" i="143"/>
  <c r="H637" i="143"/>
  <c r="H635" i="143"/>
  <c r="H634" i="143"/>
  <c r="H633" i="143"/>
  <c r="H632" i="143"/>
  <c r="H631" i="143"/>
  <c r="H630" i="143"/>
  <c r="H629" i="143"/>
  <c r="H627" i="143"/>
  <c r="H625" i="143"/>
  <c r="H624" i="143"/>
  <c r="H623" i="143"/>
  <c r="H622" i="143"/>
  <c r="H621" i="143"/>
  <c r="H620" i="143"/>
  <c r="H619" i="143"/>
  <c r="H617" i="143"/>
  <c r="H615" i="143"/>
  <c r="H614" i="143"/>
  <c r="H613" i="143"/>
  <c r="H612" i="143"/>
  <c r="H611" i="143"/>
  <c r="H610" i="143"/>
  <c r="H609" i="143"/>
  <c r="H607" i="143"/>
  <c r="H605" i="143"/>
  <c r="H604" i="143"/>
  <c r="H603" i="143"/>
  <c r="H602" i="143"/>
  <c r="H601" i="143"/>
  <c r="H600" i="143"/>
  <c r="H599" i="143"/>
  <c r="H597" i="143"/>
  <c r="H595" i="143"/>
  <c r="H594" i="143"/>
  <c r="H593" i="143"/>
  <c r="H592" i="143"/>
  <c r="H591" i="143"/>
  <c r="H590" i="143"/>
  <c r="H589" i="143"/>
  <c r="H587" i="143"/>
  <c r="H585" i="143"/>
  <c r="H584" i="143"/>
  <c r="H583" i="143"/>
  <c r="H582" i="143"/>
  <c r="H581" i="143"/>
  <c r="H580" i="143"/>
  <c r="H579" i="143"/>
  <c r="H577" i="143"/>
  <c r="H575" i="143"/>
  <c r="H574" i="143"/>
  <c r="H573" i="143"/>
  <c r="H572" i="143"/>
  <c r="H571" i="143"/>
  <c r="H570" i="143"/>
  <c r="H569" i="143"/>
  <c r="H567" i="143"/>
  <c r="H565" i="143"/>
  <c r="H564" i="143"/>
  <c r="H563" i="143"/>
  <c r="H562" i="143"/>
  <c r="H561" i="143"/>
  <c r="H560" i="143"/>
  <c r="H559" i="143"/>
  <c r="H557" i="143"/>
  <c r="H555" i="143"/>
  <c r="H554" i="143"/>
  <c r="H553" i="143"/>
  <c r="H552" i="143"/>
  <c r="H551" i="143"/>
  <c r="H550" i="143"/>
  <c r="H549" i="143"/>
  <c r="H547" i="143"/>
  <c r="H545" i="143"/>
  <c r="H544" i="143"/>
  <c r="H543" i="143"/>
  <c r="H542" i="143"/>
  <c r="H541" i="143"/>
  <c r="H540" i="143"/>
  <c r="H539" i="143"/>
  <c r="H537" i="143"/>
  <c r="H535" i="143"/>
  <c r="H534" i="143"/>
  <c r="H533" i="143"/>
  <c r="H532" i="143"/>
  <c r="H531" i="143"/>
  <c r="H530" i="143"/>
  <c r="H529" i="143"/>
  <c r="H527" i="143"/>
  <c r="H525" i="143"/>
  <c r="H524" i="143"/>
  <c r="H523" i="143"/>
  <c r="H522" i="143"/>
  <c r="H521" i="143"/>
  <c r="H520" i="143"/>
  <c r="H519" i="143"/>
  <c r="H517" i="143"/>
  <c r="H515" i="143"/>
  <c r="H514" i="143"/>
  <c r="H513" i="143"/>
  <c r="H512" i="143"/>
  <c r="H511" i="143"/>
  <c r="H510" i="143"/>
  <c r="H509" i="143"/>
  <c r="H507" i="143"/>
  <c r="H505" i="143"/>
  <c r="H504" i="143"/>
  <c r="H503" i="143"/>
  <c r="H502" i="143"/>
  <c r="H501" i="143"/>
  <c r="H500" i="143"/>
  <c r="H499" i="143"/>
  <c r="H497" i="143"/>
  <c r="H495" i="143"/>
  <c r="H494" i="143"/>
  <c r="H493" i="143"/>
  <c r="H492" i="143"/>
  <c r="H491" i="143"/>
  <c r="H490" i="143"/>
  <c r="H489" i="143"/>
  <c r="H487" i="143"/>
  <c r="H485" i="143"/>
  <c r="H484" i="143"/>
  <c r="H483" i="143"/>
  <c r="H482" i="143"/>
  <c r="H481" i="143"/>
  <c r="H480" i="143"/>
  <c r="H479" i="143"/>
  <c r="H477" i="143"/>
  <c r="H475" i="143"/>
  <c r="H474" i="143"/>
  <c r="H473" i="143"/>
  <c r="H472" i="143"/>
  <c r="H471" i="143"/>
  <c r="H470" i="143"/>
  <c r="H469" i="143"/>
  <c r="H467" i="143"/>
  <c r="H465" i="143"/>
  <c r="H464" i="143"/>
  <c r="H463" i="143"/>
  <c r="H462" i="143"/>
  <c r="H461" i="143"/>
  <c r="H460" i="143"/>
  <c r="H459" i="143"/>
  <c r="H457" i="143"/>
  <c r="H455" i="143"/>
  <c r="H454" i="143"/>
  <c r="H453" i="143"/>
  <c r="H452" i="143"/>
  <c r="H451" i="143"/>
  <c r="H450" i="143"/>
  <c r="H449" i="143"/>
  <c r="H447" i="143"/>
  <c r="H445" i="143"/>
  <c r="H444" i="143"/>
  <c r="H443" i="143"/>
  <c r="H442" i="143"/>
  <c r="H441" i="143"/>
  <c r="H440" i="143"/>
  <c r="H439" i="143"/>
  <c r="H437" i="143"/>
  <c r="H435" i="143"/>
  <c r="H434" i="143"/>
  <c r="H433" i="143"/>
  <c r="H432" i="143"/>
  <c r="H431" i="143"/>
  <c r="H430" i="143"/>
  <c r="H429" i="143"/>
  <c r="H427" i="143"/>
  <c r="H425" i="143"/>
  <c r="H424" i="143"/>
  <c r="H423" i="143"/>
  <c r="H422" i="143"/>
  <c r="H421" i="143"/>
  <c r="H420" i="143"/>
  <c r="H419" i="143"/>
  <c r="H417" i="143"/>
  <c r="H415" i="143"/>
  <c r="H414" i="143"/>
  <c r="H413" i="143"/>
  <c r="H412" i="143"/>
  <c r="H411" i="143"/>
  <c r="H410" i="143"/>
  <c r="H409" i="143"/>
  <c r="H407" i="143"/>
  <c r="H405" i="143"/>
  <c r="H404" i="143"/>
  <c r="H403" i="143"/>
  <c r="H402" i="143"/>
  <c r="H401" i="143"/>
  <c r="H400" i="143"/>
  <c r="H399" i="143"/>
  <c r="H397" i="143"/>
  <c r="H395" i="143"/>
  <c r="H394" i="143"/>
  <c r="H393" i="143"/>
  <c r="H392" i="143"/>
  <c r="H391" i="143"/>
  <c r="H390" i="143"/>
  <c r="H389" i="143"/>
  <c r="H387" i="143"/>
  <c r="H385" i="143"/>
  <c r="H384" i="143"/>
  <c r="H383" i="143"/>
  <c r="H382" i="143"/>
  <c r="H381" i="143"/>
  <c r="H380" i="143"/>
  <c r="H379" i="143"/>
  <c r="H377" i="143"/>
  <c r="H375" i="143"/>
  <c r="H374" i="143"/>
  <c r="H373" i="143"/>
  <c r="H372" i="143"/>
  <c r="H371" i="143"/>
  <c r="H370" i="143"/>
  <c r="H369" i="143"/>
  <c r="H367" i="143"/>
  <c r="H365" i="143"/>
  <c r="H364" i="143"/>
  <c r="H363" i="143"/>
  <c r="H362" i="143"/>
  <c r="H361" i="143"/>
  <c r="H360" i="143"/>
  <c r="H359" i="143"/>
  <c r="H357" i="143"/>
  <c r="H355" i="143"/>
  <c r="H354" i="143"/>
  <c r="H353" i="143"/>
  <c r="H352" i="143"/>
  <c r="H351" i="143"/>
  <c r="H350" i="143"/>
  <c r="H349" i="143"/>
  <c r="H347" i="143"/>
  <c r="H345" i="143"/>
  <c r="H344" i="143"/>
  <c r="H343" i="143"/>
  <c r="H342" i="143"/>
  <c r="H341" i="143"/>
  <c r="H340" i="143"/>
  <c r="H339" i="143"/>
  <c r="H337" i="143"/>
  <c r="H335" i="143"/>
  <c r="H334" i="143"/>
  <c r="H333" i="143"/>
  <c r="H332" i="143"/>
  <c r="H331" i="143"/>
  <c r="H330" i="143"/>
  <c r="H329" i="143"/>
  <c r="H327" i="143"/>
  <c r="H325" i="143"/>
  <c r="H324" i="143"/>
  <c r="H323" i="143"/>
  <c r="H322" i="143"/>
  <c r="H321" i="143"/>
  <c r="H320" i="143"/>
  <c r="H319" i="143"/>
  <c r="H317" i="143"/>
  <c r="H315" i="143"/>
  <c r="H314" i="143"/>
  <c r="H313" i="143"/>
  <c r="H312" i="143"/>
  <c r="H311" i="143"/>
  <c r="H310" i="143"/>
  <c r="H309" i="143"/>
  <c r="H307" i="143"/>
  <c r="H305" i="143"/>
  <c r="H304" i="143"/>
  <c r="H303" i="143"/>
  <c r="H302" i="143"/>
  <c r="H301" i="143"/>
  <c r="H300" i="143"/>
  <c r="H299" i="143"/>
  <c r="H297" i="143"/>
  <c r="H295" i="143"/>
  <c r="H294" i="143"/>
  <c r="H293" i="143"/>
  <c r="H292" i="143"/>
  <c r="H291" i="143"/>
  <c r="H290" i="143"/>
  <c r="H289" i="143"/>
  <c r="H287" i="143"/>
  <c r="H285" i="143"/>
  <c r="H284" i="143"/>
  <c r="H283" i="143"/>
  <c r="H282" i="143"/>
  <c r="H281" i="143"/>
  <c r="H280" i="143"/>
  <c r="H279" i="143"/>
  <c r="H277" i="143"/>
  <c r="H275" i="143"/>
  <c r="H274" i="143"/>
  <c r="H273" i="143"/>
  <c r="H272" i="143"/>
  <c r="H271" i="143"/>
  <c r="H270" i="143"/>
  <c r="H269" i="143"/>
  <c r="H267" i="143"/>
  <c r="H265" i="143"/>
  <c r="H264" i="143"/>
  <c r="H263" i="143"/>
  <c r="H262" i="143"/>
  <c r="H261" i="143"/>
  <c r="H260" i="143"/>
  <c r="H259" i="143"/>
  <c r="H257" i="143"/>
  <c r="H255" i="143"/>
  <c r="H254" i="143"/>
  <c r="H253" i="143"/>
  <c r="H252" i="143"/>
  <c r="H251" i="143"/>
  <c r="H250" i="143"/>
  <c r="H249" i="143"/>
  <c r="H247" i="143"/>
  <c r="H245" i="143"/>
  <c r="H244" i="143"/>
  <c r="H243" i="143"/>
  <c r="H242" i="143"/>
  <c r="H241" i="143"/>
  <c r="H240" i="143"/>
  <c r="H239" i="143"/>
  <c r="H237" i="143"/>
  <c r="H235" i="143"/>
  <c r="H234" i="143"/>
  <c r="H233" i="143"/>
  <c r="H232" i="143"/>
  <c r="H231" i="143"/>
  <c r="H230" i="143"/>
  <c r="H229" i="143"/>
  <c r="H227" i="143"/>
  <c r="H225" i="143"/>
  <c r="H224" i="143"/>
  <c r="H223" i="143"/>
  <c r="H222" i="143"/>
  <c r="H221" i="143"/>
  <c r="H220" i="143"/>
  <c r="H219" i="143"/>
  <c r="H217" i="143"/>
  <c r="H215" i="143"/>
  <c r="H214" i="143"/>
  <c r="H213" i="143"/>
  <c r="H212" i="143"/>
  <c r="H211" i="143"/>
  <c r="H210" i="143"/>
  <c r="H209" i="143"/>
  <c r="H207" i="143"/>
  <c r="H205" i="143"/>
  <c r="H204" i="143"/>
  <c r="H203" i="143"/>
  <c r="H202" i="143"/>
  <c r="H201" i="143"/>
  <c r="H200" i="143"/>
  <c r="H199" i="143"/>
  <c r="H197" i="143"/>
  <c r="H195" i="143"/>
  <c r="H194" i="143"/>
  <c r="H193" i="143"/>
  <c r="H192" i="143"/>
  <c r="H191" i="143"/>
  <c r="H190" i="143"/>
  <c r="H189" i="143"/>
  <c r="H187" i="143"/>
  <c r="H185" i="143"/>
  <c r="H184" i="143"/>
  <c r="H183" i="143"/>
  <c r="H182" i="143"/>
  <c r="H181" i="143"/>
  <c r="H180" i="143"/>
  <c r="H179" i="143"/>
  <c r="H177" i="143"/>
  <c r="H175" i="143"/>
  <c r="H174" i="143"/>
  <c r="H173" i="143"/>
  <c r="H172" i="143"/>
  <c r="H171" i="143"/>
  <c r="H170" i="143"/>
  <c r="H169" i="143"/>
  <c r="H167" i="143"/>
  <c r="H165" i="143"/>
  <c r="H164" i="143"/>
  <c r="H163" i="143"/>
  <c r="H162" i="143"/>
  <c r="H161" i="143"/>
  <c r="H160" i="143"/>
  <c r="H159" i="143"/>
  <c r="H157" i="143"/>
  <c r="A129" i="143"/>
  <c r="A130" i="143" s="1"/>
  <c r="A131" i="143" s="1"/>
  <c r="A132" i="143" s="1"/>
  <c r="A133" i="143" s="1"/>
  <c r="A134" i="143" s="1"/>
  <c r="A135" i="143" s="1"/>
  <c r="E3" i="143"/>
  <c r="B5" i="143" s="1"/>
  <c r="C5" i="143" s="1"/>
  <c r="D5" i="143" s="1"/>
  <c r="E5" i="143" s="1"/>
  <c r="F5" i="143" s="1"/>
  <c r="G5" i="143" s="1"/>
  <c r="H5" i="143" s="1"/>
  <c r="H155" i="143"/>
  <c r="H154" i="143"/>
  <c r="H153" i="143"/>
  <c r="H152" i="143"/>
  <c r="H151" i="143"/>
  <c r="H150" i="143"/>
  <c r="H149" i="143"/>
  <c r="H147" i="143"/>
  <c r="H145" i="143"/>
  <c r="H144" i="143"/>
  <c r="H143" i="143"/>
  <c r="H142" i="143"/>
  <c r="H141" i="143"/>
  <c r="H140" i="143"/>
  <c r="H139" i="143"/>
  <c r="H137" i="143"/>
  <c r="H127" i="143"/>
  <c r="H135" i="143"/>
  <c r="H134" i="143"/>
  <c r="H133" i="143"/>
  <c r="H132" i="143"/>
  <c r="H131" i="143"/>
  <c r="H130" i="143"/>
  <c r="H129" i="143"/>
  <c r="C130" i="143"/>
  <c r="C131" i="143" s="1"/>
  <c r="C132" i="143" s="1"/>
  <c r="C133" i="143" s="1"/>
  <c r="C134" i="143" s="1"/>
  <c r="C135" i="143" s="1"/>
  <c r="C139" i="143" s="1"/>
  <c r="H9" i="143"/>
  <c r="H10" i="143"/>
  <c r="C9" i="143"/>
  <c r="B10" i="143"/>
  <c r="H17" i="143"/>
  <c r="H23" i="143"/>
  <c r="H18" i="143"/>
  <c r="H19" i="143"/>
  <c r="H20" i="143"/>
  <c r="H21" i="143"/>
  <c r="H22" i="143"/>
  <c r="D9" i="143"/>
  <c r="E9" i="143"/>
  <c r="F9" i="143"/>
  <c r="G9" i="143"/>
  <c r="C10" i="143"/>
  <c r="D10" i="143"/>
  <c r="E10" i="143"/>
  <c r="F10" i="143"/>
  <c r="G10" i="143"/>
  <c r="H27" i="143"/>
  <c r="C27" i="143"/>
  <c r="C17" i="143" l="1"/>
  <c r="A17" i="143" s="1"/>
  <c r="A18" i="143" s="1"/>
  <c r="A19" i="143" s="1"/>
  <c r="A20" i="143" s="1"/>
  <c r="A21" i="143" s="1"/>
  <c r="A22" i="143" s="1"/>
  <c r="A23" i="143" s="1"/>
  <c r="D427" i="143"/>
  <c r="E427" i="143" s="1"/>
  <c r="F427" i="143" s="1"/>
  <c r="D537" i="143"/>
  <c r="E537" i="143" s="1"/>
  <c r="D617" i="143"/>
  <c r="E617" i="143" s="1"/>
  <c r="D347" i="143"/>
  <c r="E347" i="143" s="1"/>
  <c r="F347" i="143" s="1"/>
  <c r="D357" i="143"/>
  <c r="E357" i="143" s="1"/>
  <c r="F357" i="143" s="1"/>
  <c r="D457" i="143"/>
  <c r="E457" i="143" s="1"/>
  <c r="F457" i="143" s="1"/>
  <c r="D557" i="143"/>
  <c r="E557" i="143" s="1"/>
  <c r="D467" i="143"/>
  <c r="E467" i="143" s="1"/>
  <c r="F467" i="143" s="1"/>
  <c r="D217" i="143"/>
  <c r="D227" i="143"/>
  <c r="D237" i="143"/>
  <c r="E237" i="143" s="1"/>
  <c r="F237" i="143" s="1"/>
  <c r="D267" i="143"/>
  <c r="E267" i="143" s="1"/>
  <c r="F267" i="143" s="1"/>
  <c r="D297" i="143"/>
  <c r="E297" i="143" s="1"/>
  <c r="F297" i="143" s="1"/>
  <c r="D327" i="143"/>
  <c r="D317" i="143"/>
  <c r="E317" i="143" s="1"/>
  <c r="D367" i="143"/>
  <c r="E367" i="143" s="1"/>
  <c r="F367" i="143" s="1"/>
  <c r="D377" i="143"/>
  <c r="E377" i="143" s="1"/>
  <c r="F377" i="143" s="1"/>
  <c r="D387" i="143"/>
  <c r="D397" i="143"/>
  <c r="E397" i="143" s="1"/>
  <c r="F397" i="143" s="1"/>
  <c r="D407" i="143"/>
  <c r="E407" i="143" s="1"/>
  <c r="F407" i="143" s="1"/>
  <c r="D547" i="143"/>
  <c r="E547" i="143" s="1"/>
  <c r="F547" i="143" s="1"/>
  <c r="D637" i="143"/>
  <c r="D307" i="143"/>
  <c r="E307" i="143" s="1"/>
  <c r="F307" i="143" s="1"/>
  <c r="D627" i="143"/>
  <c r="E627" i="143" s="1"/>
  <c r="F627" i="143" s="1"/>
  <c r="D447" i="143"/>
  <c r="E447" i="143" s="1"/>
  <c r="F447" i="143" s="1"/>
  <c r="D607" i="143"/>
  <c r="D337" i="143"/>
  <c r="D437" i="143"/>
  <c r="D417" i="143"/>
  <c r="E417" i="143" s="1"/>
  <c r="F417" i="143" s="1"/>
  <c r="D487" i="143"/>
  <c r="E487" i="143" s="1"/>
  <c r="F487" i="143" s="1"/>
  <c r="D497" i="143"/>
  <c r="E497" i="143" s="1"/>
  <c r="F497" i="143" s="1"/>
  <c r="D517" i="143"/>
  <c r="E517" i="143" s="1"/>
  <c r="F517" i="143" s="1"/>
  <c r="D527" i="143"/>
  <c r="E527" i="143" s="1"/>
  <c r="F527" i="143" s="1"/>
  <c r="D477" i="143"/>
  <c r="D507" i="143"/>
  <c r="E507" i="143" s="1"/>
  <c r="F507" i="143" s="1"/>
  <c r="D567" i="143"/>
  <c r="E567" i="143" s="1"/>
  <c r="F567" i="143" s="1"/>
  <c r="D577" i="143"/>
  <c r="E577" i="143" s="1"/>
  <c r="F577" i="143" s="1"/>
  <c r="D587" i="143"/>
  <c r="E587" i="143" s="1"/>
  <c r="F587" i="143" s="1"/>
  <c r="D597" i="143"/>
  <c r="E597" i="143" s="1"/>
  <c r="F597" i="143" s="1"/>
  <c r="E607" i="143"/>
  <c r="F607" i="143" s="1"/>
  <c r="E477" i="143"/>
  <c r="F477" i="143" s="1"/>
  <c r="F537" i="143"/>
  <c r="E387" i="143"/>
  <c r="F387" i="143" s="1"/>
  <c r="E327" i="143"/>
  <c r="F327" i="143" s="1"/>
  <c r="E437" i="143"/>
  <c r="F437" i="143" s="1"/>
  <c r="D167" i="143"/>
  <c r="E167" i="143" s="1"/>
  <c r="F167" i="143" s="1"/>
  <c r="D257" i="143"/>
  <c r="E257" i="143" s="1"/>
  <c r="F257" i="143" s="1"/>
  <c r="D277" i="143"/>
  <c r="E277" i="143" s="1"/>
  <c r="F277" i="143" s="1"/>
  <c r="D247" i="143"/>
  <c r="D287" i="143"/>
  <c r="E217" i="143"/>
  <c r="F217" i="143" s="1"/>
  <c r="E227" i="143"/>
  <c r="F227" i="143" s="1"/>
  <c r="D177" i="143"/>
  <c r="E177" i="143" s="1"/>
  <c r="F177" i="143" s="1"/>
  <c r="D187" i="143"/>
  <c r="E187" i="143" s="1"/>
  <c r="F187" i="143" s="1"/>
  <c r="D207" i="143"/>
  <c r="D197" i="143"/>
  <c r="E197" i="143" s="1"/>
  <c r="D157" i="143"/>
  <c r="E157" i="143" s="1"/>
  <c r="F157" i="143" s="1"/>
  <c r="D147" i="143"/>
  <c r="E147" i="143" s="1"/>
  <c r="F147" i="143" s="1"/>
  <c r="C140" i="143"/>
  <c r="C141" i="143" s="1"/>
  <c r="C142" i="143" s="1"/>
  <c r="C143" i="143" s="1"/>
  <c r="C144" i="143" s="1"/>
  <c r="C145" i="143" s="1"/>
  <c r="C149" i="143" s="1"/>
  <c r="A149" i="143" s="1"/>
  <c r="A150" i="143" s="1"/>
  <c r="A151" i="143" s="1"/>
  <c r="A152" i="143" s="1"/>
  <c r="A153" i="143" s="1"/>
  <c r="A154" i="143" s="1"/>
  <c r="A155" i="143" s="1"/>
  <c r="A139" i="143"/>
  <c r="A140" i="143" s="1"/>
  <c r="A141" i="143" s="1"/>
  <c r="A142" i="143" s="1"/>
  <c r="A143" i="143" s="1"/>
  <c r="A144" i="143" s="1"/>
  <c r="A145" i="143" s="1"/>
  <c r="D137" i="143"/>
  <c r="D127" i="143"/>
  <c r="G127" i="143" s="1"/>
  <c r="B137" i="143" s="1"/>
  <c r="D15" i="143"/>
  <c r="C18" i="143" l="1"/>
  <c r="C19" i="143" s="1"/>
  <c r="C20" i="143" s="1"/>
  <c r="C21" i="143" s="1"/>
  <c r="C22" i="143" s="1"/>
  <c r="C23" i="143" s="1"/>
  <c r="F617" i="143"/>
  <c r="F557" i="143"/>
  <c r="E337" i="143"/>
  <c r="F337" i="143" s="1"/>
  <c r="F317" i="143"/>
  <c r="E637" i="143"/>
  <c r="F637" i="143" s="1"/>
  <c r="E247" i="143"/>
  <c r="F247" i="143" s="1"/>
  <c r="E287" i="143"/>
  <c r="F287" i="143" s="1"/>
  <c r="E207" i="143"/>
  <c r="F207" i="143" s="1"/>
  <c r="F197" i="143"/>
  <c r="C150" i="143"/>
  <c r="C151" i="143" s="1"/>
  <c r="C152" i="143" s="1"/>
  <c r="C153" i="143" s="1"/>
  <c r="C154" i="143" s="1"/>
  <c r="C155" i="143" s="1"/>
  <c r="C159" i="143" s="1"/>
  <c r="G137" i="143"/>
  <c r="B147" i="143" s="1"/>
  <c r="G147" i="143" s="1"/>
  <c r="B157" i="143" s="1"/>
  <c r="G157" i="143" s="1"/>
  <c r="B167" i="143" s="1"/>
  <c r="G167" i="143" s="1"/>
  <c r="B177" i="143" s="1"/>
  <c r="G177" i="143" s="1"/>
  <c r="B187" i="143" s="1"/>
  <c r="G187" i="143" s="1"/>
  <c r="B197" i="143" s="1"/>
  <c r="G197" i="143" s="1"/>
  <c r="B207" i="143" s="1"/>
  <c r="G207" i="143" s="1"/>
  <c r="B217" i="143" s="1"/>
  <c r="G217" i="143" s="1"/>
  <c r="B227" i="143" s="1"/>
  <c r="G227" i="143" s="1"/>
  <c r="B237" i="143" s="1"/>
  <c r="G237" i="143" s="1"/>
  <c r="B247" i="143" s="1"/>
  <c r="G247" i="143" s="1"/>
  <c r="B257" i="143" s="1"/>
  <c r="G257" i="143" s="1"/>
  <c r="B267" i="143" s="1"/>
  <c r="G267" i="143" s="1"/>
  <c r="B277" i="143" s="1"/>
  <c r="G277" i="143" s="1"/>
  <c r="B287" i="143" s="1"/>
  <c r="G287" i="143" s="1"/>
  <c r="B297" i="143" s="1"/>
  <c r="G297" i="143" s="1"/>
  <c r="B307" i="143" s="1"/>
  <c r="G307" i="143" s="1"/>
  <c r="B317" i="143" s="1"/>
  <c r="G317" i="143" s="1"/>
  <c r="B327" i="143" s="1"/>
  <c r="G327" i="143" s="1"/>
  <c r="B337" i="143" s="1"/>
  <c r="G337" i="143" s="1"/>
  <c r="B347" i="143" s="1"/>
  <c r="G347" i="143" s="1"/>
  <c r="B357" i="143" s="1"/>
  <c r="G357" i="143" s="1"/>
  <c r="B367" i="143" s="1"/>
  <c r="G367" i="143" s="1"/>
  <c r="B377" i="143" s="1"/>
  <c r="G377" i="143" s="1"/>
  <c r="B387" i="143" s="1"/>
  <c r="G387" i="143" s="1"/>
  <c r="B397" i="143" s="1"/>
  <c r="G397" i="143" s="1"/>
  <c r="B407" i="143" s="1"/>
  <c r="G407" i="143" s="1"/>
  <c r="B417" i="143" s="1"/>
  <c r="G417" i="143" s="1"/>
  <c r="B427" i="143" s="1"/>
  <c r="G427" i="143" s="1"/>
  <c r="B437" i="143" s="1"/>
  <c r="G437" i="143" s="1"/>
  <c r="B447" i="143" s="1"/>
  <c r="G447" i="143" s="1"/>
  <c r="B457" i="143" s="1"/>
  <c r="G457" i="143" s="1"/>
  <c r="B467" i="143" s="1"/>
  <c r="G467" i="143" s="1"/>
  <c r="B477" i="143" s="1"/>
  <c r="G477" i="143" s="1"/>
  <c r="B487" i="143" s="1"/>
  <c r="G487" i="143" s="1"/>
  <c r="B497" i="143" s="1"/>
  <c r="G497" i="143" s="1"/>
  <c r="B507" i="143" s="1"/>
  <c r="G507" i="143" s="1"/>
  <c r="B517" i="143" s="1"/>
  <c r="G517" i="143" s="1"/>
  <c r="B527" i="143" s="1"/>
  <c r="G527" i="143" s="1"/>
  <c r="B537" i="143" s="1"/>
  <c r="G537" i="143" s="1"/>
  <c r="B547" i="143" s="1"/>
  <c r="G547" i="143" s="1"/>
  <c r="B557" i="143" s="1"/>
  <c r="G557" i="143" s="1"/>
  <c r="B567" i="143" s="1"/>
  <c r="G567" i="143" s="1"/>
  <c r="B577" i="143" s="1"/>
  <c r="G577" i="143" s="1"/>
  <c r="B587" i="143" s="1"/>
  <c r="G587" i="143" s="1"/>
  <c r="B597" i="143" s="1"/>
  <c r="G597" i="143" s="1"/>
  <c r="B607" i="143" s="1"/>
  <c r="G607" i="143" s="1"/>
  <c r="B617" i="143" s="1"/>
  <c r="G617" i="143" s="1"/>
  <c r="B627" i="143" s="1"/>
  <c r="G627" i="143" s="1"/>
  <c r="B637" i="143" s="1"/>
  <c r="G637" i="143" s="1"/>
  <c r="E137" i="143"/>
  <c r="F137" i="143" s="1"/>
  <c r="E15" i="143"/>
  <c r="F15" i="143" s="1"/>
  <c r="E127" i="143"/>
  <c r="F127" i="143" s="1"/>
  <c r="D27" i="143"/>
  <c r="B9" i="143" l="1"/>
  <c r="C160" i="143"/>
  <c r="C161" i="143" s="1"/>
  <c r="C162" i="143" s="1"/>
  <c r="C163" i="143" s="1"/>
  <c r="C164" i="143" s="1"/>
  <c r="C165" i="143" s="1"/>
  <c r="C169" i="143" s="1"/>
  <c r="A159" i="143"/>
  <c r="A160" i="143" s="1"/>
  <c r="A161" i="143" s="1"/>
  <c r="A162" i="143" s="1"/>
  <c r="A163" i="143" s="1"/>
  <c r="A164" i="143" s="1"/>
  <c r="A165" i="143" s="1"/>
  <c r="E27" i="143"/>
  <c r="F27" i="143"/>
  <c r="C170" i="143" l="1"/>
  <c r="C171" i="143" s="1"/>
  <c r="C172" i="143" s="1"/>
  <c r="C173" i="143" s="1"/>
  <c r="C174" i="143" s="1"/>
  <c r="C175" i="143" s="1"/>
  <c r="C179" i="143" s="1"/>
  <c r="A169" i="143"/>
  <c r="A170" i="143" s="1"/>
  <c r="A171" i="143" s="1"/>
  <c r="A172" i="143" s="1"/>
  <c r="A173" i="143" s="1"/>
  <c r="A174" i="143" s="1"/>
  <c r="A175" i="143" s="1"/>
  <c r="G15" i="143"/>
  <c r="C180" i="143" l="1"/>
  <c r="C181" i="143" s="1"/>
  <c r="C182" i="143" s="1"/>
  <c r="C183" i="143" s="1"/>
  <c r="C184" i="143" s="1"/>
  <c r="C185" i="143" s="1"/>
  <c r="C189" i="143" s="1"/>
  <c r="A179" i="143"/>
  <c r="A180" i="143" s="1"/>
  <c r="A181" i="143" s="1"/>
  <c r="A182" i="143" s="1"/>
  <c r="A183" i="143" s="1"/>
  <c r="A184" i="143" s="1"/>
  <c r="A185" i="143" s="1"/>
  <c r="A189" i="143" l="1"/>
  <c r="A190" i="143" s="1"/>
  <c r="A191" i="143" s="1"/>
  <c r="A192" i="143" s="1"/>
  <c r="A193" i="143" s="1"/>
  <c r="A194" i="143" s="1"/>
  <c r="A195" i="143" s="1"/>
  <c r="C190" i="143"/>
  <c r="C191" i="143" s="1"/>
  <c r="C192" i="143" s="1"/>
  <c r="C193" i="143" s="1"/>
  <c r="C194" i="143" s="1"/>
  <c r="C195" i="143" s="1"/>
  <c r="C199" i="143" s="1"/>
  <c r="C200" i="143" l="1"/>
  <c r="C201" i="143" s="1"/>
  <c r="C202" i="143" s="1"/>
  <c r="C203" i="143" s="1"/>
  <c r="C204" i="143" s="1"/>
  <c r="C205" i="143" s="1"/>
  <c r="C209" i="143" s="1"/>
  <c r="A199" i="143"/>
  <c r="A200" i="143" s="1"/>
  <c r="A201" i="143" s="1"/>
  <c r="A202" i="143" s="1"/>
  <c r="A203" i="143" s="1"/>
  <c r="A204" i="143" s="1"/>
  <c r="A205" i="143" s="1"/>
  <c r="C210" i="143" l="1"/>
  <c r="C211" i="143" s="1"/>
  <c r="C212" i="143" s="1"/>
  <c r="C213" i="143" s="1"/>
  <c r="C214" i="143" s="1"/>
  <c r="C215" i="143" s="1"/>
  <c r="C219" i="143" s="1"/>
  <c r="A209" i="143"/>
  <c r="A210" i="143" s="1"/>
  <c r="A211" i="143" s="1"/>
  <c r="A212" i="143" s="1"/>
  <c r="A213" i="143" s="1"/>
  <c r="A214" i="143" s="1"/>
  <c r="A215" i="143" s="1"/>
  <c r="A219" i="143" l="1"/>
  <c r="A220" i="143" s="1"/>
  <c r="A221" i="143" s="1"/>
  <c r="A222" i="143" s="1"/>
  <c r="A223" i="143" s="1"/>
  <c r="A224" i="143" s="1"/>
  <c r="A225" i="143" s="1"/>
  <c r="C220" i="143"/>
  <c r="C221" i="143" s="1"/>
  <c r="C222" i="143" s="1"/>
  <c r="C223" i="143" s="1"/>
  <c r="C224" i="143" s="1"/>
  <c r="C225" i="143" s="1"/>
  <c r="C229" i="143" s="1"/>
  <c r="C230" i="143" l="1"/>
  <c r="C231" i="143" s="1"/>
  <c r="C232" i="143" s="1"/>
  <c r="C233" i="143" s="1"/>
  <c r="C234" i="143" s="1"/>
  <c r="C235" i="143" s="1"/>
  <c r="C239" i="143" s="1"/>
  <c r="A229" i="143"/>
  <c r="A230" i="143" s="1"/>
  <c r="A231" i="143" s="1"/>
  <c r="A232" i="143" s="1"/>
  <c r="A233" i="143" s="1"/>
  <c r="A234" i="143" s="1"/>
  <c r="A235" i="143" s="1"/>
  <c r="A239" i="143" l="1"/>
  <c r="A240" i="143" s="1"/>
  <c r="A241" i="143" s="1"/>
  <c r="A242" i="143" s="1"/>
  <c r="A243" i="143" s="1"/>
  <c r="A244" i="143" s="1"/>
  <c r="A245" i="143" s="1"/>
  <c r="C240" i="143"/>
  <c r="C241" i="143" s="1"/>
  <c r="C242" i="143" s="1"/>
  <c r="C243" i="143" s="1"/>
  <c r="C244" i="143" s="1"/>
  <c r="C245" i="143" s="1"/>
  <c r="C249" i="143" s="1"/>
  <c r="A249" i="143" l="1"/>
  <c r="A250" i="143" s="1"/>
  <c r="A251" i="143" s="1"/>
  <c r="A252" i="143" s="1"/>
  <c r="A253" i="143" s="1"/>
  <c r="A254" i="143" s="1"/>
  <c r="A255" i="143" s="1"/>
  <c r="C250" i="143"/>
  <c r="C251" i="143" s="1"/>
  <c r="C252" i="143" s="1"/>
  <c r="C253" i="143" s="1"/>
  <c r="C254" i="143" s="1"/>
  <c r="C255" i="143" s="1"/>
  <c r="C259" i="143" s="1"/>
  <c r="C260" i="143" l="1"/>
  <c r="C261" i="143" s="1"/>
  <c r="C262" i="143" s="1"/>
  <c r="C263" i="143" s="1"/>
  <c r="C264" i="143" s="1"/>
  <c r="C265" i="143" s="1"/>
  <c r="C269" i="143" s="1"/>
  <c r="A259" i="143"/>
  <c r="A260" i="143" s="1"/>
  <c r="A261" i="143" s="1"/>
  <c r="A262" i="143" s="1"/>
  <c r="A263" i="143" s="1"/>
  <c r="A264" i="143" s="1"/>
  <c r="A265" i="143" s="1"/>
  <c r="A269" i="143" l="1"/>
  <c r="A270" i="143" s="1"/>
  <c r="A271" i="143" s="1"/>
  <c r="A272" i="143" s="1"/>
  <c r="A273" i="143" s="1"/>
  <c r="A274" i="143" s="1"/>
  <c r="A275" i="143" s="1"/>
  <c r="C270" i="143"/>
  <c r="C271" i="143" s="1"/>
  <c r="C272" i="143" s="1"/>
  <c r="C273" i="143" s="1"/>
  <c r="C274" i="143" s="1"/>
  <c r="C275" i="143" s="1"/>
  <c r="C279" i="143" s="1"/>
  <c r="C280" i="143" l="1"/>
  <c r="C281" i="143" s="1"/>
  <c r="C282" i="143" s="1"/>
  <c r="C283" i="143" s="1"/>
  <c r="C284" i="143" s="1"/>
  <c r="C285" i="143" s="1"/>
  <c r="C289" i="143" s="1"/>
  <c r="A279" i="143"/>
  <c r="A280" i="143" s="1"/>
  <c r="A281" i="143" s="1"/>
  <c r="A282" i="143" s="1"/>
  <c r="A283" i="143" s="1"/>
  <c r="A284" i="143" s="1"/>
  <c r="A285" i="143" s="1"/>
  <c r="C290" i="143" l="1"/>
  <c r="C291" i="143" s="1"/>
  <c r="C292" i="143" s="1"/>
  <c r="C293" i="143" s="1"/>
  <c r="C294" i="143" s="1"/>
  <c r="C295" i="143" s="1"/>
  <c r="C299" i="143" s="1"/>
  <c r="A289" i="143"/>
  <c r="A290" i="143" s="1"/>
  <c r="A291" i="143" s="1"/>
  <c r="A292" i="143" s="1"/>
  <c r="A293" i="143" s="1"/>
  <c r="A294" i="143" s="1"/>
  <c r="A295" i="143" s="1"/>
  <c r="A299" i="143" l="1"/>
  <c r="A300" i="143" s="1"/>
  <c r="A301" i="143" s="1"/>
  <c r="A302" i="143" s="1"/>
  <c r="A303" i="143" s="1"/>
  <c r="A304" i="143" s="1"/>
  <c r="A305" i="143" s="1"/>
  <c r="C300" i="143"/>
  <c r="C301" i="143" s="1"/>
  <c r="C302" i="143" s="1"/>
  <c r="C303" i="143" s="1"/>
  <c r="C304" i="143" s="1"/>
  <c r="C305" i="143" s="1"/>
  <c r="C309" i="143" s="1"/>
  <c r="C310" i="143" l="1"/>
  <c r="C311" i="143" s="1"/>
  <c r="C312" i="143" s="1"/>
  <c r="C313" i="143" s="1"/>
  <c r="C314" i="143" s="1"/>
  <c r="C315" i="143" s="1"/>
  <c r="C319" i="143" s="1"/>
  <c r="A309" i="143"/>
  <c r="A310" i="143" s="1"/>
  <c r="A311" i="143" s="1"/>
  <c r="A312" i="143" s="1"/>
  <c r="A313" i="143" s="1"/>
  <c r="A314" i="143" s="1"/>
  <c r="A315" i="143" s="1"/>
  <c r="A319" i="143" l="1"/>
  <c r="A320" i="143" s="1"/>
  <c r="A321" i="143" s="1"/>
  <c r="A322" i="143" s="1"/>
  <c r="A323" i="143" s="1"/>
  <c r="A324" i="143" s="1"/>
  <c r="A325" i="143" s="1"/>
  <c r="C320" i="143"/>
  <c r="C321" i="143" s="1"/>
  <c r="C322" i="143" s="1"/>
  <c r="C323" i="143" s="1"/>
  <c r="C324" i="143" s="1"/>
  <c r="C325" i="143" s="1"/>
  <c r="C329" i="143" s="1"/>
  <c r="A329" i="143" l="1"/>
  <c r="A330" i="143" s="1"/>
  <c r="A331" i="143" s="1"/>
  <c r="A332" i="143" s="1"/>
  <c r="A333" i="143" s="1"/>
  <c r="A334" i="143" s="1"/>
  <c r="A335" i="143" s="1"/>
  <c r="C330" i="143"/>
  <c r="C331" i="143" s="1"/>
  <c r="C332" i="143" s="1"/>
  <c r="C333" i="143" s="1"/>
  <c r="C334" i="143" s="1"/>
  <c r="C335" i="143" s="1"/>
  <c r="C339" i="143" s="1"/>
  <c r="C340" i="143" l="1"/>
  <c r="C341" i="143" s="1"/>
  <c r="C342" i="143" s="1"/>
  <c r="C343" i="143" s="1"/>
  <c r="C344" i="143" s="1"/>
  <c r="C345" i="143" s="1"/>
  <c r="C349" i="143" s="1"/>
  <c r="A339" i="143"/>
  <c r="A340" i="143" s="1"/>
  <c r="A341" i="143" s="1"/>
  <c r="A342" i="143" s="1"/>
  <c r="A343" i="143" s="1"/>
  <c r="A344" i="143" s="1"/>
  <c r="A345" i="143" s="1"/>
  <c r="A349" i="143" l="1"/>
  <c r="A350" i="143" s="1"/>
  <c r="A351" i="143" s="1"/>
  <c r="A352" i="143" s="1"/>
  <c r="A353" i="143" s="1"/>
  <c r="A354" i="143" s="1"/>
  <c r="A355" i="143" s="1"/>
  <c r="C350" i="143"/>
  <c r="C351" i="143" s="1"/>
  <c r="C352" i="143" s="1"/>
  <c r="C353" i="143" s="1"/>
  <c r="C354" i="143" s="1"/>
  <c r="C355" i="143" s="1"/>
  <c r="C359" i="143" s="1"/>
  <c r="C360" i="143" l="1"/>
  <c r="C361" i="143" s="1"/>
  <c r="C362" i="143" s="1"/>
  <c r="C363" i="143" s="1"/>
  <c r="C364" i="143" s="1"/>
  <c r="C365" i="143" s="1"/>
  <c r="C369" i="143" s="1"/>
  <c r="A359" i="143"/>
  <c r="A360" i="143" s="1"/>
  <c r="A361" i="143" s="1"/>
  <c r="A362" i="143" s="1"/>
  <c r="A363" i="143" s="1"/>
  <c r="A364" i="143" s="1"/>
  <c r="A365" i="143" s="1"/>
  <c r="C370" i="143" l="1"/>
  <c r="C371" i="143" s="1"/>
  <c r="C372" i="143" s="1"/>
  <c r="C373" i="143" s="1"/>
  <c r="C374" i="143" s="1"/>
  <c r="C375" i="143" s="1"/>
  <c r="C379" i="143" s="1"/>
  <c r="A369" i="143"/>
  <c r="A370" i="143" s="1"/>
  <c r="A371" i="143" s="1"/>
  <c r="A372" i="143" s="1"/>
  <c r="A373" i="143" s="1"/>
  <c r="A374" i="143" s="1"/>
  <c r="A375" i="143" s="1"/>
  <c r="A379" i="143" l="1"/>
  <c r="A380" i="143" s="1"/>
  <c r="A381" i="143" s="1"/>
  <c r="A382" i="143" s="1"/>
  <c r="A383" i="143" s="1"/>
  <c r="A384" i="143" s="1"/>
  <c r="A385" i="143" s="1"/>
  <c r="C380" i="143"/>
  <c r="C381" i="143" s="1"/>
  <c r="C382" i="143" s="1"/>
  <c r="C383" i="143" s="1"/>
  <c r="C384" i="143" s="1"/>
  <c r="C385" i="143" s="1"/>
  <c r="C389" i="143" s="1"/>
  <c r="A389" i="143" l="1"/>
  <c r="A390" i="143" s="1"/>
  <c r="A391" i="143" s="1"/>
  <c r="A392" i="143" s="1"/>
  <c r="A393" i="143" s="1"/>
  <c r="A394" i="143" s="1"/>
  <c r="A395" i="143" s="1"/>
  <c r="C390" i="143"/>
  <c r="C391" i="143" s="1"/>
  <c r="C392" i="143" s="1"/>
  <c r="C393" i="143" s="1"/>
  <c r="C394" i="143" s="1"/>
  <c r="C395" i="143" s="1"/>
  <c r="C399" i="143" s="1"/>
  <c r="C400" i="143" l="1"/>
  <c r="C401" i="143" s="1"/>
  <c r="C402" i="143" s="1"/>
  <c r="C403" i="143" s="1"/>
  <c r="C404" i="143" s="1"/>
  <c r="C405" i="143" s="1"/>
  <c r="C409" i="143" s="1"/>
  <c r="A399" i="143"/>
  <c r="A400" i="143" s="1"/>
  <c r="A401" i="143" s="1"/>
  <c r="A402" i="143" s="1"/>
  <c r="A403" i="143" s="1"/>
  <c r="A404" i="143" s="1"/>
  <c r="A405" i="143" s="1"/>
  <c r="A409" i="143" l="1"/>
  <c r="A410" i="143" s="1"/>
  <c r="A411" i="143" s="1"/>
  <c r="A412" i="143" s="1"/>
  <c r="A413" i="143" s="1"/>
  <c r="A414" i="143" s="1"/>
  <c r="A415" i="143" s="1"/>
  <c r="C410" i="143"/>
  <c r="C411" i="143" s="1"/>
  <c r="C412" i="143" s="1"/>
  <c r="C413" i="143" s="1"/>
  <c r="C414" i="143" s="1"/>
  <c r="C415" i="143" s="1"/>
  <c r="C419" i="143" s="1"/>
  <c r="C420" i="143" l="1"/>
  <c r="C421" i="143" s="1"/>
  <c r="C422" i="143" s="1"/>
  <c r="C423" i="143" s="1"/>
  <c r="C424" i="143" s="1"/>
  <c r="C425" i="143" s="1"/>
  <c r="C429" i="143" s="1"/>
  <c r="A419" i="143"/>
  <c r="A420" i="143" s="1"/>
  <c r="A421" i="143" s="1"/>
  <c r="A422" i="143" s="1"/>
  <c r="A423" i="143" s="1"/>
  <c r="A424" i="143" s="1"/>
  <c r="A425" i="143" s="1"/>
  <c r="A429" i="143" l="1"/>
  <c r="A430" i="143" s="1"/>
  <c r="A431" i="143" s="1"/>
  <c r="A432" i="143" s="1"/>
  <c r="A433" i="143" s="1"/>
  <c r="A434" i="143" s="1"/>
  <c r="A435" i="143" s="1"/>
  <c r="C430" i="143"/>
  <c r="C431" i="143" s="1"/>
  <c r="C432" i="143" s="1"/>
  <c r="C433" i="143" s="1"/>
  <c r="C434" i="143" s="1"/>
  <c r="C435" i="143" s="1"/>
  <c r="C439" i="143" s="1"/>
  <c r="C440" i="143" l="1"/>
  <c r="C441" i="143" s="1"/>
  <c r="C442" i="143" s="1"/>
  <c r="C443" i="143" s="1"/>
  <c r="C444" i="143" s="1"/>
  <c r="C445" i="143" s="1"/>
  <c r="C449" i="143" s="1"/>
  <c r="A439" i="143"/>
  <c r="A440" i="143" s="1"/>
  <c r="A441" i="143" s="1"/>
  <c r="A442" i="143" s="1"/>
  <c r="A443" i="143" s="1"/>
  <c r="A444" i="143" s="1"/>
  <c r="A445" i="143" s="1"/>
  <c r="C450" i="143" l="1"/>
  <c r="C451" i="143" s="1"/>
  <c r="C452" i="143" s="1"/>
  <c r="C453" i="143" s="1"/>
  <c r="C454" i="143" s="1"/>
  <c r="C455" i="143" s="1"/>
  <c r="C459" i="143" s="1"/>
  <c r="A449" i="143"/>
  <c r="A450" i="143" s="1"/>
  <c r="A451" i="143" s="1"/>
  <c r="A452" i="143" s="1"/>
  <c r="A453" i="143" s="1"/>
  <c r="A454" i="143" s="1"/>
  <c r="A455" i="143" s="1"/>
  <c r="A459" i="143" l="1"/>
  <c r="A460" i="143" s="1"/>
  <c r="A461" i="143" s="1"/>
  <c r="A462" i="143" s="1"/>
  <c r="A463" i="143" s="1"/>
  <c r="A464" i="143" s="1"/>
  <c r="A465" i="143" s="1"/>
  <c r="C460" i="143"/>
  <c r="C461" i="143" s="1"/>
  <c r="C462" i="143" s="1"/>
  <c r="C463" i="143" s="1"/>
  <c r="C464" i="143" s="1"/>
  <c r="C465" i="143" s="1"/>
  <c r="C469" i="143" s="1"/>
  <c r="A469" i="143" l="1"/>
  <c r="A470" i="143" s="1"/>
  <c r="A471" i="143" s="1"/>
  <c r="A472" i="143" s="1"/>
  <c r="A473" i="143" s="1"/>
  <c r="A474" i="143" s="1"/>
  <c r="A475" i="143" s="1"/>
  <c r="C470" i="143"/>
  <c r="C471" i="143" s="1"/>
  <c r="C472" i="143" s="1"/>
  <c r="C473" i="143" s="1"/>
  <c r="C474" i="143" s="1"/>
  <c r="C475" i="143" s="1"/>
  <c r="C479" i="143" s="1"/>
  <c r="C480" i="143" l="1"/>
  <c r="C481" i="143" s="1"/>
  <c r="C482" i="143" s="1"/>
  <c r="C483" i="143" s="1"/>
  <c r="C484" i="143" s="1"/>
  <c r="C485" i="143" s="1"/>
  <c r="C489" i="143" s="1"/>
  <c r="A479" i="143"/>
  <c r="A480" i="143" s="1"/>
  <c r="A481" i="143" s="1"/>
  <c r="A482" i="143" s="1"/>
  <c r="A483" i="143" s="1"/>
  <c r="A484" i="143" s="1"/>
  <c r="A485" i="143" s="1"/>
  <c r="A489" i="143" l="1"/>
  <c r="A490" i="143" s="1"/>
  <c r="A491" i="143" s="1"/>
  <c r="A492" i="143" s="1"/>
  <c r="A493" i="143" s="1"/>
  <c r="A494" i="143" s="1"/>
  <c r="A495" i="143" s="1"/>
  <c r="C490" i="143"/>
  <c r="C491" i="143" s="1"/>
  <c r="C492" i="143" s="1"/>
  <c r="C493" i="143" s="1"/>
  <c r="C494" i="143" s="1"/>
  <c r="C495" i="143" s="1"/>
  <c r="C499" i="143" s="1"/>
  <c r="C500" i="143" l="1"/>
  <c r="C501" i="143" s="1"/>
  <c r="C502" i="143" s="1"/>
  <c r="C503" i="143" s="1"/>
  <c r="C504" i="143" s="1"/>
  <c r="C505" i="143" s="1"/>
  <c r="C509" i="143" s="1"/>
  <c r="A499" i="143"/>
  <c r="A500" i="143" s="1"/>
  <c r="A501" i="143" s="1"/>
  <c r="A502" i="143" s="1"/>
  <c r="A503" i="143" s="1"/>
  <c r="A504" i="143" s="1"/>
  <c r="A505" i="143" s="1"/>
  <c r="A509" i="143" l="1"/>
  <c r="A510" i="143" s="1"/>
  <c r="A511" i="143" s="1"/>
  <c r="A512" i="143" s="1"/>
  <c r="A513" i="143" s="1"/>
  <c r="A514" i="143" s="1"/>
  <c r="A515" i="143" s="1"/>
  <c r="C510" i="143"/>
  <c r="C511" i="143" s="1"/>
  <c r="C512" i="143" s="1"/>
  <c r="C513" i="143" s="1"/>
  <c r="C514" i="143" s="1"/>
  <c r="C515" i="143" s="1"/>
  <c r="C519" i="143" s="1"/>
  <c r="C520" i="143" l="1"/>
  <c r="C521" i="143" s="1"/>
  <c r="C522" i="143" s="1"/>
  <c r="C523" i="143" s="1"/>
  <c r="C524" i="143" s="1"/>
  <c r="C525" i="143" s="1"/>
  <c r="C529" i="143" s="1"/>
  <c r="A519" i="143"/>
  <c r="A520" i="143" s="1"/>
  <c r="A521" i="143" s="1"/>
  <c r="A522" i="143" s="1"/>
  <c r="A523" i="143" s="1"/>
  <c r="A524" i="143" s="1"/>
  <c r="A525" i="143" s="1"/>
  <c r="C530" i="143" l="1"/>
  <c r="C531" i="143" s="1"/>
  <c r="C532" i="143" s="1"/>
  <c r="C533" i="143" s="1"/>
  <c r="C534" i="143" s="1"/>
  <c r="C535" i="143" s="1"/>
  <c r="C539" i="143" s="1"/>
  <c r="A529" i="143"/>
  <c r="A530" i="143" s="1"/>
  <c r="A531" i="143" s="1"/>
  <c r="A532" i="143" s="1"/>
  <c r="A533" i="143" s="1"/>
  <c r="A534" i="143" s="1"/>
  <c r="A535" i="143" s="1"/>
  <c r="A539" i="143" l="1"/>
  <c r="A540" i="143" s="1"/>
  <c r="A541" i="143" s="1"/>
  <c r="A542" i="143" s="1"/>
  <c r="A543" i="143" s="1"/>
  <c r="A544" i="143" s="1"/>
  <c r="A545" i="143" s="1"/>
  <c r="C540" i="143"/>
  <c r="C541" i="143" s="1"/>
  <c r="C542" i="143" s="1"/>
  <c r="C543" i="143" s="1"/>
  <c r="C544" i="143" s="1"/>
  <c r="C545" i="143" s="1"/>
  <c r="C549" i="143" s="1"/>
  <c r="C550" i="143" l="1"/>
  <c r="C551" i="143" s="1"/>
  <c r="C552" i="143" s="1"/>
  <c r="C553" i="143" s="1"/>
  <c r="C554" i="143" s="1"/>
  <c r="C555" i="143" s="1"/>
  <c r="C559" i="143" s="1"/>
  <c r="A549" i="143"/>
  <c r="A550" i="143" s="1"/>
  <c r="A551" i="143" s="1"/>
  <c r="A552" i="143" s="1"/>
  <c r="A553" i="143" s="1"/>
  <c r="A554" i="143" s="1"/>
  <c r="A555" i="143" s="1"/>
  <c r="C560" i="143" l="1"/>
  <c r="C561" i="143" s="1"/>
  <c r="C562" i="143" s="1"/>
  <c r="C563" i="143" s="1"/>
  <c r="C564" i="143" s="1"/>
  <c r="C565" i="143" s="1"/>
  <c r="C569" i="143" s="1"/>
  <c r="A559" i="143"/>
  <c r="A560" i="143" s="1"/>
  <c r="A561" i="143" s="1"/>
  <c r="A562" i="143" s="1"/>
  <c r="A563" i="143" s="1"/>
  <c r="A564" i="143" s="1"/>
  <c r="A565" i="143" s="1"/>
  <c r="C570" i="143" l="1"/>
  <c r="C571" i="143" s="1"/>
  <c r="C572" i="143" s="1"/>
  <c r="C573" i="143" s="1"/>
  <c r="C574" i="143" s="1"/>
  <c r="C575" i="143" s="1"/>
  <c r="C579" i="143" s="1"/>
  <c r="A569" i="143"/>
  <c r="A570" i="143" s="1"/>
  <c r="A571" i="143" s="1"/>
  <c r="A572" i="143" s="1"/>
  <c r="A573" i="143" s="1"/>
  <c r="A574" i="143" s="1"/>
  <c r="A575" i="143" s="1"/>
  <c r="A579" i="143" l="1"/>
  <c r="A580" i="143" s="1"/>
  <c r="A581" i="143" s="1"/>
  <c r="A582" i="143" s="1"/>
  <c r="A583" i="143" s="1"/>
  <c r="A584" i="143" s="1"/>
  <c r="A585" i="143" s="1"/>
  <c r="C580" i="143"/>
  <c r="C581" i="143" s="1"/>
  <c r="C582" i="143" s="1"/>
  <c r="C583" i="143" s="1"/>
  <c r="C584" i="143" s="1"/>
  <c r="C585" i="143" s="1"/>
  <c r="C589" i="143" s="1"/>
  <c r="C590" i="143" l="1"/>
  <c r="C591" i="143" s="1"/>
  <c r="C592" i="143" s="1"/>
  <c r="C593" i="143" s="1"/>
  <c r="C594" i="143" s="1"/>
  <c r="C595" i="143" s="1"/>
  <c r="C599" i="143" s="1"/>
  <c r="A589" i="143"/>
  <c r="A590" i="143" s="1"/>
  <c r="A591" i="143" s="1"/>
  <c r="A592" i="143" s="1"/>
  <c r="A593" i="143" s="1"/>
  <c r="A594" i="143" s="1"/>
  <c r="A595" i="143" s="1"/>
  <c r="A599" i="143" l="1"/>
  <c r="A600" i="143" s="1"/>
  <c r="A601" i="143" s="1"/>
  <c r="A602" i="143" s="1"/>
  <c r="A603" i="143" s="1"/>
  <c r="A604" i="143" s="1"/>
  <c r="A605" i="143" s="1"/>
  <c r="C600" i="143"/>
  <c r="C601" i="143" s="1"/>
  <c r="C602" i="143" s="1"/>
  <c r="C603" i="143" s="1"/>
  <c r="C604" i="143" s="1"/>
  <c r="C605" i="143" s="1"/>
  <c r="C609" i="143" s="1"/>
  <c r="C610" i="143" l="1"/>
  <c r="C611" i="143" s="1"/>
  <c r="C612" i="143" s="1"/>
  <c r="C613" i="143" s="1"/>
  <c r="C614" i="143" s="1"/>
  <c r="C615" i="143" s="1"/>
  <c r="C619" i="143" s="1"/>
  <c r="A609" i="143"/>
  <c r="A610" i="143" s="1"/>
  <c r="A611" i="143" s="1"/>
  <c r="A612" i="143" s="1"/>
  <c r="A613" i="143" s="1"/>
  <c r="A614" i="143" s="1"/>
  <c r="A615" i="143" s="1"/>
  <c r="C620" i="143" l="1"/>
  <c r="C621" i="143" s="1"/>
  <c r="C622" i="143" s="1"/>
  <c r="C623" i="143" s="1"/>
  <c r="C624" i="143" s="1"/>
  <c r="C625" i="143" s="1"/>
  <c r="C629" i="143" s="1"/>
  <c r="A619" i="143"/>
  <c r="A620" i="143" s="1"/>
  <c r="A621" i="143" s="1"/>
  <c r="A622" i="143" s="1"/>
  <c r="A623" i="143" s="1"/>
  <c r="A624" i="143" s="1"/>
  <c r="A625" i="143" s="1"/>
  <c r="A629" i="143" l="1"/>
  <c r="A630" i="143" s="1"/>
  <c r="A631" i="143" s="1"/>
  <c r="A632" i="143" s="1"/>
  <c r="A633" i="143" s="1"/>
  <c r="A634" i="143" s="1"/>
  <c r="A635" i="143" s="1"/>
  <c r="C630" i="143"/>
  <c r="C631" i="143" s="1"/>
  <c r="C632" i="143" s="1"/>
  <c r="C633" i="143" s="1"/>
  <c r="C634" i="143" s="1"/>
  <c r="C635" i="143" s="1"/>
  <c r="C639" i="143" s="1"/>
  <c r="C640" i="143" l="1"/>
  <c r="C641" i="143" s="1"/>
  <c r="C642" i="143" s="1"/>
  <c r="C643" i="143" s="1"/>
  <c r="C644" i="143" s="1"/>
  <c r="C645" i="143" s="1"/>
  <c r="A639" i="143"/>
  <c r="A640" i="143" s="1"/>
  <c r="A641" i="143" s="1"/>
  <c r="A642" i="143" s="1"/>
  <c r="A643" i="143" s="1"/>
  <c r="A644" i="143" s="1"/>
  <c r="A645" i="143"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Lucas Thiran</author>
  </authors>
  <commentList>
    <comment ref="G3" authorId="0" shapeId="0" xr:uid="{E77FA43A-0C2F-4843-BEA0-227B63A532A0}">
      <text>
        <r>
          <rPr>
            <b/>
            <sz val="9"/>
            <color indexed="81"/>
            <rFont val="Tahoma"/>
            <family val="2"/>
          </rPr>
          <t>ANNOTER LA DATE 
sous format 
JJ-MM-AAAA</t>
        </r>
      </text>
    </comment>
  </commentList>
</comments>
</file>

<file path=xl/sharedStrings.xml><?xml version="1.0" encoding="utf-8"?>
<sst xmlns="http://schemas.openxmlformats.org/spreadsheetml/2006/main" count="1302" uniqueCount="106">
  <si>
    <t>Nombre total des heures de travail hebdomadaires</t>
  </si>
  <si>
    <t>Date(s)</t>
  </si>
  <si>
    <t>Total des heures de travail</t>
  </si>
  <si>
    <t>Heure d’arrivée</t>
  </si>
  <si>
    <t>Heures normales</t>
  </si>
  <si>
    <t>Heures supplémentaires</t>
  </si>
  <si>
    <t>Heure de départ</t>
  </si>
  <si>
    <t>Heures de travail</t>
  </si>
  <si>
    <t>Pause</t>
  </si>
  <si>
    <t>Fin de pause</t>
  </si>
  <si>
    <t xml:space="preserve"> </t>
  </si>
  <si>
    <t>Mardi</t>
  </si>
  <si>
    <t>Mercredi</t>
  </si>
  <si>
    <t>Jeudi</t>
  </si>
  <si>
    <t>Samedi</t>
  </si>
  <si>
    <t>Dimanche</t>
  </si>
  <si>
    <t>semaine :</t>
  </si>
  <si>
    <t>TOTAL des heures de contrat</t>
  </si>
  <si>
    <t>MARDI</t>
  </si>
  <si>
    <t>MERCREDI</t>
  </si>
  <si>
    <t>JEUDI</t>
  </si>
  <si>
    <t>VENDREDI</t>
  </si>
  <si>
    <t>SAMEDI</t>
  </si>
  <si>
    <t>DIMANCHE</t>
  </si>
  <si>
    <t>TOTAL des heures     prestées</t>
  </si>
  <si>
    <t>TOTAL des heures   normales</t>
  </si>
  <si>
    <t>TOTAL des heures   supplémentaires</t>
  </si>
  <si>
    <t>Lundi :</t>
  </si>
  <si>
    <t>Affiché le :</t>
  </si>
  <si>
    <t>Solde heure</t>
  </si>
  <si>
    <t>Vendredi</t>
  </si>
  <si>
    <t>Solde heures précédent</t>
  </si>
  <si>
    <t>Apurement</t>
  </si>
  <si>
    <r>
      <t>VA</t>
    </r>
    <r>
      <rPr>
        <sz val="9"/>
        <color rgb="FF454545"/>
        <rFont val="Arial"/>
        <family val="2"/>
      </rPr>
      <t>Jrs/hrs vacances (c)</t>
    </r>
  </si>
  <si>
    <r>
      <t>VA+</t>
    </r>
    <r>
      <rPr>
        <sz val="9"/>
        <color rgb="FF454545"/>
        <rFont val="Arial"/>
        <family val="2"/>
      </rPr>
      <t>Congé extra-légal (c)</t>
    </r>
  </si>
  <si>
    <r>
      <t>VAE</t>
    </r>
    <r>
      <rPr>
        <sz val="9"/>
        <color rgb="FF454545"/>
        <rFont val="Arial"/>
        <family val="2"/>
      </rPr>
      <t>Jrs/hrs VAE vacances européennes (c)</t>
    </r>
  </si>
  <si>
    <r>
      <t>MA</t>
    </r>
    <r>
      <rPr>
        <sz val="9"/>
        <color rgb="FF454545"/>
        <rFont val="Arial"/>
        <family val="2"/>
      </rPr>
      <t>Maladie DC (c)</t>
    </r>
  </si>
  <si>
    <r>
      <t>AT</t>
    </r>
    <r>
      <rPr>
        <sz val="9"/>
        <color rgb="FF454545"/>
        <rFont val="Arial"/>
        <family val="2"/>
      </rPr>
      <t>Accident de Travail (c)</t>
    </r>
  </si>
  <si>
    <r>
      <t>CM</t>
    </r>
    <r>
      <rPr>
        <sz val="9"/>
        <color rgb="FF454545"/>
        <rFont val="Arial"/>
        <family val="2"/>
      </rPr>
      <t>Maternité - congé (c)</t>
    </r>
  </si>
  <si>
    <r>
      <t>CA</t>
    </r>
    <r>
      <rPr>
        <sz val="9"/>
        <color rgb="FF454545"/>
        <rFont val="Arial"/>
        <family val="2"/>
      </rPr>
      <t>Jrs/hrs congé d'ancienneté</t>
    </r>
  </si>
  <si>
    <r>
      <t>CC</t>
    </r>
    <r>
      <rPr>
        <sz val="9"/>
        <color rgb="FF454545"/>
        <rFont val="Arial"/>
        <family val="2"/>
      </rPr>
      <t>Jrs/hrs congé circonstance</t>
    </r>
  </si>
  <si>
    <r>
      <t>CE</t>
    </r>
    <r>
      <rPr>
        <sz val="9"/>
        <color rgb="FF454545"/>
        <rFont val="Arial"/>
        <family val="2"/>
      </rPr>
      <t>Jrs/hrs congé éducation part. cours (plafonné)</t>
    </r>
  </si>
  <si>
    <r>
      <t>CSS</t>
    </r>
    <r>
      <rPr>
        <sz val="9"/>
        <color rgb="FF454545"/>
        <rFont val="Arial"/>
        <family val="2"/>
      </rPr>
      <t>Jrs/hrs congé sans solde</t>
    </r>
  </si>
  <si>
    <r>
      <t>RI</t>
    </r>
    <r>
      <rPr>
        <sz val="9"/>
        <color rgb="FF454545"/>
        <rFont val="Arial"/>
        <family val="2"/>
      </rPr>
      <t>Jrs/hrs congé raisons impérieuses (10 jrs)</t>
    </r>
  </si>
  <si>
    <r>
      <t>PA</t>
    </r>
    <r>
      <rPr>
        <sz val="9"/>
        <color rgb="FF454545"/>
        <rFont val="Arial"/>
        <family val="2"/>
      </rPr>
      <t>Commande congé paternité/adoption (c)</t>
    </r>
  </si>
  <si>
    <r>
      <t>CAL</t>
    </r>
    <r>
      <rPr>
        <sz val="9"/>
        <color rgb="FF454545"/>
        <rFont val="Arial"/>
        <family val="2"/>
      </rPr>
      <t>Jrs/hrs congé allaitement</t>
    </r>
  </si>
  <si>
    <r>
      <t>CPR</t>
    </r>
    <r>
      <rPr>
        <sz val="9"/>
        <color rgb="FF454545"/>
        <rFont val="Arial"/>
        <family val="2"/>
      </rPr>
      <t>Jrs/hrs congé prophylactique</t>
    </r>
  </si>
  <si>
    <r>
      <t>CHE</t>
    </r>
    <r>
      <rPr>
        <sz val="9"/>
        <color rgb="FF454545"/>
        <rFont val="Arial"/>
        <family val="2"/>
      </rPr>
      <t>Jours chômage économique</t>
    </r>
  </si>
  <si>
    <r>
      <t>CFA</t>
    </r>
    <r>
      <rPr>
        <sz val="9"/>
        <color rgb="FF454545"/>
        <rFont val="Arial"/>
        <family val="2"/>
      </rPr>
      <t>Jrs/hrs chômage fermeture annuelle</t>
    </r>
  </si>
  <si>
    <r>
      <t>CHT</t>
    </r>
    <r>
      <rPr>
        <sz val="9"/>
        <color rgb="FF454545"/>
        <rFont val="Arial"/>
        <family val="2"/>
      </rPr>
      <t>Chômage technique ( 1 er 7 jours)</t>
    </r>
  </si>
  <si>
    <r>
      <t>FM</t>
    </r>
    <r>
      <rPr>
        <sz val="9"/>
        <color rgb="FF454545"/>
        <rFont val="Arial"/>
        <family val="2"/>
      </rPr>
      <t>Jrs/hrs force majeure</t>
    </r>
  </si>
  <si>
    <r>
      <t>RHS</t>
    </r>
    <r>
      <rPr>
        <sz val="9"/>
        <color rgb="FF454545"/>
        <rFont val="Arial"/>
        <family val="2"/>
      </rPr>
      <t>Jrs/hrs repos compensatoire heures supplémentaires</t>
    </r>
  </si>
  <si>
    <r>
      <t>RC</t>
    </r>
    <r>
      <rPr>
        <sz val="9"/>
        <color rgb="FF454545"/>
        <rFont val="Arial"/>
        <family val="2"/>
      </rPr>
      <t>Repos compensatoire / RTT (c)</t>
    </r>
  </si>
  <si>
    <r>
      <t>FI</t>
    </r>
    <r>
      <rPr>
        <sz val="9"/>
        <color rgb="FF454545"/>
        <rFont val="Arial"/>
        <family val="2"/>
      </rPr>
      <t>Jrs/hrs formation interne</t>
    </r>
  </si>
  <si>
    <r>
      <t>AJ</t>
    </r>
    <r>
      <rPr>
        <sz val="9"/>
        <color rgb="FF454545"/>
        <rFont val="Arial"/>
        <family val="2"/>
      </rPr>
      <t>Jrs/hrs absence justifiée</t>
    </r>
  </si>
  <si>
    <r>
      <t>AI</t>
    </r>
    <r>
      <rPr>
        <sz val="9"/>
        <color rgb="FF454545"/>
        <rFont val="Arial"/>
        <family val="2"/>
      </rPr>
      <t>Jrs/hrs absence injustifiée</t>
    </r>
  </si>
  <si>
    <r>
      <t>AR</t>
    </r>
    <r>
      <rPr>
        <sz val="9"/>
        <color rgb="FF454545"/>
        <rFont val="Arial"/>
        <family val="2"/>
      </rPr>
      <t>Jrs/hrs absence rémunérée</t>
    </r>
  </si>
  <si>
    <r>
      <t>CHI</t>
    </r>
    <r>
      <rPr>
        <sz val="9"/>
        <color rgb="FF454545"/>
        <rFont val="Arial"/>
        <family val="2"/>
      </rPr>
      <t>Jrs/hrs absence intempéries</t>
    </r>
  </si>
  <si>
    <r>
      <t>CHG</t>
    </r>
    <r>
      <rPr>
        <sz val="9"/>
        <color rgb="FF454545"/>
        <rFont val="Arial"/>
        <family val="2"/>
      </rPr>
      <t>Jrs/hrs chômage grève</t>
    </r>
  </si>
  <si>
    <r>
      <t>SYN</t>
    </r>
    <r>
      <rPr>
        <sz val="9"/>
        <color rgb="FF454545"/>
        <rFont val="Arial"/>
        <family val="2"/>
      </rPr>
      <t>Jrs/hrs mandat syndical</t>
    </r>
  </si>
  <si>
    <r>
      <t>AP</t>
    </r>
    <r>
      <rPr>
        <sz val="9"/>
        <color rgb="FF454545"/>
        <rFont val="Arial"/>
        <family val="2"/>
      </rPr>
      <t>Jrs/hrs absence préavis</t>
    </r>
  </si>
  <si>
    <r>
      <t xml:space="preserve">PR </t>
    </r>
    <r>
      <rPr>
        <sz val="9"/>
        <color rgb="FF454545"/>
        <rFont val="Arial"/>
        <family val="2"/>
      </rPr>
      <t>prestés</t>
    </r>
  </si>
  <si>
    <t>PR</t>
  </si>
  <si>
    <t>JF</t>
  </si>
  <si>
    <t>JFR</t>
  </si>
  <si>
    <r>
      <t xml:space="preserve">JF </t>
    </r>
    <r>
      <rPr>
        <sz val="9"/>
        <rFont val="Arial"/>
        <family val="2"/>
      </rPr>
      <t>fériés</t>
    </r>
  </si>
  <si>
    <r>
      <t>JFR</t>
    </r>
    <r>
      <rPr>
        <sz val="9"/>
        <rFont val="Arial"/>
        <family val="2"/>
      </rPr>
      <t xml:space="preserve"> fériés remplacement</t>
    </r>
  </si>
  <si>
    <r>
      <t>RJF</t>
    </r>
    <r>
      <rPr>
        <sz val="9"/>
        <rFont val="Arial"/>
        <family val="2"/>
      </rPr>
      <t>Jrs/hrs récupération jour férié presté (c)</t>
    </r>
  </si>
  <si>
    <t>RJF</t>
  </si>
  <si>
    <t>VAJ</t>
  </si>
  <si>
    <t>VAE</t>
  </si>
  <si>
    <t>CSS</t>
  </si>
  <si>
    <t>CAL</t>
  </si>
  <si>
    <t>CPR</t>
  </si>
  <si>
    <t>CFA</t>
  </si>
  <si>
    <t>RHS</t>
  </si>
  <si>
    <t>CHI</t>
  </si>
  <si>
    <t>CHG</t>
  </si>
  <si>
    <t>VA+</t>
  </si>
  <si>
    <t>CHE</t>
  </si>
  <si>
    <t>CHT</t>
  </si>
  <si>
    <t>AP</t>
  </si>
  <si>
    <t>CA</t>
  </si>
  <si>
    <t>CC</t>
  </si>
  <si>
    <t>FM</t>
  </si>
  <si>
    <t>FI</t>
  </si>
  <si>
    <t>AJ</t>
  </si>
  <si>
    <t>AI</t>
  </si>
  <si>
    <t>AR</t>
  </si>
  <si>
    <t>SY</t>
  </si>
  <si>
    <t>RC</t>
  </si>
  <si>
    <t>PA</t>
  </si>
  <si>
    <t>RI</t>
  </si>
  <si>
    <t>CE</t>
  </si>
  <si>
    <t>CM</t>
  </si>
  <si>
    <t>AT</t>
  </si>
  <si>
    <t>MA</t>
  </si>
  <si>
    <t>Code</t>
  </si>
  <si>
    <t>Contrat CDI 38h/sem</t>
  </si>
  <si>
    <t>Lundi</t>
  </si>
  <si>
    <t>LUNDI</t>
  </si>
  <si>
    <t>HORAIRE</t>
  </si>
  <si>
    <t>Payement</t>
  </si>
  <si>
    <t>02-02-22 14:55</t>
  </si>
  <si>
    <t xml:space="preserve"> Lucas</t>
  </si>
  <si>
    <t xml:space="preserve">bouton avec lequel j'aimerais que la date en B5 soit trouvée dans la liste ci-dessous (en colonne c)  de la ligne 129 à 645 et que l'heure soit indiquée à côté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</si>
</sst>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4">
    <numFmt numFmtId="164" formatCode="[$-F400]h:mm:ss\ AM/PM"/>
    <numFmt numFmtId="165" formatCode="#,##0.00_ ;\-#,##0.00\ "/>
    <numFmt numFmtId="166" formatCode="dd/mm/yy;@"/>
    <numFmt numFmtId="167" formatCode="h:mm;@"/>
  </numFmts>
  <fonts count="34">
    <font>
      <sz val="11"/>
      <color theme="1"/>
      <name val="Calibri"/>
      <family val="2"/>
      <scheme val="minor"/>
    </font>
    <font>
      <sz val="24"/>
      <color theme="4"/>
      <name val="Calibri"/>
      <family val="2"/>
      <scheme val="major"/>
    </font>
    <font>
      <sz val="12"/>
      <color theme="4"/>
      <name val="Calibri"/>
      <family val="2"/>
      <scheme val="major"/>
    </font>
    <font>
      <sz val="16"/>
      <color theme="5"/>
      <name val="Calibri"/>
      <family val="2"/>
      <scheme val="major"/>
    </font>
    <font>
      <sz val="20"/>
      <color theme="4"/>
      <name val="Calibri"/>
      <family val="2"/>
      <scheme val="minor"/>
    </font>
    <font>
      <sz val="11"/>
      <color theme="5"/>
      <name val="Calibri"/>
      <family val="2"/>
      <scheme val="major"/>
    </font>
    <font>
      <b/>
      <sz val="9"/>
      <color indexed="81"/>
      <name val="Tahoma"/>
      <family val="2"/>
    </font>
    <font>
      <sz val="11"/>
      <color theme="1" tint="0.249977111117893"/>
      <name val="Calibri"/>
      <family val="2"/>
      <scheme val="minor"/>
    </font>
    <font>
      <sz val="12"/>
      <color theme="1" tint="0.249977111117893"/>
      <name val="Calibri"/>
      <family val="2"/>
      <scheme val="major"/>
    </font>
    <font>
      <sz val="28"/>
      <color theme="4"/>
      <name val="Calibri"/>
      <family val="2"/>
      <scheme val="major"/>
    </font>
    <font>
      <sz val="11"/>
      <color theme="0"/>
      <name val="Calibri"/>
      <family val="2"/>
      <scheme val="minor"/>
    </font>
    <font>
      <sz val="16"/>
      <color theme="1" tint="0.249977111117893"/>
      <name val="Calibri"/>
      <family val="2"/>
      <scheme val="major"/>
    </font>
    <font>
      <sz val="14"/>
      <color theme="1" tint="0.249977111117893"/>
      <name val="Calibri"/>
      <family val="2"/>
      <scheme val="minor"/>
    </font>
    <font>
      <u/>
      <sz val="28"/>
      <color theme="4"/>
      <name val="Calibri"/>
      <family val="2"/>
      <scheme val="major"/>
    </font>
    <font>
      <b/>
      <sz val="36"/>
      <color theme="4"/>
      <name val="Calibri"/>
      <family val="2"/>
      <scheme val="major"/>
    </font>
    <font>
      <sz val="11"/>
      <color theme="5"/>
      <name val="Calibri"/>
      <family val="2"/>
      <scheme val="minor"/>
    </font>
    <font>
      <sz val="11"/>
      <color theme="4"/>
      <name val="Calibri"/>
      <family val="2"/>
      <scheme val="minor"/>
    </font>
    <font>
      <b/>
      <sz val="28"/>
      <name val="Calibri"/>
      <family val="2"/>
      <scheme val="major"/>
    </font>
    <font>
      <sz val="9"/>
      <color rgb="FF454545"/>
      <name val="Arial"/>
      <family val="2"/>
    </font>
    <font>
      <sz val="9"/>
      <color rgb="FF000000"/>
      <name val="Inherit"/>
    </font>
    <font>
      <b/>
      <sz val="9"/>
      <color rgb="FF454545"/>
      <name val="Arial"/>
      <family val="2"/>
    </font>
    <font>
      <sz val="9"/>
      <name val="Inherit"/>
    </font>
    <font>
      <b/>
      <sz val="9"/>
      <name val="Inherit"/>
    </font>
    <font>
      <sz val="9"/>
      <name val="Arial"/>
      <family val="2"/>
    </font>
    <font>
      <sz val="12"/>
      <color theme="0"/>
      <name val="Calibri"/>
      <family val="2"/>
      <scheme val="major"/>
    </font>
    <font>
      <sz val="20"/>
      <color theme="0"/>
      <name val="Calibri"/>
      <family val="2"/>
      <scheme val="minor"/>
    </font>
    <font>
      <sz val="8"/>
      <name val="Calibri"/>
      <family val="2"/>
      <scheme val="minor"/>
    </font>
    <font>
      <sz val="22"/>
      <color theme="1"/>
      <name val="Calibri"/>
      <family val="2"/>
      <scheme val="minor"/>
    </font>
    <font>
      <sz val="22"/>
      <color theme="1" tint="0.249977111117893"/>
      <name val="Calibri"/>
      <family val="2"/>
      <scheme val="major"/>
    </font>
    <font>
      <sz val="22"/>
      <color theme="4"/>
      <name val="Calibri"/>
      <family val="2"/>
      <scheme val="major"/>
    </font>
    <font>
      <b/>
      <sz val="22"/>
      <color theme="4"/>
      <name val="Calibri"/>
      <family val="2"/>
      <scheme val="major"/>
    </font>
    <font>
      <sz val="12"/>
      <color theme="1"/>
      <name val="Calibri"/>
      <family val="2"/>
      <scheme val="minor"/>
    </font>
    <font>
      <sz val="12"/>
      <color theme="4"/>
      <name val="Calibri"/>
      <family val="2"/>
      <scheme val="minor"/>
    </font>
    <font>
      <sz val="10"/>
      <color theme="4"/>
      <name val="Calibri"/>
      <family val="2"/>
      <scheme val="major"/>
    </font>
  </fonts>
  <fills count="11">
    <fill>
      <patternFill patternType="none"/>
    </fill>
    <fill>
      <patternFill patternType="gray125"/>
    </fill>
    <fill>
      <patternFill patternType="solid">
        <fgColor theme="5" tint="0.39994506668294322"/>
        <bgColor indexed="64"/>
      </patternFill>
    </fill>
    <fill>
      <patternFill patternType="solid">
        <fgColor theme="0"/>
        <bgColor indexed="64"/>
      </patternFill>
    </fill>
    <fill>
      <patternFill patternType="solid">
        <fgColor rgb="FFBDCBD9"/>
        <bgColor indexed="64"/>
      </patternFill>
    </fill>
    <fill>
      <patternFill patternType="solid">
        <fgColor rgb="FFD5DEE7"/>
        <bgColor indexed="64"/>
      </patternFill>
    </fill>
    <fill>
      <patternFill patternType="solid">
        <fgColor theme="9" tint="0.59999389629810485"/>
        <bgColor indexed="64"/>
      </patternFill>
    </fill>
    <fill>
      <patternFill patternType="solid">
        <fgColor theme="7" tint="0.39997558519241921"/>
        <bgColor indexed="64"/>
      </patternFill>
    </fill>
    <fill>
      <patternFill patternType="solid">
        <fgColor theme="7" tint="0.79998168889431442"/>
        <bgColor indexed="64"/>
      </patternFill>
    </fill>
    <fill>
      <patternFill patternType="solid">
        <fgColor theme="3" tint="0.89999084444715716"/>
        <bgColor indexed="64"/>
      </patternFill>
    </fill>
    <fill>
      <patternFill patternType="solid">
        <fgColor rgb="FFFFFF00"/>
        <bgColor indexed="64"/>
      </patternFill>
    </fill>
  </fills>
  <borders count="16">
    <border>
      <left/>
      <right/>
      <top/>
      <bottom/>
      <diagonal/>
    </border>
    <border>
      <left/>
      <right/>
      <top style="thick">
        <color theme="4"/>
      </top>
      <bottom/>
      <diagonal/>
    </border>
    <border>
      <left/>
      <right/>
      <top/>
      <bottom style="thin">
        <color auto="1"/>
      </bottom>
      <diagonal/>
    </border>
    <border>
      <left/>
      <right/>
      <top/>
      <bottom style="thin">
        <color rgb="FFC38F90"/>
      </bottom>
      <diagonal/>
    </border>
    <border>
      <left/>
      <right/>
      <top style="thin">
        <color rgb="FFC38F90"/>
      </top>
      <bottom/>
      <diagonal/>
    </border>
    <border>
      <left/>
      <right/>
      <top style="thin">
        <color auto="1"/>
      </top>
      <bottom/>
      <diagonal/>
    </border>
    <border>
      <left style="thick">
        <color theme="7" tint="-0.499984740745262"/>
      </left>
      <right style="thick">
        <color theme="7" tint="-0.499984740745262"/>
      </right>
      <top style="thick">
        <color theme="7" tint="-0.499984740745262"/>
      </top>
      <bottom/>
      <diagonal/>
    </border>
    <border>
      <left style="thick">
        <color theme="7" tint="-0.499984740745262"/>
      </left>
      <right style="thick">
        <color theme="7" tint="-0.499984740745262"/>
      </right>
      <top/>
      <bottom style="thick">
        <color theme="7" tint="-0.499984740745262"/>
      </bottom>
      <diagonal/>
    </border>
    <border>
      <left style="thick">
        <color theme="7" tint="-0.499984740745262"/>
      </left>
      <right style="thick">
        <color theme="7" tint="-0.499984740745262"/>
      </right>
      <top/>
      <bottom/>
      <diagonal/>
    </border>
    <border>
      <left/>
      <right/>
      <top style="thin">
        <color theme="2" tint="-0.24994659260841701"/>
      </top>
      <bottom/>
      <diagonal/>
    </border>
    <border>
      <left style="medium">
        <color rgb="FF333333"/>
      </left>
      <right style="medium">
        <color rgb="FF333333"/>
      </right>
      <top style="medium">
        <color rgb="FF333333"/>
      </top>
      <bottom/>
      <diagonal/>
    </border>
    <border>
      <left style="medium">
        <color rgb="FF333333"/>
      </left>
      <right style="medium">
        <color rgb="FF333333"/>
      </right>
      <top style="medium">
        <color rgb="FF333333"/>
      </top>
      <bottom style="medium">
        <color rgb="FF333333"/>
      </bottom>
      <diagonal/>
    </border>
    <border>
      <left/>
      <right/>
      <top/>
      <bottom style="medium">
        <color theme="2" tint="-0.499984740745262"/>
      </bottom>
      <diagonal/>
    </border>
    <border>
      <left/>
      <right/>
      <top style="thin">
        <color theme="2" tint="-0.24994659260841701"/>
      </top>
      <bottom style="thin">
        <color theme="2" tint="-0.24994659260841701"/>
      </bottom>
      <diagonal/>
    </border>
    <border>
      <left style="medium">
        <color rgb="FFC38F90"/>
      </left>
      <right style="medium">
        <color rgb="FFC38F90"/>
      </right>
      <top style="medium">
        <color rgb="FFC38F90"/>
      </top>
      <bottom/>
      <diagonal/>
    </border>
    <border>
      <left style="medium">
        <color rgb="FFC38F90"/>
      </left>
      <right style="medium">
        <color rgb="FFC38F90"/>
      </right>
      <top/>
      <bottom style="medium">
        <color rgb="FFC38F90"/>
      </bottom>
      <diagonal/>
    </border>
  </borders>
  <cellStyleXfs count="6">
    <xf numFmtId="0" fontId="0" fillId="0" borderId="0">
      <alignment horizontal="left"/>
    </xf>
    <xf numFmtId="0" fontId="1" fillId="2" borderId="1" applyNumberFormat="0" applyProtection="0">
      <alignment horizontal="left"/>
    </xf>
    <xf numFmtId="0" fontId="2" fillId="0" borderId="0" applyNumberFormat="0" applyFill="0" applyBorder="0" applyAlignment="0" applyProtection="0"/>
    <xf numFmtId="0" fontId="3" fillId="0" borderId="0" applyNumberFormat="0" applyFill="0" applyBorder="0" applyAlignment="0" applyProtection="0"/>
    <xf numFmtId="0" fontId="5" fillId="0" borderId="0" applyNumberFormat="0" applyFill="0" applyBorder="0" applyProtection="0">
      <alignment wrapText="1"/>
    </xf>
    <xf numFmtId="0" fontId="4" fillId="0" borderId="0" applyNumberFormat="0" applyFill="0" applyBorder="0" applyProtection="0">
      <alignment horizontal="left"/>
    </xf>
  </cellStyleXfs>
  <cellXfs count="81">
    <xf numFmtId="0" fontId="0" fillId="0" borderId="0" xfId="0">
      <alignment horizontal="left"/>
    </xf>
    <xf numFmtId="0" fontId="0" fillId="0" borderId="0" xfId="0" applyAlignment="1">
      <alignment wrapText="1"/>
    </xf>
    <xf numFmtId="0" fontId="2" fillId="0" borderId="0" xfId="2" applyAlignment="1">
      <alignment wrapText="1"/>
    </xf>
    <xf numFmtId="0" fontId="3" fillId="0" borderId="0" xfId="3"/>
    <xf numFmtId="164" fontId="0" fillId="0" borderId="0" xfId="0" applyNumberFormat="1">
      <alignment horizontal="left"/>
    </xf>
    <xf numFmtId="4" fontId="0" fillId="0" borderId="0" xfId="0" applyNumberFormat="1">
      <alignment horizontal="left"/>
    </xf>
    <xf numFmtId="165" fontId="4" fillId="0" borderId="0" xfId="5" applyNumberFormat="1">
      <alignment horizontal="left"/>
    </xf>
    <xf numFmtId="166" fontId="0" fillId="0" borderId="0" xfId="0" applyNumberFormat="1">
      <alignment horizontal="left"/>
    </xf>
    <xf numFmtId="164" fontId="0" fillId="0" borderId="4" xfId="0" applyNumberFormat="1" applyBorder="1">
      <alignment horizontal="left"/>
    </xf>
    <xf numFmtId="4" fontId="0" fillId="0" borderId="4" xfId="0" applyNumberFormat="1" applyBorder="1">
      <alignment horizontal="left"/>
    </xf>
    <xf numFmtId="0" fontId="0" fillId="0" borderId="2" xfId="0" applyBorder="1">
      <alignment horizontal="left"/>
    </xf>
    <xf numFmtId="20" fontId="0" fillId="0" borderId="0" xfId="0" applyNumberFormat="1">
      <alignment horizontal="left"/>
    </xf>
    <xf numFmtId="0" fontId="8" fillId="0" borderId="0" xfId="2" applyFont="1"/>
    <xf numFmtId="0" fontId="7" fillId="0" borderId="0" xfId="0" applyFont="1">
      <alignment horizontal="left"/>
    </xf>
    <xf numFmtId="0" fontId="8" fillId="5" borderId="0" xfId="2" applyFont="1" applyFill="1" applyAlignment="1">
      <alignment horizontal="center" vertical="center"/>
    </xf>
    <xf numFmtId="166" fontId="0" fillId="5" borderId="0" xfId="0" applyNumberFormat="1" applyFill="1">
      <alignment horizontal="left"/>
    </xf>
    <xf numFmtId="166" fontId="0" fillId="5" borderId="3" xfId="0" applyNumberFormat="1" applyFill="1" applyBorder="1">
      <alignment horizontal="left"/>
    </xf>
    <xf numFmtId="4" fontId="0" fillId="5" borderId="0" xfId="0" applyNumberFormat="1" applyFill="1">
      <alignment horizontal="left"/>
    </xf>
    <xf numFmtId="0" fontId="2" fillId="0" borderId="5" xfId="2" applyBorder="1" applyAlignment="1">
      <alignment wrapText="1"/>
    </xf>
    <xf numFmtId="0" fontId="0" fillId="0" borderId="0" xfId="0" applyAlignment="1">
      <alignment horizontal="left" wrapText="1"/>
    </xf>
    <xf numFmtId="0" fontId="11" fillId="6" borderId="0" xfId="2" applyFont="1" applyFill="1" applyAlignment="1">
      <alignment horizontal="center" vertical="center"/>
    </xf>
    <xf numFmtId="166" fontId="1" fillId="7" borderId="6" xfId="1" applyNumberFormat="1" applyFill="1" applyBorder="1" applyAlignment="1">
      <alignment horizontal="center" vertical="center"/>
    </xf>
    <xf numFmtId="166" fontId="1" fillId="7" borderId="8" xfId="1" applyNumberFormat="1" applyFill="1" applyBorder="1" applyAlignment="1">
      <alignment horizontal="center" vertical="center"/>
    </xf>
    <xf numFmtId="166" fontId="1" fillId="7" borderId="7" xfId="1" applyNumberFormat="1" applyFill="1" applyBorder="1" applyAlignment="1">
      <alignment horizontal="center" vertical="center"/>
    </xf>
    <xf numFmtId="4" fontId="16" fillId="0" borderId="9" xfId="0" applyNumberFormat="1" applyFont="1" applyBorder="1">
      <alignment horizontal="left"/>
    </xf>
    <xf numFmtId="4" fontId="16" fillId="5" borderId="9" xfId="0" applyNumberFormat="1" applyFont="1" applyFill="1" applyBorder="1">
      <alignment horizontal="left"/>
    </xf>
    <xf numFmtId="0" fontId="19" fillId="0" borderId="10" xfId="0" applyFont="1" applyBorder="1" applyAlignment="1">
      <alignment horizontal="left" vertical="center" wrapText="1" indent="1"/>
    </xf>
    <xf numFmtId="0" fontId="19" fillId="0" borderId="11" xfId="0" applyFont="1" applyBorder="1" applyAlignment="1">
      <alignment horizontal="left" vertical="center" wrapText="1" indent="1"/>
    </xf>
    <xf numFmtId="0" fontId="19" fillId="0" borderId="10" xfId="0" applyFont="1" applyBorder="1" applyAlignment="1">
      <alignment horizontal="center" vertical="center" wrapText="1"/>
    </xf>
    <xf numFmtId="0" fontId="19" fillId="0" borderId="11" xfId="0" applyFont="1" applyBorder="1" applyAlignment="1">
      <alignment horizontal="center" vertical="center" wrapText="1"/>
    </xf>
    <xf numFmtId="0" fontId="20" fillId="0" borderId="10" xfId="0" applyFont="1" applyBorder="1" applyAlignment="1">
      <alignment horizontal="center" vertical="center" wrapText="1"/>
    </xf>
    <xf numFmtId="0" fontId="22" fillId="0" borderId="10" xfId="0" applyFont="1" applyBorder="1" applyAlignment="1">
      <alignment horizontal="center" vertical="center" wrapText="1"/>
    </xf>
    <xf numFmtId="0" fontId="21" fillId="0" borderId="10" xfId="0" applyFont="1" applyBorder="1" applyAlignment="1">
      <alignment horizontal="left" vertical="center" wrapText="1" indent="1"/>
    </xf>
    <xf numFmtId="0" fontId="15" fillId="0" borderId="12" xfId="0" applyFont="1" applyBorder="1" applyAlignment="1">
      <alignment horizontal="center"/>
    </xf>
    <xf numFmtId="4" fontId="16" fillId="5" borderId="13" xfId="0" applyNumberFormat="1" applyFont="1" applyFill="1" applyBorder="1">
      <alignment horizontal="left"/>
    </xf>
    <xf numFmtId="0" fontId="13" fillId="7" borderId="0" xfId="1" applyFont="1" applyFill="1" applyBorder="1" applyAlignment="1">
      <alignment horizontal="left" vertical="center"/>
    </xf>
    <xf numFmtId="0" fontId="10" fillId="0" borderId="0" xfId="0" applyFont="1">
      <alignment horizontal="left"/>
    </xf>
    <xf numFmtId="0" fontId="10" fillId="0" borderId="5" xfId="0" applyFont="1" applyBorder="1">
      <alignment horizontal="left"/>
    </xf>
    <xf numFmtId="0" fontId="24" fillId="0" borderId="5" xfId="2" applyFont="1" applyBorder="1" applyAlignment="1">
      <alignment wrapText="1"/>
    </xf>
    <xf numFmtId="165" fontId="25" fillId="0" borderId="0" xfId="5" applyNumberFormat="1" applyFont="1">
      <alignment horizontal="left"/>
    </xf>
    <xf numFmtId="164" fontId="10" fillId="0" borderId="0" xfId="0" applyNumberFormat="1" applyFont="1">
      <alignment horizontal="left"/>
    </xf>
    <xf numFmtId="0" fontId="1" fillId="3" borderId="0" xfId="1" applyFill="1" applyBorder="1">
      <alignment horizontal="left"/>
    </xf>
    <xf numFmtId="0" fontId="1" fillId="3" borderId="0" xfId="1" applyFill="1" applyBorder="1" applyAlignment="1"/>
    <xf numFmtId="0" fontId="1" fillId="3" borderId="0" xfId="1" applyFill="1" applyBorder="1">
      <alignment horizontal="left"/>
    </xf>
    <xf numFmtId="0" fontId="0" fillId="0" borderId="0" xfId="0">
      <alignment horizontal="left"/>
    </xf>
    <xf numFmtId="0" fontId="0" fillId="0" borderId="4" xfId="0" applyBorder="1">
      <alignment horizontal="left"/>
    </xf>
    <xf numFmtId="0" fontId="0" fillId="7" borderId="0" xfId="0" applyFill="1" applyBorder="1">
      <alignment horizontal="left"/>
    </xf>
    <xf numFmtId="0" fontId="0" fillId="7" borderId="0" xfId="0" applyFill="1" applyBorder="1" applyAlignment="1">
      <alignment wrapText="1"/>
    </xf>
    <xf numFmtId="0" fontId="17" fillId="7" borderId="0" xfId="1" applyFont="1" applyFill="1" applyBorder="1" applyAlignment="1">
      <alignment horizontal="center" vertical="center"/>
    </xf>
    <xf numFmtId="0" fontId="27" fillId="7" borderId="0" xfId="0" applyFont="1" applyFill="1" applyBorder="1">
      <alignment horizontal="left"/>
    </xf>
    <xf numFmtId="0" fontId="27" fillId="0" borderId="0" xfId="0" applyFont="1">
      <alignment horizontal="left"/>
    </xf>
    <xf numFmtId="0" fontId="29" fillId="9" borderId="0" xfId="1" applyFont="1" applyFill="1" applyBorder="1" applyAlignment="1">
      <alignment horizontal="center" vertical="center"/>
    </xf>
    <xf numFmtId="0" fontId="11" fillId="3" borderId="0" xfId="2" applyFont="1" applyFill="1" applyBorder="1" applyAlignment="1">
      <alignment vertical="center"/>
    </xf>
    <xf numFmtId="20" fontId="12" fillId="3" borderId="0" xfId="0" applyNumberFormat="1" applyFont="1" applyFill="1" applyBorder="1" applyAlignment="1">
      <alignment vertical="center"/>
    </xf>
    <xf numFmtId="0" fontId="31" fillId="7" borderId="0" xfId="0" applyFont="1" applyFill="1" applyBorder="1">
      <alignment horizontal="left"/>
    </xf>
    <xf numFmtId="165" fontId="32" fillId="0" borderId="0" xfId="5" applyNumberFormat="1" applyFont="1">
      <alignment horizontal="left"/>
    </xf>
    <xf numFmtId="0" fontId="31" fillId="0" borderId="2" xfId="0" applyFont="1" applyBorder="1">
      <alignment horizontal="left"/>
    </xf>
    <xf numFmtId="0" fontId="31" fillId="0" borderId="0" xfId="0" applyFont="1">
      <alignment horizontal="left"/>
    </xf>
    <xf numFmtId="167" fontId="0" fillId="0" borderId="0" xfId="0" applyNumberFormat="1">
      <alignment horizontal="left"/>
    </xf>
    <xf numFmtId="0" fontId="0" fillId="0" borderId="0" xfId="0" applyNumberFormat="1">
      <alignment horizontal="left"/>
    </xf>
    <xf numFmtId="0" fontId="0" fillId="7" borderId="0" xfId="0" applyNumberFormat="1" applyFill="1" applyBorder="1">
      <alignment horizontal="left"/>
    </xf>
    <xf numFmtId="20" fontId="12" fillId="3" borderId="0" xfId="0" applyNumberFormat="1" applyFont="1" applyFill="1" applyBorder="1" applyAlignment="1">
      <alignment horizontal="center" vertical="center"/>
    </xf>
    <xf numFmtId="20" fontId="12" fillId="8" borderId="14" xfId="0" applyNumberFormat="1" applyFont="1" applyFill="1" applyBorder="1" applyAlignment="1">
      <alignment horizontal="center" vertical="center"/>
    </xf>
    <xf numFmtId="20" fontId="12" fillId="0" borderId="14" xfId="0" applyNumberFormat="1" applyFont="1" applyBorder="1" applyAlignment="1">
      <alignment vertical="center"/>
    </xf>
    <xf numFmtId="20" fontId="12" fillId="8" borderId="15" xfId="0" applyNumberFormat="1" applyFont="1" applyFill="1" applyBorder="1" applyAlignment="1">
      <alignment horizontal="center" vertical="center"/>
    </xf>
    <xf numFmtId="20" fontId="12" fillId="0" borderId="15" xfId="0" applyNumberFormat="1" applyFont="1" applyBorder="1" applyAlignment="1">
      <alignment vertical="center"/>
    </xf>
    <xf numFmtId="167" fontId="0" fillId="5" borderId="0" xfId="0" applyNumberFormat="1" applyFill="1">
      <alignment horizontal="left"/>
    </xf>
    <xf numFmtId="166" fontId="29" fillId="3" borderId="0" xfId="1" applyNumberFormat="1" applyFont="1" applyFill="1" applyBorder="1" applyAlignment="1">
      <alignment vertical="center"/>
    </xf>
    <xf numFmtId="166" fontId="1" fillId="3" borderId="0" xfId="1" applyNumberFormat="1" applyFill="1" applyBorder="1" applyAlignment="1">
      <alignment horizontal="center"/>
    </xf>
    <xf numFmtId="0" fontId="30" fillId="9" borderId="0" xfId="1" applyNumberFormat="1" applyFont="1" applyFill="1" applyBorder="1" applyAlignment="1">
      <alignment horizontal="left" vertical="center"/>
    </xf>
    <xf numFmtId="166" fontId="29" fillId="9" borderId="0" xfId="1" applyNumberFormat="1" applyFont="1" applyFill="1" applyBorder="1" applyAlignment="1">
      <alignment horizontal="left" vertical="center"/>
    </xf>
    <xf numFmtId="20" fontId="27" fillId="9" borderId="0" xfId="0" applyNumberFormat="1" applyFont="1" applyFill="1">
      <alignment horizontal="left"/>
    </xf>
    <xf numFmtId="22" fontId="0" fillId="0" borderId="0" xfId="0" applyNumberFormat="1">
      <alignment horizontal="left"/>
    </xf>
    <xf numFmtId="0" fontId="14" fillId="7" borderId="0" xfId="1" applyFont="1" applyFill="1" applyBorder="1" applyAlignment="1">
      <alignment horizontal="center" vertical="center"/>
    </xf>
    <xf numFmtId="0" fontId="9" fillId="7" borderId="0" xfId="1" applyFont="1" applyFill="1" applyBorder="1" applyAlignment="1">
      <alignment horizontal="right" vertical="center"/>
    </xf>
    <xf numFmtId="0" fontId="1" fillId="3" borderId="0" xfId="1" applyFill="1" applyBorder="1" applyAlignment="1"/>
    <xf numFmtId="0" fontId="1" fillId="3" borderId="0" xfId="1" applyFill="1" applyBorder="1">
      <alignment horizontal="left"/>
    </xf>
    <xf numFmtId="0" fontId="28" fillId="4" borderId="0" xfId="2" applyFont="1" applyFill="1" applyAlignment="1">
      <alignment horizontal="center" vertical="center"/>
    </xf>
    <xf numFmtId="22" fontId="0" fillId="10" borderId="0" xfId="0" applyNumberFormat="1" applyFill="1">
      <alignment horizontal="left"/>
    </xf>
    <xf numFmtId="166" fontId="33" fillId="3" borderId="0" xfId="1" applyNumberFormat="1" applyFont="1" applyFill="1" applyBorder="1" applyAlignment="1">
      <alignment horizontal="center" wrapText="1"/>
    </xf>
    <xf numFmtId="166" fontId="1" fillId="10" borderId="0" xfId="1" applyNumberFormat="1" applyFill="1" applyBorder="1" applyAlignment="1">
      <alignment horizontal="center"/>
    </xf>
  </cellXfs>
  <cellStyles count="6">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377">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0" formatCode="General"/>
    </dxf>
    <dxf>
      <numFmt numFmtId="4" formatCode="#,##0.00"/>
    </dxf>
    <dxf>
      <numFmt numFmtId="167" formatCode="h:mm;@"/>
    </dxf>
    <dxf>
      <numFmt numFmtId="167" formatCode="h:mm;@"/>
    </dxf>
    <dxf>
      <numFmt numFmtId="167" formatCode="h:mm;@"/>
    </dxf>
    <dxf>
      <numFmt numFmtId="167" formatCode="h:mm;@"/>
    </dxf>
    <dxf>
      <numFmt numFmtId="168" formatCode="d/m/yy;@"/>
    </dxf>
    <dxf>
      <numFmt numFmtId="167" formatCode="h:mm;@"/>
    </dxf>
    <dxf>
      <numFmt numFmtId="4" formatCode="#,##0.00"/>
    </dxf>
    <dxf>
      <numFmt numFmtId="167" formatCode="h:mm;@"/>
    </dxf>
    <dxf>
      <numFmt numFmtId="167" formatCode="h:mm;@"/>
    </dxf>
    <dxf>
      <numFmt numFmtId="167" formatCode="h:mm;@"/>
    </dxf>
    <dxf>
      <numFmt numFmtId="167" formatCode="h:mm;@"/>
    </dxf>
    <dxf>
      <numFmt numFmtId="168" formatCode="d/m/yy;@"/>
    </dxf>
    <dxf>
      <font>
        <color theme="0"/>
      </font>
    </dxf>
    <dxf>
      <font>
        <color theme="0"/>
      </font>
    </dxf>
    <dxf>
      <border>
        <top style="thin">
          <color theme="2" tint="-0.24994659260841701"/>
        </top>
      </border>
    </dxf>
    <dxf>
      <border>
        <top style="thin">
          <color theme="2" tint="-0.24994659260841701"/>
        </top>
      </border>
    </dxf>
    <dxf>
      <font>
        <color theme="5"/>
      </font>
      <border>
        <bottom style="medium">
          <color theme="2" tint="-0.499984740745262"/>
        </bottom>
      </border>
    </dxf>
    <dxf>
      <font>
        <color theme="4"/>
      </font>
      <fill>
        <patternFill patternType="none">
          <bgColor auto="1"/>
        </patternFill>
      </fill>
      <border diagonalUp="0" diagonalDown="0">
        <left/>
        <right/>
        <top style="thin">
          <color theme="4"/>
        </top>
        <bottom/>
        <vertical/>
        <horizontal/>
      </border>
    </dxf>
  </dxfs>
  <tableStyles count="1" defaultTableStyle="TableStyleMedium2" defaultPivotStyle="PivotStyleLight16">
    <tableStyle name="Feuille de temps de l’employé" pivot="0" count="4" xr9:uid="{00000000-0011-0000-FFFF-FFFF00000000}">
      <tableStyleElement type="wholeTable" dxfId="376"/>
      <tableStyleElement type="headerRow" dxfId="375"/>
      <tableStyleElement type="firstRowStripe" dxfId="374"/>
      <tableStyleElement type="secondRowStripe" dxfId="373"/>
    </tableStyle>
  </tableStyles>
  <colors>
    <mruColors>
      <color rgb="FFFF9797"/>
      <color rgb="FFABF7F5"/>
      <color rgb="FFC38F90"/>
      <color rgb="FFFF4F4F"/>
      <color rgb="FFDDEBE7"/>
      <color rgb="FFCEEAB0"/>
      <color rgb="FFCAFAF9"/>
      <color rgb="FFFFE593"/>
      <color rgb="FFB6F8F6"/>
      <color rgb="FFC4E59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144780</xdr:colOff>
          <xdr:row>5</xdr:row>
          <xdr:rowOff>83820</xdr:rowOff>
        </xdr:from>
        <xdr:to>
          <xdr:col>1</xdr:col>
          <xdr:colOff>1348740</xdr:colOff>
          <xdr:row>5</xdr:row>
          <xdr:rowOff>594360</xdr:rowOff>
        </xdr:to>
        <xdr:sp macro="" textlink="">
          <xdr:nvSpPr>
            <xdr:cNvPr id="146448" name="CommandButton1" hidden="1">
              <a:extLst>
                <a:ext uri="{63B3BB69-23CF-44E3-9099-C40C66FF867C}">
                  <a14:compatExt spid="_x0000_s146448"/>
                </a:ext>
                <a:ext uri="{FF2B5EF4-FFF2-40B4-BE49-F238E27FC236}">
                  <a16:creationId xmlns:a16="http://schemas.microsoft.com/office/drawing/2014/main" id="{00000000-0008-0000-0100-0000103C02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77" xr:uid="{4DA69B7E-4AB8-4717-9E24-23DD66A53681}" name="FeuilleDeTemps133058721071631772193033173313453593733874014154294434574854015134155275415555275696116256536676816957237377517657797938078218358498638778919059199339199479619759891003101710311129117111991213122713111326134413721386140014421456147014841878" displayName="FeuilleDeTemps133058721071631772193033173313453593733874014154294434574854015134155275415555275696116256536676816957237377517657797938078218358498638778919059199339199479619759891003101710311129117111991213122713111326134413721386140014421456147014841878" ref="C16:I23" totalsRowShown="0">
  <autoFilter ref="C16:I23" xr:uid="{4DA69B7E-4AB8-4717-9E24-23DD66A53681}"/>
  <tableColumns count="7">
    <tableColumn id="1" xr3:uid="{DB507785-40E1-4C96-BEA5-B4A60D22EDFC}" name="Date(s)" dataDxfId="370"/>
    <tableColumn id="2" xr3:uid="{096625A0-7516-4225-A299-83F92BC93CEA}" name="Heure d’arrivée" dataDxfId="369"/>
    <tableColumn id="3" xr3:uid="{76AA928E-0D46-4598-BD28-4E1987A6056E}" name="Pause" dataDxfId="368"/>
    <tableColumn id="4" xr3:uid="{EAAB5C9D-D6D3-4CF5-89A2-D0A0CA7253FC}" name="Fin de pause" dataDxfId="367"/>
    <tableColumn id="5" xr3:uid="{D5610446-F4A4-4BE3-8DE4-7AF93B3475C5}" name="Heure de départ" dataDxfId="366"/>
    <tableColumn id="6" xr3:uid="{0F243D02-9AC8-42FE-9766-A53D0C7FD8BC}" name="Heures de travail" dataDxfId="365">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IFERROR(IF(COUNT(FeuilleDeTemps133058721071631772193033173313453593733874014154294434574854015134155275415555275696116256536676816957237377517657797938078218358498638778919059199339199479619759891003101710311129117111991213122713111326134413721386140014421456147014841878[[#This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départ]]&lt;FeuilleDeTemps133058721071631772193033173313453593733874014154294434574854015134155275415555275696116256536676816957237377517657797938078218358498638778919059199339199479619759891003101710311129117111991213122713111326134413721386140014421456147014841878[[#This Row],[Heure d’arrivée]],1,0)+FeuilleDeTemps133058721071631772193033173313453593733874014154294434574854015134155275415555275696116256536676816957237377517657797938078218358498638778919059199339199479619759891003101710311129117111991213122713111326134413721386140014421456147014841878[[#This Row],[Heure de départ]])-FeuilleDeTemps133058721071631772193033173313453593733874014154294434574854015134155275415555275696116256536676816957237377517657797938078218358498638778919059199339199479619759891003101710311129117111991213122713111326134413721386140014421456147014841878[[#This Row],[Fin de pause]]+FeuilleDeTemps133058721071631772193033173313453593733874014154294434574854015134155275415555275696116256536676816957237377517657797938078218358498638778919059199339199479619759891003101710311129117111991213122713111326134413721386140014421456147014841878[[#This Row],[Pause]]-FeuilleDeTemps133058721071631772193033173313453593733874014154294434574854015134155275415555275696116256536676816957237377517657797938078218358498638778919059199339199479619759891003101710311129117111991213122713111326134413721386140014421456147014841878[[#This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départ]]&lt;FeuilleDeTemps133058721071631772193033173313453593733874014154294434574854015134155275415555275696116256536676816957237377517657797938078218358498638778919059199339199479619759891003101710311129117111991213122713111326134413721386140014421456147014841878[[#This Row],[Heure d’arrivée]],1,0)+FeuilleDeTemps133058721071631772193033173313453593733874014154294434574854015134155275415555275696116256536676816957237377517657797938078218358498638778919059199339199479619759891003101710311129117111991213122713111326134413721386140014421456147014841878[[#This Row],[Heure de départ]])-FeuilleDeTemps133058721071631772193033173313453593733874014154294434574854015134155275415555275696116256536676816957237377517657797938078218358498638778919059199339199479619759891003101710311129117111991213122713111326134413721386140014421456147014841878[[#This Row],[Heure d’arrivée]],0))*24,0)</calculatedColumnFormula>
    </tableColumn>
    <tableColumn id="7" xr3:uid="{587D13F6-E8CD-4E5E-9174-9E959B281F0E}" name="Payement" dataDxfId="364"/>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722A5A77-8A91-4DC6-833B-F2E2A4427BC2}" name="FeuilleDeTemps133058721071631772193033173313453593733874014154294434574854015134155275415555275696116256536676816957237377517657797938078218358498638778919059199339199479619759891003101710311129117111991213122713111326134413721386140014421456147014841816" displayName="FeuilleDeTemps133058721071631772193033173313453593733874014154294434574854015134155275415555275696116256536676816957237377517657797938078218358498638778919059199339199479619759891003101710311129117111991213122713111326134413721386140014421456147014841816" ref="C128:I135" totalsRowShown="0">
  <autoFilter ref="C128:I135" xr:uid="{722A5A77-8A91-4DC6-833B-F2E2A4427BC2}"/>
  <tableColumns count="7">
    <tableColumn id="1" xr3:uid="{8E5A8A99-994B-49CC-9FC6-850D3E9707C2}" name="Date(s)" dataDxfId="363"/>
    <tableColumn id="2" xr3:uid="{05A3966D-2800-4186-BB9B-7FE140C75FB6}" name="Heure d’arrivée" dataDxfId="362"/>
    <tableColumn id="3" xr3:uid="{28ABF55A-1CA9-4A8F-9294-E3ADCB0CC516}" name="Pause" dataDxfId="361"/>
    <tableColumn id="4" xr3:uid="{6C64BFD1-C839-4A9F-BE0B-BD6F30181A8D}" name="Fin de pause" dataDxfId="360"/>
    <tableColumn id="5" xr3:uid="{E619DEA9-E409-4291-AEEC-C5879E212352}" name="Heure de départ" dataDxfId="359"/>
    <tableColumn id="6" xr3:uid="{E2D4B036-8282-4D78-AE83-61F18AC1DE43}" name="Heures de travail" dataDxfId="358">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IFERROR(IF(COUNT(FeuilleDeTemps133058721071631772193033173313453593733874014154294434574854015134155275415555275696116256536676816957237377517657797938078218358498638778919059199339199479619759891003101710311129117111991213122713111326134413721386140014421456147014841816[[#This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départ]]&lt;FeuilleDeTemps133058721071631772193033173313453593733874014154294434574854015134155275415555275696116256536676816957237377517657797938078218358498638778919059199339199479619759891003101710311129117111991213122713111326134413721386140014421456147014841816[[#This Row],[Heure d’arrivée]],1,0)+FeuilleDeTemps133058721071631772193033173313453593733874014154294434574854015134155275415555275696116256536676816957237377517657797938078218358498638778919059199339199479619759891003101710311129117111991213122713111326134413721386140014421456147014841816[[#This Row],[Heure de départ]])-FeuilleDeTemps133058721071631772193033173313453593733874014154294434574854015134155275415555275696116256536676816957237377517657797938078218358498638778919059199339199479619759891003101710311129117111991213122713111326134413721386140014421456147014841816[[#This Row],[Fin de pause]]+FeuilleDeTemps133058721071631772193033173313453593733874014154294434574854015134155275415555275696116256536676816957237377517657797938078218358498638778919059199339199479619759891003101710311129117111991213122713111326134413721386140014421456147014841816[[#This Row],[Pause]]-FeuilleDeTemps133058721071631772193033173313453593733874014154294434574854015134155275415555275696116256536676816957237377517657797938078218358498638778919059199339199479619759891003101710311129117111991213122713111326134413721386140014421456147014841816[[#This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départ]]&lt;FeuilleDeTemps133058721071631772193033173313453593733874014154294434574854015134155275415555275696116256536676816957237377517657797938078218358498638778919059199339199479619759891003101710311129117111991213122713111326134413721386140014421456147014841816[[#This Row],[Heure d’arrivée]],1,0)+FeuilleDeTemps133058721071631772193033173313453593733874014154294434574854015134155275415555275696116256536676816957237377517657797938078218358498638778919059199339199479619759891003101710311129117111991213122713111326134413721386140014421456147014841816[[#This Row],[Heure de départ]])-FeuilleDeTemps133058721071631772193033173313453593733874014154294434574854015134155275415555275696116256536676816957237377517657797938078218358498638778919059199339199479619759891003101710311129117111991213122713111326134413721386140014421456147014841816[[#This Row],[Heure d’arrivée]],0))*24,0)</calculatedColumnFormula>
    </tableColumn>
    <tableColumn id="7" xr3:uid="{F9FD5BA3-C30B-4C50-A98A-09BE040A2F55}" name="Payement" dataDxfId="357"/>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29BF57F2-5A64-44B1-A173-766AD209B713}" name="FeuilleDeTemps133058721071631772193033173313453593733874014154294434574854015134155275415555275696116256536676816957237377517657797938078218358498638778919059199339199479619759891003101710311129117111991213122713111326134413721386140014421456147014841817" displayName="FeuilleDeTemps133058721071631772193033173313453593733874014154294434574854015134155275415555275696116256536676816957237377517657797938078218358498638778919059199339199479619759891003101710311129117111991213122713111326134413721386140014421456147014841817" ref="C138:I145" totalsRowShown="0">
  <autoFilter ref="C138:I145" xr:uid="{29BF57F2-5A64-44B1-A173-766AD209B713}"/>
  <tableColumns count="7">
    <tableColumn id="1" xr3:uid="{76213EE2-A1C6-43D5-A834-37879DCBD196}" name="Date(s)" dataDxfId="356"/>
    <tableColumn id="2" xr3:uid="{6EE709F2-A661-4906-84F5-08D11610715C}" name="Heure d’arrivée" dataDxfId="355"/>
    <tableColumn id="3" xr3:uid="{6BFCF743-51E3-424E-A20A-760C46BDCA4C}" name="Pause" dataDxfId="354"/>
    <tableColumn id="4" xr3:uid="{FB4C55E4-EB8E-4AC5-A531-7DCC6AA700E0}" name="Fin de pause" dataDxfId="353"/>
    <tableColumn id="5" xr3:uid="{14DA6DFC-40E4-450B-9022-D03DEB0BF270}" name="Heure de départ" dataDxfId="352"/>
    <tableColumn id="6" xr3:uid="{D5E2BAD7-38E3-404E-9897-863A1E964485}" name="Heures de travail" dataDxfId="351">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IFERROR(IF(COUNT(FeuilleDeTemps133058721071631772193033173313453593733874014154294434574854015134155275415555275696116256536676816957237377517657797938078218358498638778919059199339199479619759891003101710311129117111991213122713111326134413721386140014421456147014841817[[#This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départ]]&lt;FeuilleDeTemps133058721071631772193033173313453593733874014154294434574854015134155275415555275696116256536676816957237377517657797938078218358498638778919059199339199479619759891003101710311129117111991213122713111326134413721386140014421456147014841817[[#This Row],[Heure d’arrivée]],1,0)+FeuilleDeTemps133058721071631772193033173313453593733874014154294434574854015134155275415555275696116256536676816957237377517657797938078218358498638778919059199339199479619759891003101710311129117111991213122713111326134413721386140014421456147014841817[[#This Row],[Heure de départ]])-FeuilleDeTemps133058721071631772193033173313453593733874014154294434574854015134155275415555275696116256536676816957237377517657797938078218358498638778919059199339199479619759891003101710311129117111991213122713111326134413721386140014421456147014841817[[#This Row],[Fin de pause]]+FeuilleDeTemps133058721071631772193033173313453593733874014154294434574854015134155275415555275696116256536676816957237377517657797938078218358498638778919059199339199479619759891003101710311129117111991213122713111326134413721386140014421456147014841817[[#This Row],[Pause]]-FeuilleDeTemps133058721071631772193033173313453593733874014154294434574854015134155275415555275696116256536676816957237377517657797938078218358498638778919059199339199479619759891003101710311129117111991213122713111326134413721386140014421456147014841817[[#This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départ]]&lt;FeuilleDeTemps133058721071631772193033173313453593733874014154294434574854015134155275415555275696116256536676816957237377517657797938078218358498638778919059199339199479619759891003101710311129117111991213122713111326134413721386140014421456147014841817[[#This Row],[Heure d’arrivée]],1,0)+FeuilleDeTemps133058721071631772193033173313453593733874014154294434574854015134155275415555275696116256536676816957237377517657797938078218358498638778919059199339199479619759891003101710311129117111991213122713111326134413721386140014421456147014841817[[#This Row],[Heure de départ]])-FeuilleDeTemps133058721071631772193033173313453593733874014154294434574854015134155275415555275696116256536676816957237377517657797938078218358498638778919059199339199479619759891003101710311129117111991213122713111326134413721386140014421456147014841817[[#This Row],[Heure d’arrivée]],0))*24,0)</calculatedColumnFormula>
    </tableColumn>
    <tableColumn id="7" xr3:uid="{FC5A45FF-9991-4D06-B328-B5A32A0731D8}" name="Payement" dataDxfId="350"/>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BACB8C4A-C6EF-49E0-A489-684577D6EFF5}" name="FeuilleDeTemps133058721071631772193033173313453593733874014154294434574854015134155275415555275696116256536676816957237377517657797938078218358498638778919059199339199479619759891003101710311129117111991213122713111326134413721386140014421456147014841818" displayName="FeuilleDeTemps133058721071631772193033173313453593733874014154294434574854015134155275415555275696116256536676816957237377517657797938078218358498638778919059199339199479619759891003101710311129117111991213122713111326134413721386140014421456147014841818" ref="C148:I155" totalsRowShown="0">
  <autoFilter ref="C148:I155" xr:uid="{BACB8C4A-C6EF-49E0-A489-684577D6EFF5}"/>
  <tableColumns count="7">
    <tableColumn id="1" xr3:uid="{F02BF975-4593-4130-88AD-43C5A2DB0A9B}" name="Date(s)" dataDxfId="349"/>
    <tableColumn id="2" xr3:uid="{686CBB6D-4800-4A92-BF97-6F457B63DF0C}" name="Heure d’arrivée" dataDxfId="348"/>
    <tableColumn id="3" xr3:uid="{E15E903D-8787-42D6-A3A0-6DDDD043DC5A}" name="Pause" dataDxfId="347"/>
    <tableColumn id="4" xr3:uid="{F2E5FFFC-AAB9-4AFB-8197-B793C53AA2A9}" name="Fin de pause" dataDxfId="346"/>
    <tableColumn id="5" xr3:uid="{359CE711-0274-4AC0-8ADB-54E813BA4B40}" name="Heure de départ" dataDxfId="345"/>
    <tableColumn id="6" xr3:uid="{3E35F5DF-5B7C-4E9A-B3D8-2E853E446367}" name="Heures de travail" dataDxfId="344">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IFERROR(IF(COUNT(FeuilleDeTemps133058721071631772193033173313453593733874014154294434574854015134155275415555275696116256536676816957237377517657797938078218358498638778919059199339199479619759891003101710311129117111991213122713111326134413721386140014421456147014841818[[#This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départ]]&lt;FeuilleDeTemps133058721071631772193033173313453593733874014154294434574854015134155275415555275696116256536676816957237377517657797938078218358498638778919059199339199479619759891003101710311129117111991213122713111326134413721386140014421456147014841818[[#This Row],[Heure d’arrivée]],1,0)+FeuilleDeTemps133058721071631772193033173313453593733874014154294434574854015134155275415555275696116256536676816957237377517657797938078218358498638778919059199339199479619759891003101710311129117111991213122713111326134413721386140014421456147014841818[[#This Row],[Heure de départ]])-FeuilleDeTemps133058721071631772193033173313453593733874014154294434574854015134155275415555275696116256536676816957237377517657797938078218358498638778919059199339199479619759891003101710311129117111991213122713111326134413721386140014421456147014841818[[#This Row],[Fin de pause]]+FeuilleDeTemps133058721071631772193033173313453593733874014154294434574854015134155275415555275696116256536676816957237377517657797938078218358498638778919059199339199479619759891003101710311129117111991213122713111326134413721386140014421456147014841818[[#This Row],[Pause]]-FeuilleDeTemps133058721071631772193033173313453593733874014154294434574854015134155275415555275696116256536676816957237377517657797938078218358498638778919059199339199479619759891003101710311129117111991213122713111326134413721386140014421456147014841818[[#This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départ]]&lt;FeuilleDeTemps133058721071631772193033173313453593733874014154294434574854015134155275415555275696116256536676816957237377517657797938078218358498638778919059199339199479619759891003101710311129117111991213122713111326134413721386140014421456147014841818[[#This Row],[Heure d’arrivée]],1,0)+FeuilleDeTemps133058721071631772193033173313453593733874014154294434574854015134155275415555275696116256536676816957237377517657797938078218358498638778919059199339199479619759891003101710311129117111991213122713111326134413721386140014421456147014841818[[#This Row],[Heure de départ]])-FeuilleDeTemps133058721071631772193033173313453593733874014154294434574854015134155275415555275696116256536676816957237377517657797938078218358498638778919059199339199479619759891003101710311129117111991213122713111326134413721386140014421456147014841818[[#This Row],[Heure d’arrivée]],0))*24,0)</calculatedColumnFormula>
    </tableColumn>
    <tableColumn id="7" xr3:uid="{907ADECC-933A-4604-9C60-B3C875AF0686}" name="Payement" dataDxfId="343"/>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64D2A023-337A-4633-A7B0-87CED0DC10ED}" name="FeuilleDeTemps133058721071631772193033173313453593733874014154294434574854015134155275415555275696116256536676816957237377517657797938078218358498638778919059199339199479619759891003101710311129117111991213122713111326134413721386140014421456147014841819" displayName="FeuilleDeTemps133058721071631772193033173313453593733874014154294434574854015134155275415555275696116256536676816957237377517657797938078218358498638778919059199339199479619759891003101710311129117111991213122713111326134413721386140014421456147014841819" ref="C158:I165" totalsRowShown="0">
  <autoFilter ref="C158:I165" xr:uid="{64D2A023-337A-4633-A7B0-87CED0DC10ED}"/>
  <tableColumns count="7">
    <tableColumn id="1" xr3:uid="{4665FCDE-FA6C-4934-A1FD-3D4492225324}" name="Date(s)" dataDxfId="342"/>
    <tableColumn id="2" xr3:uid="{6C663094-B3EF-48E1-B778-E821F2888EB5}" name="Heure d’arrivée" dataDxfId="341"/>
    <tableColumn id="3" xr3:uid="{4E804BFC-AEC2-41CF-8AD8-97CBFB0D48EA}" name="Pause" dataDxfId="340"/>
    <tableColumn id="4" xr3:uid="{3F600FE4-3675-4040-83AE-4FB58F0F6CC4}" name="Fin de pause" dataDxfId="339"/>
    <tableColumn id="5" xr3:uid="{E6DE8349-761D-4960-9AC0-C039DC1355D7}" name="Heure de départ" dataDxfId="338"/>
    <tableColumn id="6" xr3:uid="{27CF1EB1-C84F-4E8A-A4FF-031A4C581CF6}" name="Heures de travail" dataDxfId="337">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IFERROR(IF(COUNT(FeuilleDeTemps133058721071631772193033173313453593733874014154294434574854015134155275415555275696116256536676816957237377517657797938078218358498638778919059199339199479619759891003101710311129117111991213122713111326134413721386140014421456147014841819[[#This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départ]]&lt;FeuilleDeTemps133058721071631772193033173313453593733874014154294434574854015134155275415555275696116256536676816957237377517657797938078218358498638778919059199339199479619759891003101710311129117111991213122713111326134413721386140014421456147014841819[[#This Row],[Heure d’arrivée]],1,0)+FeuilleDeTemps133058721071631772193033173313453593733874014154294434574854015134155275415555275696116256536676816957237377517657797938078218358498638778919059199339199479619759891003101710311129117111991213122713111326134413721386140014421456147014841819[[#This Row],[Heure de départ]])-FeuilleDeTemps133058721071631772193033173313453593733874014154294434574854015134155275415555275696116256536676816957237377517657797938078218358498638778919059199339199479619759891003101710311129117111991213122713111326134413721386140014421456147014841819[[#This Row],[Fin de pause]]+FeuilleDeTemps133058721071631772193033173313453593733874014154294434574854015134155275415555275696116256536676816957237377517657797938078218358498638778919059199339199479619759891003101710311129117111991213122713111326134413721386140014421456147014841819[[#This Row],[Pause]]-FeuilleDeTemps133058721071631772193033173313453593733874014154294434574854015134155275415555275696116256536676816957237377517657797938078218358498638778919059199339199479619759891003101710311129117111991213122713111326134413721386140014421456147014841819[[#This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départ]]&lt;FeuilleDeTemps133058721071631772193033173313453593733874014154294434574854015134155275415555275696116256536676816957237377517657797938078218358498638778919059199339199479619759891003101710311129117111991213122713111326134413721386140014421456147014841819[[#This Row],[Heure d’arrivée]],1,0)+FeuilleDeTemps133058721071631772193033173313453593733874014154294434574854015134155275415555275696116256536676816957237377517657797938078218358498638778919059199339199479619759891003101710311129117111991213122713111326134413721386140014421456147014841819[[#This Row],[Heure de départ]])-FeuilleDeTemps133058721071631772193033173313453593733874014154294434574854015134155275415555275696116256536676816957237377517657797938078218358498638778919059199339199479619759891003101710311129117111991213122713111326134413721386140014421456147014841819[[#This Row],[Heure d’arrivée]],0))*24,0)</calculatedColumnFormula>
    </tableColumn>
    <tableColumn id="7" xr3:uid="{804B6E96-5805-47B4-B1FB-712F39036446}" name="Payement" dataDxfId="336"/>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67E8E354-4DF4-4574-BF62-156527CBD273}" name="FeuilleDeTemps133058721071631772193033173313453593733874014154294434574854015134155275415555275696116256536676816957237377517657797938078218358498638778919059199339199479619759891003101710311129117111991213122713111326134413721386140014421456147014841820" displayName="FeuilleDeTemps133058721071631772193033173313453593733874014154294434574854015134155275415555275696116256536676816957237377517657797938078218358498638778919059199339199479619759891003101710311129117111991213122713111326134413721386140014421456147014841820" ref="C168:I175" totalsRowShown="0">
  <autoFilter ref="C168:I175" xr:uid="{67E8E354-4DF4-4574-BF62-156527CBD273}"/>
  <tableColumns count="7">
    <tableColumn id="1" xr3:uid="{1AFD7C92-1CED-493B-9851-423C929A6A7F}" name="Date(s)" dataDxfId="335"/>
    <tableColumn id="2" xr3:uid="{6A195BE2-BC53-4150-9F45-BB6A0EA78B6B}" name="Heure d’arrivée" dataDxfId="334"/>
    <tableColumn id="3" xr3:uid="{2DDD6B50-173E-4DA9-9798-C15FF54E0FD4}" name="Pause" dataDxfId="333"/>
    <tableColumn id="4" xr3:uid="{E379F92A-9651-476F-B565-DE08F9DB69FC}" name="Fin de pause" dataDxfId="332"/>
    <tableColumn id="5" xr3:uid="{05B1E967-2B88-4ADE-A556-630E1329C631}" name="Heure de départ" dataDxfId="331"/>
    <tableColumn id="6" xr3:uid="{CC2A39E2-657E-411E-BC60-83DFB2CD3585}" name="Heures de travail" dataDxfId="330">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IFERROR(IF(COUNT(FeuilleDeTemps133058721071631772193033173313453593733874014154294434574854015134155275415555275696116256536676816957237377517657797938078218358498638778919059199339199479619759891003101710311129117111991213122713111326134413721386140014421456147014841820[[#This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départ]]&lt;FeuilleDeTemps133058721071631772193033173313453593733874014154294434574854015134155275415555275696116256536676816957237377517657797938078218358498638778919059199339199479619759891003101710311129117111991213122713111326134413721386140014421456147014841820[[#This Row],[Heure d’arrivée]],1,0)+FeuilleDeTemps133058721071631772193033173313453593733874014154294434574854015134155275415555275696116256536676816957237377517657797938078218358498638778919059199339199479619759891003101710311129117111991213122713111326134413721386140014421456147014841820[[#This Row],[Heure de départ]])-FeuilleDeTemps133058721071631772193033173313453593733874014154294434574854015134155275415555275696116256536676816957237377517657797938078218358498638778919059199339199479619759891003101710311129117111991213122713111326134413721386140014421456147014841820[[#This Row],[Fin de pause]]+FeuilleDeTemps133058721071631772193033173313453593733874014154294434574854015134155275415555275696116256536676816957237377517657797938078218358498638778919059199339199479619759891003101710311129117111991213122713111326134413721386140014421456147014841820[[#This Row],[Pause]]-FeuilleDeTemps133058721071631772193033173313453593733874014154294434574854015134155275415555275696116256536676816957237377517657797938078218358498638778919059199339199479619759891003101710311129117111991213122713111326134413721386140014421456147014841820[[#This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départ]]&lt;FeuilleDeTemps133058721071631772193033173313453593733874014154294434574854015134155275415555275696116256536676816957237377517657797938078218358498638778919059199339199479619759891003101710311129117111991213122713111326134413721386140014421456147014841820[[#This Row],[Heure d’arrivée]],1,0)+FeuilleDeTemps133058721071631772193033173313453593733874014154294434574854015134155275415555275696116256536676816957237377517657797938078218358498638778919059199339199479619759891003101710311129117111991213122713111326134413721386140014421456147014841820[[#This Row],[Heure de départ]])-FeuilleDeTemps133058721071631772193033173313453593733874014154294434574854015134155275415555275696116256536676816957237377517657797938078218358498638778919059199339199479619759891003101710311129117111991213122713111326134413721386140014421456147014841820[[#This Row],[Heure d’arrivée]],0))*24,0)</calculatedColumnFormula>
    </tableColumn>
    <tableColumn id="7" xr3:uid="{5ABC7BCE-B3F6-4665-872B-77DED168652D}" name="Payement" dataDxfId="329"/>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7B00FED7-6B4A-42ED-9357-FB8628B2C2E3}" name="FeuilleDeTemps133058721071631772193033173313453593733874014154294434574854015134155275415555275696116256536676816957237377517657797938078218358498638778919059199339199479619759891003101710311129117111991213122713111326134413721386140014421456147014841821" displayName="FeuilleDeTemps133058721071631772193033173313453593733874014154294434574854015134155275415555275696116256536676816957237377517657797938078218358498638778919059199339199479619759891003101710311129117111991213122713111326134413721386140014421456147014841821" ref="C178:I185" totalsRowShown="0">
  <autoFilter ref="C178:I185" xr:uid="{7B00FED7-6B4A-42ED-9357-FB8628B2C2E3}"/>
  <tableColumns count="7">
    <tableColumn id="1" xr3:uid="{8A926E69-9E05-41D0-9E15-7E1223A3658F}" name="Date(s)" dataDxfId="328"/>
    <tableColumn id="2" xr3:uid="{A6186880-B221-447B-8795-3E1E868C3A7F}" name="Heure d’arrivée" dataDxfId="327"/>
    <tableColumn id="3" xr3:uid="{57ABD1CC-E25F-4FD3-8637-3934556E8F95}" name="Pause" dataDxfId="326"/>
    <tableColumn id="4" xr3:uid="{5B6CC384-CAEE-4316-8AA8-CAFE4B0773EB}" name="Fin de pause" dataDxfId="325"/>
    <tableColumn id="5" xr3:uid="{BC5F8799-A763-4C38-AB24-0618207B97FF}" name="Heure de départ" dataDxfId="324"/>
    <tableColumn id="6" xr3:uid="{379716CF-09C8-4322-8F98-995EDFA439FE}" name="Heures de travail" dataDxfId="323">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IFERROR(IF(COUNT(FeuilleDeTemps133058721071631772193033173313453593733874014154294434574854015134155275415555275696116256536676816957237377517657797938078218358498638778919059199339199479619759891003101710311129117111991213122713111326134413721386140014421456147014841821[[#This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départ]]&lt;FeuilleDeTemps133058721071631772193033173313453593733874014154294434574854015134155275415555275696116256536676816957237377517657797938078218358498638778919059199339199479619759891003101710311129117111991213122713111326134413721386140014421456147014841821[[#This Row],[Heure d’arrivée]],1,0)+FeuilleDeTemps133058721071631772193033173313453593733874014154294434574854015134155275415555275696116256536676816957237377517657797938078218358498638778919059199339199479619759891003101710311129117111991213122713111326134413721386140014421456147014841821[[#This Row],[Heure de départ]])-FeuilleDeTemps133058721071631772193033173313453593733874014154294434574854015134155275415555275696116256536676816957237377517657797938078218358498638778919059199339199479619759891003101710311129117111991213122713111326134413721386140014421456147014841821[[#This Row],[Fin de pause]]+FeuilleDeTemps133058721071631772193033173313453593733874014154294434574854015134155275415555275696116256536676816957237377517657797938078218358498638778919059199339199479619759891003101710311129117111991213122713111326134413721386140014421456147014841821[[#This Row],[Pause]]-FeuilleDeTemps133058721071631772193033173313453593733874014154294434574854015134155275415555275696116256536676816957237377517657797938078218358498638778919059199339199479619759891003101710311129117111991213122713111326134413721386140014421456147014841821[[#This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départ]]&lt;FeuilleDeTemps133058721071631772193033173313453593733874014154294434574854015134155275415555275696116256536676816957237377517657797938078218358498638778919059199339199479619759891003101710311129117111991213122713111326134413721386140014421456147014841821[[#This Row],[Heure d’arrivée]],1,0)+FeuilleDeTemps133058721071631772193033173313453593733874014154294434574854015134155275415555275696116256536676816957237377517657797938078218358498638778919059199339199479619759891003101710311129117111991213122713111326134413721386140014421456147014841821[[#This Row],[Heure de départ]])-FeuilleDeTemps133058721071631772193033173313453593733874014154294434574854015134155275415555275696116256536676816957237377517657797938078218358498638778919059199339199479619759891003101710311129117111991213122713111326134413721386140014421456147014841821[[#This Row],[Heure d’arrivée]],0))*24,0)</calculatedColumnFormula>
    </tableColumn>
    <tableColumn id="7" xr3:uid="{C22A8EAE-1C6E-4807-A5B2-2090B608E0F9}" name="Payement" dataDxfId="322"/>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C27B1251-CB00-4BA1-9568-ADF88A34485E}" name="FeuilleDeTemps133058721071631772193033173313453593733874014154294434574854015134155275415555275696116256536676816957237377517657797938078218358498638778919059199339199479619759891003101710311129117111991213122713111326134413721386140014421456147014841822" displayName="FeuilleDeTemps133058721071631772193033173313453593733874014154294434574854015134155275415555275696116256536676816957237377517657797938078218358498638778919059199339199479619759891003101710311129117111991213122713111326134413721386140014421456147014841822" ref="C188:I195" totalsRowShown="0">
  <autoFilter ref="C188:I195" xr:uid="{C27B1251-CB00-4BA1-9568-ADF88A34485E}"/>
  <tableColumns count="7">
    <tableColumn id="1" xr3:uid="{5731E04F-8F98-4A4C-8E50-FE920F90B955}" name="Date(s)" dataDxfId="321"/>
    <tableColumn id="2" xr3:uid="{C99F7392-7006-4293-A5C1-7F41AB67EBF7}" name="Heure d’arrivée" dataDxfId="320"/>
    <tableColumn id="3" xr3:uid="{96577E7A-FF4B-4C79-A04A-B59B47D75B54}" name="Pause" dataDxfId="319"/>
    <tableColumn id="4" xr3:uid="{194C636B-9B0C-45FC-9681-52CC06E6ED3D}" name="Fin de pause" dataDxfId="318"/>
    <tableColumn id="5" xr3:uid="{F04E0FB8-FFDC-4E46-8E2A-638F939046E7}" name="Heure de départ" dataDxfId="317"/>
    <tableColumn id="6" xr3:uid="{60EC2A4A-EBE4-444C-8D4F-EEAD09606CBC}" name="Heures de travail" dataDxfId="316">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IFERROR(IF(COUNT(FeuilleDeTemps133058721071631772193033173313453593733874014154294434574854015134155275415555275696116256536676816957237377517657797938078218358498638778919059199339199479619759891003101710311129117111991213122713111326134413721386140014421456147014841822[[#This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départ]]&lt;FeuilleDeTemps133058721071631772193033173313453593733874014154294434574854015134155275415555275696116256536676816957237377517657797938078218358498638778919059199339199479619759891003101710311129117111991213122713111326134413721386140014421456147014841822[[#This Row],[Heure d’arrivée]],1,0)+FeuilleDeTemps133058721071631772193033173313453593733874014154294434574854015134155275415555275696116256536676816957237377517657797938078218358498638778919059199339199479619759891003101710311129117111991213122713111326134413721386140014421456147014841822[[#This Row],[Heure de départ]])-FeuilleDeTemps133058721071631772193033173313453593733874014154294434574854015134155275415555275696116256536676816957237377517657797938078218358498638778919059199339199479619759891003101710311129117111991213122713111326134413721386140014421456147014841822[[#This Row],[Fin de pause]]+FeuilleDeTemps133058721071631772193033173313453593733874014154294434574854015134155275415555275696116256536676816957237377517657797938078218358498638778919059199339199479619759891003101710311129117111991213122713111326134413721386140014421456147014841822[[#This Row],[Pause]]-FeuilleDeTemps133058721071631772193033173313453593733874014154294434574854015134155275415555275696116256536676816957237377517657797938078218358498638778919059199339199479619759891003101710311129117111991213122713111326134413721386140014421456147014841822[[#This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départ]]&lt;FeuilleDeTemps133058721071631772193033173313453593733874014154294434574854015134155275415555275696116256536676816957237377517657797938078218358498638778919059199339199479619759891003101710311129117111991213122713111326134413721386140014421456147014841822[[#This Row],[Heure d’arrivée]],1,0)+FeuilleDeTemps133058721071631772193033173313453593733874014154294434574854015134155275415555275696116256536676816957237377517657797938078218358498638778919059199339199479619759891003101710311129117111991213122713111326134413721386140014421456147014841822[[#This Row],[Heure de départ]])-FeuilleDeTemps133058721071631772193033173313453593733874014154294434574854015134155275415555275696116256536676816957237377517657797938078218358498638778919059199339199479619759891003101710311129117111991213122713111326134413721386140014421456147014841822[[#This Row],[Heure d’arrivée]],0))*24,0)</calculatedColumnFormula>
    </tableColumn>
    <tableColumn id="7" xr3:uid="{634FCFA6-32A6-4F3E-A00C-BD936AE3D032}" name="Payement" dataDxfId="315"/>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C8C892BB-ECDE-400D-9B17-3EBC2EC06879}" name="FeuilleDeTemps133058721071631772193033173313453593733874014154294434574854015134155275415555275696116256536676816957237377517657797938078218358498638778919059199339199479619759891003101710311129117111991213122713111326134413721386140014421456147014841823" displayName="FeuilleDeTemps133058721071631772193033173313453593733874014154294434574854015134155275415555275696116256536676816957237377517657797938078218358498638778919059199339199479619759891003101710311129117111991213122713111326134413721386140014421456147014841823" ref="C198:I205" totalsRowShown="0">
  <autoFilter ref="C198:I205" xr:uid="{C8C892BB-ECDE-400D-9B17-3EBC2EC06879}"/>
  <tableColumns count="7">
    <tableColumn id="1" xr3:uid="{608A4E24-A989-476D-A614-445F89FA0F4F}" name="Date(s)" dataDxfId="314"/>
    <tableColumn id="2" xr3:uid="{1CCD2728-4D33-4B5C-B27A-AA7B52AC44C9}" name="Heure d’arrivée" dataDxfId="313"/>
    <tableColumn id="3" xr3:uid="{E3DA8D05-EAFD-4FCD-A12C-86D60A0E0685}" name="Pause" dataDxfId="312"/>
    <tableColumn id="4" xr3:uid="{31B5CAA5-9B49-4008-8C55-0BE8AF7F01F1}" name="Fin de pause" dataDxfId="311"/>
    <tableColumn id="5" xr3:uid="{BF9F4CD1-AA1F-44B4-8FBF-1E7C95ADA6A6}" name="Heure de départ" dataDxfId="310"/>
    <tableColumn id="6" xr3:uid="{1943BFFA-7255-46BD-BF0E-FD4D2548055F}" name="Heures de travail" dataDxfId="309">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IFERROR(IF(COUNT(FeuilleDeTemps133058721071631772193033173313453593733874014154294434574854015134155275415555275696116256536676816957237377517657797938078218358498638778919059199339199479619759891003101710311129117111991213122713111326134413721386140014421456147014841823[[#This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départ]]&lt;FeuilleDeTemps133058721071631772193033173313453593733874014154294434574854015134155275415555275696116256536676816957237377517657797938078218358498638778919059199339199479619759891003101710311129117111991213122713111326134413721386140014421456147014841823[[#This Row],[Heure d’arrivée]],1,0)+FeuilleDeTemps133058721071631772193033173313453593733874014154294434574854015134155275415555275696116256536676816957237377517657797938078218358498638778919059199339199479619759891003101710311129117111991213122713111326134413721386140014421456147014841823[[#This Row],[Heure de départ]])-FeuilleDeTemps133058721071631772193033173313453593733874014154294434574854015134155275415555275696116256536676816957237377517657797938078218358498638778919059199339199479619759891003101710311129117111991213122713111326134413721386140014421456147014841823[[#This Row],[Fin de pause]]+FeuilleDeTemps133058721071631772193033173313453593733874014154294434574854015134155275415555275696116256536676816957237377517657797938078218358498638778919059199339199479619759891003101710311129117111991213122713111326134413721386140014421456147014841823[[#This Row],[Pause]]-FeuilleDeTemps133058721071631772193033173313453593733874014154294434574854015134155275415555275696116256536676816957237377517657797938078218358498638778919059199339199479619759891003101710311129117111991213122713111326134413721386140014421456147014841823[[#This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départ]]&lt;FeuilleDeTemps133058721071631772193033173313453593733874014154294434574854015134155275415555275696116256536676816957237377517657797938078218358498638778919059199339199479619759891003101710311129117111991213122713111326134413721386140014421456147014841823[[#This Row],[Heure d’arrivée]],1,0)+FeuilleDeTemps133058721071631772193033173313453593733874014154294434574854015134155275415555275696116256536676816957237377517657797938078218358498638778919059199339199479619759891003101710311129117111991213122713111326134413721386140014421456147014841823[[#This Row],[Heure de départ]])-FeuilleDeTemps133058721071631772193033173313453593733874014154294434574854015134155275415555275696116256536676816957237377517657797938078218358498638778919059199339199479619759891003101710311129117111991213122713111326134413721386140014421456147014841823[[#This Row],[Heure d’arrivée]],0))*24,0)</calculatedColumnFormula>
    </tableColumn>
    <tableColumn id="7" xr3:uid="{0D561759-21F5-4B51-AAB3-381945E4F5EB}" name="Payement" dataDxfId="308"/>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8B65694A-9DBC-4E97-BFE5-70388A88B6D4}" name="FeuilleDeTemps133058721071631772193033173313453593733874014154294434574854015134155275415555275696116256536676816957237377517657797938078218358498638778919059199339199479619759891003101710311129117111991213122713111326134413721386140014421456147014841824" displayName="FeuilleDeTemps133058721071631772193033173313453593733874014154294434574854015134155275415555275696116256536676816957237377517657797938078218358498638778919059199339199479619759891003101710311129117111991213122713111326134413721386140014421456147014841824" ref="C208:I215" totalsRowShown="0">
  <autoFilter ref="C208:I215" xr:uid="{8B65694A-9DBC-4E97-BFE5-70388A88B6D4}"/>
  <tableColumns count="7">
    <tableColumn id="1" xr3:uid="{FE8E9BEF-D6EC-42AC-9F19-6A511FC9DAB3}" name="Date(s)" dataDxfId="307"/>
    <tableColumn id="2" xr3:uid="{70B89360-B37D-4C3A-8CE8-0F7CC79F2252}" name="Heure d’arrivée" dataDxfId="306"/>
    <tableColumn id="3" xr3:uid="{C75F2735-E1CF-46A4-8554-89156866B3D9}" name="Pause" dataDxfId="305"/>
    <tableColumn id="4" xr3:uid="{BA7C44DE-B11E-4B61-924D-83E351EF60CB}" name="Fin de pause" dataDxfId="304"/>
    <tableColumn id="5" xr3:uid="{F1E67607-2BED-42EB-B5CC-56E82725DD63}" name="Heure de départ" dataDxfId="303"/>
    <tableColumn id="6" xr3:uid="{468A0F21-61E0-4631-8B72-0618D838CDAA}" name="Heures de travail" dataDxfId="302">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IFERROR(IF(COUNT(FeuilleDeTemps133058721071631772193033173313453593733874014154294434574854015134155275415555275696116256536676816957237377517657797938078218358498638778919059199339199479619759891003101710311129117111991213122713111326134413721386140014421456147014841824[[#This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départ]]&lt;FeuilleDeTemps133058721071631772193033173313453593733874014154294434574854015134155275415555275696116256536676816957237377517657797938078218358498638778919059199339199479619759891003101710311129117111991213122713111326134413721386140014421456147014841824[[#This Row],[Heure d’arrivée]],1,0)+FeuilleDeTemps133058721071631772193033173313453593733874014154294434574854015134155275415555275696116256536676816957237377517657797938078218358498638778919059199339199479619759891003101710311129117111991213122713111326134413721386140014421456147014841824[[#This Row],[Heure de départ]])-FeuilleDeTemps133058721071631772193033173313453593733874014154294434574854015134155275415555275696116256536676816957237377517657797938078218358498638778919059199339199479619759891003101710311129117111991213122713111326134413721386140014421456147014841824[[#This Row],[Fin de pause]]+FeuilleDeTemps133058721071631772193033173313453593733874014154294434574854015134155275415555275696116256536676816957237377517657797938078218358498638778919059199339199479619759891003101710311129117111991213122713111326134413721386140014421456147014841824[[#This Row],[Pause]]-FeuilleDeTemps133058721071631772193033173313453593733874014154294434574854015134155275415555275696116256536676816957237377517657797938078218358498638778919059199339199479619759891003101710311129117111991213122713111326134413721386140014421456147014841824[[#This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départ]]&lt;FeuilleDeTemps133058721071631772193033173313453593733874014154294434574854015134155275415555275696116256536676816957237377517657797938078218358498638778919059199339199479619759891003101710311129117111991213122713111326134413721386140014421456147014841824[[#This Row],[Heure d’arrivée]],1,0)+FeuilleDeTemps133058721071631772193033173313453593733874014154294434574854015134155275415555275696116256536676816957237377517657797938078218358498638778919059199339199479619759891003101710311129117111991213122713111326134413721386140014421456147014841824[[#This Row],[Heure de départ]])-FeuilleDeTemps133058721071631772193033173313453593733874014154294434574854015134155275415555275696116256536676816957237377517657797938078218358498638778919059199339199479619759891003101710311129117111991213122713111326134413721386140014421456147014841824[[#This Row],[Heure d’arrivée]],0))*24,0)</calculatedColumnFormula>
    </tableColumn>
    <tableColumn id="7" xr3:uid="{B66E36E9-1F7D-4656-832A-4A137391822A}" name="Payement" dataDxfId="301"/>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BC8C59D5-E621-4D3B-A3C3-608C8A6A6A43}" name="FeuilleDeTemps133058721071631772193033173313453593733874014154294434574854015134155275415555275696116256536676816957237377517657797938078218358498638778919059199339199479619759891003101710311129117111991213122713111326134413721386140014421456147014841825" displayName="FeuilleDeTemps133058721071631772193033173313453593733874014154294434574854015134155275415555275696116256536676816957237377517657797938078218358498638778919059199339199479619759891003101710311129117111991213122713111326134413721386140014421456147014841825" ref="C218:I225" totalsRowShown="0">
  <autoFilter ref="C218:I225" xr:uid="{BC8C59D5-E621-4D3B-A3C3-608C8A6A6A43}"/>
  <tableColumns count="7">
    <tableColumn id="1" xr3:uid="{2723C2FB-F66D-4F39-96BD-D6C64BDC5715}" name="Date(s)" dataDxfId="300"/>
    <tableColumn id="2" xr3:uid="{1E350A8E-3CFD-45BF-B64C-3282F02B19A1}" name="Heure d’arrivée" dataDxfId="299"/>
    <tableColumn id="3" xr3:uid="{DFF19BCE-29D1-4FB7-8FA6-11E3293BC3F6}" name="Pause" dataDxfId="298"/>
    <tableColumn id="4" xr3:uid="{322F57BD-EBE0-4160-940B-911396CE884A}" name="Fin de pause" dataDxfId="297"/>
    <tableColumn id="5" xr3:uid="{61B5730C-F468-4E14-97A0-29279147A6E8}" name="Heure de départ" dataDxfId="296"/>
    <tableColumn id="6" xr3:uid="{D9FE1C4B-513B-4685-861D-612FD28E50AF}" name="Heures de travail" dataDxfId="295">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IFERROR(IF(COUNT(FeuilleDeTemps133058721071631772193033173313453593733874014154294434574854015134155275415555275696116256536676816957237377517657797938078218358498638778919059199339199479619759891003101710311129117111991213122713111326134413721386140014421456147014841825[[#This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départ]]&lt;FeuilleDeTemps133058721071631772193033173313453593733874014154294434574854015134155275415555275696116256536676816957237377517657797938078218358498638778919059199339199479619759891003101710311129117111991213122713111326134413721386140014421456147014841825[[#This Row],[Heure d’arrivée]],1,0)+FeuilleDeTemps133058721071631772193033173313453593733874014154294434574854015134155275415555275696116256536676816957237377517657797938078218358498638778919059199339199479619759891003101710311129117111991213122713111326134413721386140014421456147014841825[[#This Row],[Heure de départ]])-FeuilleDeTemps133058721071631772193033173313453593733874014154294434574854015134155275415555275696116256536676816957237377517657797938078218358498638778919059199339199479619759891003101710311129117111991213122713111326134413721386140014421456147014841825[[#This Row],[Fin de pause]]+FeuilleDeTemps133058721071631772193033173313453593733874014154294434574854015134155275415555275696116256536676816957237377517657797938078218358498638778919059199339199479619759891003101710311129117111991213122713111326134413721386140014421456147014841825[[#This Row],[Pause]]-FeuilleDeTemps133058721071631772193033173313453593733874014154294434574854015134155275415555275696116256536676816957237377517657797938078218358498638778919059199339199479619759891003101710311129117111991213122713111326134413721386140014421456147014841825[[#This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départ]]&lt;FeuilleDeTemps133058721071631772193033173313453593733874014154294434574854015134155275415555275696116256536676816957237377517657797938078218358498638778919059199339199479619759891003101710311129117111991213122713111326134413721386140014421456147014841825[[#This Row],[Heure d’arrivée]],1,0)+FeuilleDeTemps133058721071631772193033173313453593733874014154294434574854015134155275415555275696116256536676816957237377517657797938078218358498638778919059199339199479619759891003101710311129117111991213122713111326134413721386140014421456147014841825[[#This Row],[Heure de départ]])-FeuilleDeTemps133058721071631772193033173313453593733874014154294434574854015134155275415555275696116256536676816957237377517657797938078218358498638778919059199339199479619759891003101710311129117111991213122713111326134413721386140014421456147014841825[[#This Row],[Heure d’arrivée]],0))*24,0)</calculatedColumnFormula>
    </tableColumn>
    <tableColumn id="7" xr3:uid="{DE8C4D11-6467-4501-BE60-8718BB0BD2E2}" name="Payement" dataDxfId="294"/>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EA7FA333-24B6-4702-B406-1C331B8D777E}" name="FeuilleDeTemps133058721071631772193033173313453593733874014154294434574854015134155275415555275696116256536676816957237377517657797938078218358498638778919059199339199479619759891003101710311129117111991213122713111326134413721386140014421456147014841826" displayName="FeuilleDeTemps133058721071631772193033173313453593733874014154294434574854015134155275415555275696116256536676816957237377517657797938078218358498638778919059199339199479619759891003101710311129117111991213122713111326134413721386140014421456147014841826" ref="C228:I235" totalsRowShown="0">
  <autoFilter ref="C228:I235" xr:uid="{EA7FA333-24B6-4702-B406-1C331B8D777E}"/>
  <tableColumns count="7">
    <tableColumn id="1" xr3:uid="{EBE4ADE7-233E-4DBC-BD0C-F107814EC896}" name="Date(s)" dataDxfId="293"/>
    <tableColumn id="2" xr3:uid="{8CCB8232-063E-42A4-9788-D9C7385BE566}" name="Heure d’arrivée" dataDxfId="292"/>
    <tableColumn id="3" xr3:uid="{778A651E-5131-420A-AEE6-0B79A10A5CA7}" name="Pause" dataDxfId="291"/>
    <tableColumn id="4" xr3:uid="{A19F65DC-6499-467F-BF7A-AECEDA7D2D51}" name="Fin de pause" dataDxfId="290"/>
    <tableColumn id="5" xr3:uid="{DC4015C5-8DB2-4B45-BFB9-1CB7790A3956}" name="Heure de départ" dataDxfId="289"/>
    <tableColumn id="6" xr3:uid="{F355BF05-02B1-4BDB-8A1A-E01410541E25}" name="Heures de travail" dataDxfId="288">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IFERROR(IF(COUNT(FeuilleDeTemps133058721071631772193033173313453593733874014154294434574854015134155275415555275696116256536676816957237377517657797938078218358498638778919059199339199479619759891003101710311129117111991213122713111326134413721386140014421456147014841826[[#This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départ]]&lt;FeuilleDeTemps133058721071631772193033173313453593733874014154294434574854015134155275415555275696116256536676816957237377517657797938078218358498638778919059199339199479619759891003101710311129117111991213122713111326134413721386140014421456147014841826[[#This Row],[Heure d’arrivée]],1,0)+FeuilleDeTemps133058721071631772193033173313453593733874014154294434574854015134155275415555275696116256536676816957237377517657797938078218358498638778919059199339199479619759891003101710311129117111991213122713111326134413721386140014421456147014841826[[#This Row],[Heure de départ]])-FeuilleDeTemps133058721071631772193033173313453593733874014154294434574854015134155275415555275696116256536676816957237377517657797938078218358498638778919059199339199479619759891003101710311129117111991213122713111326134413721386140014421456147014841826[[#This Row],[Fin de pause]]+FeuilleDeTemps133058721071631772193033173313453593733874014154294434574854015134155275415555275696116256536676816957237377517657797938078218358498638778919059199339199479619759891003101710311129117111991213122713111326134413721386140014421456147014841826[[#This Row],[Pause]]-FeuilleDeTemps133058721071631772193033173313453593733874014154294434574854015134155275415555275696116256536676816957237377517657797938078218358498638778919059199339199479619759891003101710311129117111991213122713111326134413721386140014421456147014841826[[#This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départ]]&lt;FeuilleDeTemps133058721071631772193033173313453593733874014154294434574854015134155275415555275696116256536676816957237377517657797938078218358498638778919059199339199479619759891003101710311129117111991213122713111326134413721386140014421456147014841826[[#This Row],[Heure d’arrivée]],1,0)+FeuilleDeTemps133058721071631772193033173313453593733874014154294434574854015134155275415555275696116256536676816957237377517657797938078218358498638778919059199339199479619759891003101710311129117111991213122713111326134413721386140014421456147014841826[[#This Row],[Heure de départ]])-FeuilleDeTemps133058721071631772193033173313453593733874014154294434574854015134155275415555275696116256536676816957237377517657797938078218358498638778919059199339199479619759891003101710311129117111991213122713111326134413721386140014421456147014841826[[#This Row],[Heure d’arrivée]],0))*24,0)</calculatedColumnFormula>
    </tableColumn>
    <tableColumn id="7" xr3:uid="{82624DB6-9180-4A40-8E03-B07A8FA7062A}" name="Payement" dataDxfId="287"/>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F7046E8F-7079-47E7-A6E2-BC125D665253}" name="FeuilleDeTemps133058721071631772193033173313453593733874014154294434574854015134155275415555275696116256536676816957237377517657797938078218358498638778919059199339199479619759891003101710311129117111991213122713111326134413721386140014421456147014841827" displayName="FeuilleDeTemps133058721071631772193033173313453593733874014154294434574854015134155275415555275696116256536676816957237377517657797938078218358498638778919059199339199479619759891003101710311129117111991213122713111326134413721386140014421456147014841827" ref="C238:I245" totalsRowShown="0">
  <autoFilter ref="C238:I245" xr:uid="{F7046E8F-7079-47E7-A6E2-BC125D665253}"/>
  <tableColumns count="7">
    <tableColumn id="1" xr3:uid="{23ECEC9D-0027-48F2-B313-32703F2D2556}" name="Date(s)" dataDxfId="286"/>
    <tableColumn id="2" xr3:uid="{C419716F-F481-46DA-92B7-144DD1F9D5FF}" name="Heure d’arrivée" dataDxfId="285"/>
    <tableColumn id="3" xr3:uid="{7F17315A-064E-4D68-BCC6-D8E911B21B41}" name="Pause" dataDxfId="284"/>
    <tableColumn id="4" xr3:uid="{C057CB3D-0D4E-4B9A-A78E-7CB27C35EFC5}" name="Fin de pause" dataDxfId="283"/>
    <tableColumn id="5" xr3:uid="{84BABEAC-EF9C-4B04-B446-A9A2E853CE94}" name="Heure de départ" dataDxfId="282"/>
    <tableColumn id="6" xr3:uid="{A3F177DE-E717-4EA6-A917-D558E490666B}" name="Heures de travail" dataDxfId="281">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IFERROR(IF(COUNT(FeuilleDeTemps133058721071631772193033173313453593733874014154294434574854015134155275415555275696116256536676816957237377517657797938078218358498638778919059199339199479619759891003101710311129117111991213122713111326134413721386140014421456147014841827[[#This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départ]]&lt;FeuilleDeTemps133058721071631772193033173313453593733874014154294434574854015134155275415555275696116256536676816957237377517657797938078218358498638778919059199339199479619759891003101710311129117111991213122713111326134413721386140014421456147014841827[[#This Row],[Heure d’arrivée]],1,0)+FeuilleDeTemps133058721071631772193033173313453593733874014154294434574854015134155275415555275696116256536676816957237377517657797938078218358498638778919059199339199479619759891003101710311129117111991213122713111326134413721386140014421456147014841827[[#This Row],[Heure de départ]])-FeuilleDeTemps133058721071631772193033173313453593733874014154294434574854015134155275415555275696116256536676816957237377517657797938078218358498638778919059199339199479619759891003101710311129117111991213122713111326134413721386140014421456147014841827[[#This Row],[Fin de pause]]+FeuilleDeTemps133058721071631772193033173313453593733874014154294434574854015134155275415555275696116256536676816957237377517657797938078218358498638778919059199339199479619759891003101710311129117111991213122713111326134413721386140014421456147014841827[[#This Row],[Pause]]-FeuilleDeTemps133058721071631772193033173313453593733874014154294434574854015134155275415555275696116256536676816957237377517657797938078218358498638778919059199339199479619759891003101710311129117111991213122713111326134413721386140014421456147014841827[[#This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départ]]&lt;FeuilleDeTemps133058721071631772193033173313453593733874014154294434574854015134155275415555275696116256536676816957237377517657797938078218358498638778919059199339199479619759891003101710311129117111991213122713111326134413721386140014421456147014841827[[#This Row],[Heure d’arrivée]],1,0)+FeuilleDeTemps133058721071631772193033173313453593733874014154294434574854015134155275415555275696116256536676816957237377517657797938078218358498638778919059199339199479619759891003101710311129117111991213122713111326134413721386140014421456147014841827[[#This Row],[Heure de départ]])-FeuilleDeTemps133058721071631772193033173313453593733874014154294434574854015134155275415555275696116256536676816957237377517657797938078218358498638778919059199339199479619759891003101710311129117111991213122713111326134413721386140014421456147014841827[[#This Row],[Heure d’arrivée]],0))*24,0)</calculatedColumnFormula>
    </tableColumn>
    <tableColumn id="7" xr3:uid="{802A7EF0-FEE6-41A2-9B63-BA766C157C0B}" name="Payement" dataDxfId="280"/>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ADE92749-97A2-4C98-90AA-1DDAA0102A25}" name="FeuilleDeTemps133058721071631772193033173313453593733874014154294434574854015134155275415555275696116256536676816957237377517657797938078218358498638778919059199339199479619759891003101710311129117111991213122713111326134413721386140014421456147014841828" displayName="FeuilleDeTemps133058721071631772193033173313453593733874014154294434574854015134155275415555275696116256536676816957237377517657797938078218358498638778919059199339199479619759891003101710311129117111991213122713111326134413721386140014421456147014841828" ref="C248:I255" totalsRowShown="0">
  <autoFilter ref="C248:I255" xr:uid="{ADE92749-97A2-4C98-90AA-1DDAA0102A25}"/>
  <tableColumns count="7">
    <tableColumn id="1" xr3:uid="{7E89D522-F848-4AFC-9DA1-52EF67C8D661}" name="Date(s)" dataDxfId="279"/>
    <tableColumn id="2" xr3:uid="{A670B900-E2E4-445F-BAB1-9B33B51B17DD}" name="Heure d’arrivée" dataDxfId="278"/>
    <tableColumn id="3" xr3:uid="{009F3462-6407-472B-9963-32344816AEF6}" name="Pause" dataDxfId="277"/>
    <tableColumn id="4" xr3:uid="{38A3BA2C-1E78-4A39-86F3-37C91A938339}" name="Fin de pause" dataDxfId="276"/>
    <tableColumn id="5" xr3:uid="{53761E9B-8FBD-42F0-8571-332F5611DF8A}" name="Heure de départ" dataDxfId="275"/>
    <tableColumn id="6" xr3:uid="{D75E7CC8-6E0E-4AB6-B0FD-DE7C775631C9}" name="Heures de travail" dataDxfId="274">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IFERROR(IF(COUNT(FeuilleDeTemps133058721071631772193033173313453593733874014154294434574854015134155275415555275696116256536676816957237377517657797938078218358498638778919059199339199479619759891003101710311129117111991213122713111326134413721386140014421456147014841828[[#This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départ]]&lt;FeuilleDeTemps133058721071631772193033173313453593733874014154294434574854015134155275415555275696116256536676816957237377517657797938078218358498638778919059199339199479619759891003101710311129117111991213122713111326134413721386140014421456147014841828[[#This Row],[Heure d’arrivée]],1,0)+FeuilleDeTemps133058721071631772193033173313453593733874014154294434574854015134155275415555275696116256536676816957237377517657797938078218358498638778919059199339199479619759891003101710311129117111991213122713111326134413721386140014421456147014841828[[#This Row],[Heure de départ]])-FeuilleDeTemps133058721071631772193033173313453593733874014154294434574854015134155275415555275696116256536676816957237377517657797938078218358498638778919059199339199479619759891003101710311129117111991213122713111326134413721386140014421456147014841828[[#This Row],[Fin de pause]]+FeuilleDeTemps133058721071631772193033173313453593733874014154294434574854015134155275415555275696116256536676816957237377517657797938078218358498638778919059199339199479619759891003101710311129117111991213122713111326134413721386140014421456147014841828[[#This Row],[Pause]]-FeuilleDeTemps133058721071631772193033173313453593733874014154294434574854015134155275415555275696116256536676816957237377517657797938078218358498638778919059199339199479619759891003101710311129117111991213122713111326134413721386140014421456147014841828[[#This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départ]]&lt;FeuilleDeTemps133058721071631772193033173313453593733874014154294434574854015134155275415555275696116256536676816957237377517657797938078218358498638778919059199339199479619759891003101710311129117111991213122713111326134413721386140014421456147014841828[[#This Row],[Heure d’arrivée]],1,0)+FeuilleDeTemps133058721071631772193033173313453593733874014154294434574854015134155275415555275696116256536676816957237377517657797938078218358498638778919059199339199479619759891003101710311129117111991213122713111326134413721386140014421456147014841828[[#This Row],[Heure de départ]])-FeuilleDeTemps133058721071631772193033173313453593733874014154294434574854015134155275415555275696116256536676816957237377517657797938078218358498638778919059199339199479619759891003101710311129117111991213122713111326134413721386140014421456147014841828[[#This Row],[Heure d’arrivée]],0))*24,0)</calculatedColumnFormula>
    </tableColumn>
    <tableColumn id="7" xr3:uid="{AAECEF68-9415-4F61-A294-2DC768CFE896}" name="Payement" dataDxfId="273"/>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1CC6DB82-70A4-4822-AA5E-12FA9D2A05B0}" name="FeuilleDeTemps133058721071631772193033173313453593733874014154294434574854015134155275415555275696116256536676816957237377517657797938078218358498638778919059199339199479619759891003101710311129117111991213122713111326134413721386140014421456147014841829" displayName="FeuilleDeTemps133058721071631772193033173313453593733874014154294434574854015134155275415555275696116256536676816957237377517657797938078218358498638778919059199339199479619759891003101710311129117111991213122713111326134413721386140014421456147014841829" ref="C258:I265" totalsRowShown="0">
  <autoFilter ref="C258:I265" xr:uid="{1CC6DB82-70A4-4822-AA5E-12FA9D2A05B0}"/>
  <tableColumns count="7">
    <tableColumn id="1" xr3:uid="{F33F4BCF-24C6-44B3-B2A2-F73138631AE8}" name="Date(s)" dataDxfId="272"/>
    <tableColumn id="2" xr3:uid="{A332B2C1-409C-4661-BDDA-BE91ABB69C82}" name="Heure d’arrivée" dataDxfId="271"/>
    <tableColumn id="3" xr3:uid="{11635676-8E81-4880-8FDE-EBAD5A1768D7}" name="Pause" dataDxfId="270"/>
    <tableColumn id="4" xr3:uid="{B3325A27-678F-44E8-93FF-2CF1D44DEAA0}" name="Fin de pause" dataDxfId="269"/>
    <tableColumn id="5" xr3:uid="{B3C4F031-96F4-429F-ADBF-E37ACDC1C1D6}" name="Heure de départ" dataDxfId="268"/>
    <tableColumn id="6" xr3:uid="{806F9D29-5F1D-47FC-B38F-AC514C741B23}" name="02-02-22 14:55" dataDxfId="267">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IFERROR(IF(COUNT(FeuilleDeTemps133058721071631772193033173313453593733874014154294434574854015134155275415555275696116256536676816957237377517657797938078218358498638778919059199339199479619759891003101710311129117111991213122713111326134413721386140014421456147014841829[[#This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départ]]&lt;FeuilleDeTemps133058721071631772193033173313453593733874014154294434574854015134155275415555275696116256536676816957237377517657797938078218358498638778919059199339199479619759891003101710311129117111991213122713111326134413721386140014421456147014841829[[#This Row],[Heure d’arrivée]],1,0)+FeuilleDeTemps133058721071631772193033173313453593733874014154294434574854015134155275415555275696116256536676816957237377517657797938078218358498638778919059199339199479619759891003101710311129117111991213122713111326134413721386140014421456147014841829[[#This Row],[Heure de départ]])-FeuilleDeTemps133058721071631772193033173313453593733874014154294434574854015134155275415555275696116256536676816957237377517657797938078218358498638778919059199339199479619759891003101710311129117111991213122713111326134413721386140014421456147014841829[[#This Row],[Fin de pause]]+FeuilleDeTemps133058721071631772193033173313453593733874014154294434574854015134155275415555275696116256536676816957237377517657797938078218358498638778919059199339199479619759891003101710311129117111991213122713111326134413721386140014421456147014841829[[#This Row],[Pause]]-FeuilleDeTemps133058721071631772193033173313453593733874014154294434574854015134155275415555275696116256536676816957237377517657797938078218358498638778919059199339199479619759891003101710311129117111991213122713111326134413721386140014421456147014841829[[#This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départ]]&lt;FeuilleDeTemps133058721071631772193033173313453593733874014154294434574854015134155275415555275696116256536676816957237377517657797938078218358498638778919059199339199479619759891003101710311129117111991213122713111326134413721386140014421456147014841829[[#This Row],[Heure d’arrivée]],1,0)+FeuilleDeTemps133058721071631772193033173313453593733874014154294434574854015134155275415555275696116256536676816957237377517657797938078218358498638778919059199339199479619759891003101710311129117111991213122713111326134413721386140014421456147014841829[[#This Row],[Heure de départ]])-FeuilleDeTemps133058721071631772193033173313453593733874014154294434574854015134155275415555275696116256536676816957237377517657797938078218358498638778919059199339199479619759891003101710311129117111991213122713111326134413721386140014421456147014841829[[#This Row],[Heure d’arrivée]],0))*24,0)</calculatedColumnFormula>
    </tableColumn>
    <tableColumn id="7" xr3:uid="{3B383022-1E0C-485E-88DC-9DAA21EDD02E}" name="Payement" dataDxfId="266"/>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BC9A7CE4-215A-45DD-8AE3-FD9C04BA95E1}" name="FeuilleDeTemps133058721071631772193033173313453593733874014154294434574854015134155275415555275696116256536676816957237377517657797938078218358498638778919059199339199479619759891003101710311129117111991213122713111326134413721386140014421456147014841830" displayName="FeuilleDeTemps133058721071631772193033173313453593733874014154294434574854015134155275415555275696116256536676816957237377517657797938078218358498638778919059199339199479619759891003101710311129117111991213122713111326134413721386140014421456147014841830" ref="C268:I275" totalsRowShown="0">
  <autoFilter ref="C268:I275" xr:uid="{BC9A7CE4-215A-45DD-8AE3-FD9C04BA95E1}"/>
  <tableColumns count="7">
    <tableColumn id="1" xr3:uid="{4D95D2B8-77DA-4044-8CA9-C931952A1682}" name="Date(s)" dataDxfId="265"/>
    <tableColumn id="2" xr3:uid="{B82DA18F-436E-4A66-BD60-18573B97E83E}" name="Heure d’arrivée" dataDxfId="264"/>
    <tableColumn id="3" xr3:uid="{281E707E-64F9-420F-ADC5-351BF0FBEEA2}" name="Pause" dataDxfId="263"/>
    <tableColumn id="4" xr3:uid="{E07A613D-0CB2-46C3-B14C-1AD19A10B787}" name="Fin de pause" dataDxfId="262"/>
    <tableColumn id="5" xr3:uid="{12954017-CAA8-4A22-A0DD-8C0234C6EB52}" name="Heure de départ" dataDxfId="261"/>
    <tableColumn id="6" xr3:uid="{CDE37806-C8BA-46E9-A93E-414D1665EC6E}" name="Heures de travail" dataDxfId="260">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IFERROR(IF(COUNT(FeuilleDeTemps133058721071631772193033173313453593733874014154294434574854015134155275415555275696116256536676816957237377517657797938078218358498638778919059199339199479619759891003101710311129117111991213122713111326134413721386140014421456147014841830[[#This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départ]]&lt;FeuilleDeTemps133058721071631772193033173313453593733874014154294434574854015134155275415555275696116256536676816957237377517657797938078218358498638778919059199339199479619759891003101710311129117111991213122713111326134413721386140014421456147014841830[[#This Row],[Heure d’arrivée]],1,0)+FeuilleDeTemps133058721071631772193033173313453593733874014154294434574854015134155275415555275696116256536676816957237377517657797938078218358498638778919059199339199479619759891003101710311129117111991213122713111326134413721386140014421456147014841830[[#This Row],[Heure de départ]])-FeuilleDeTemps133058721071631772193033173313453593733874014154294434574854015134155275415555275696116256536676816957237377517657797938078218358498638778919059199339199479619759891003101710311129117111991213122713111326134413721386140014421456147014841830[[#This Row],[Fin de pause]]+FeuilleDeTemps133058721071631772193033173313453593733874014154294434574854015134155275415555275696116256536676816957237377517657797938078218358498638778919059199339199479619759891003101710311129117111991213122713111326134413721386140014421456147014841830[[#This Row],[Pause]]-FeuilleDeTemps133058721071631772193033173313453593733874014154294434574854015134155275415555275696116256536676816957237377517657797938078218358498638778919059199339199479619759891003101710311129117111991213122713111326134413721386140014421456147014841830[[#This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départ]]&lt;FeuilleDeTemps133058721071631772193033173313453593733874014154294434574854015134155275415555275696116256536676816957237377517657797938078218358498638778919059199339199479619759891003101710311129117111991213122713111326134413721386140014421456147014841830[[#This Row],[Heure d’arrivée]],1,0)+FeuilleDeTemps133058721071631772193033173313453593733874014154294434574854015134155275415555275696116256536676816957237377517657797938078218358498638778919059199339199479619759891003101710311129117111991213122713111326134413721386140014421456147014841830[[#This Row],[Heure de départ]])-FeuilleDeTemps133058721071631772193033173313453593733874014154294434574854015134155275415555275696116256536676816957237377517657797938078218358498638778919059199339199479619759891003101710311129117111991213122713111326134413721386140014421456147014841830[[#This Row],[Heure d’arrivée]],0))*24,0)</calculatedColumnFormula>
    </tableColumn>
    <tableColumn id="7" xr3:uid="{6958E0D2-BDC3-468A-BB2C-7DD5B5ADD7B1}" name="Payement" dataDxfId="259"/>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410B793F-2AC0-4559-AF3C-BD22FC8F944F}" name="FeuilleDeTemps133058721071631772193033173313453593733874014154294434574854015134155275415555275696116256536676816957237377517657797938078218358498638778919059199339199479619759891003101710311129117111991213122713111326134413721386140014421456147014841831" displayName="FeuilleDeTemps133058721071631772193033173313453593733874014154294434574854015134155275415555275696116256536676816957237377517657797938078218358498638778919059199339199479619759891003101710311129117111991213122713111326134413721386140014421456147014841831" ref="C278:I285" totalsRowShown="0">
  <autoFilter ref="C278:I285" xr:uid="{410B793F-2AC0-4559-AF3C-BD22FC8F944F}"/>
  <tableColumns count="7">
    <tableColumn id="1" xr3:uid="{EB2FC821-03C7-4745-8FAE-9BD473CAFA97}" name="Date(s)" dataDxfId="258"/>
    <tableColumn id="2" xr3:uid="{233F5580-7ED9-4889-B486-43FF53D0EE4C}" name="Heure d’arrivée" dataDxfId="257"/>
    <tableColumn id="3" xr3:uid="{348BCE8B-D3E0-46B6-A5B4-D24A1DDE6365}" name="Pause" dataDxfId="256"/>
    <tableColumn id="4" xr3:uid="{8772C580-055A-419A-8B58-718E2130816F}" name="Fin de pause" dataDxfId="255"/>
    <tableColumn id="5" xr3:uid="{C2A908DA-AA33-4A79-A258-40C4B1FCCB84}" name="Heure de départ" dataDxfId="254"/>
    <tableColumn id="6" xr3:uid="{E794F007-EB8A-4FA4-B43D-4863928A6B21}" name="Heures de travail" dataDxfId="253">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IFERROR(IF(COUNT(FeuilleDeTemps133058721071631772193033173313453593733874014154294434574854015134155275415555275696116256536676816957237377517657797938078218358498638778919059199339199479619759891003101710311129117111991213122713111326134413721386140014421456147014841831[[#This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départ]]&lt;FeuilleDeTemps133058721071631772193033173313453593733874014154294434574854015134155275415555275696116256536676816957237377517657797938078218358498638778919059199339199479619759891003101710311129117111991213122713111326134413721386140014421456147014841831[[#This Row],[Heure d’arrivée]],1,0)+FeuilleDeTemps133058721071631772193033173313453593733874014154294434574854015134155275415555275696116256536676816957237377517657797938078218358498638778919059199339199479619759891003101710311129117111991213122713111326134413721386140014421456147014841831[[#This Row],[Heure de départ]])-FeuilleDeTemps133058721071631772193033173313453593733874014154294434574854015134155275415555275696116256536676816957237377517657797938078218358498638778919059199339199479619759891003101710311129117111991213122713111326134413721386140014421456147014841831[[#This Row],[Fin de pause]]+FeuilleDeTemps133058721071631772193033173313453593733874014154294434574854015134155275415555275696116256536676816957237377517657797938078218358498638778919059199339199479619759891003101710311129117111991213122713111326134413721386140014421456147014841831[[#This Row],[Pause]]-FeuilleDeTemps133058721071631772193033173313453593733874014154294434574854015134155275415555275696116256536676816957237377517657797938078218358498638778919059199339199479619759891003101710311129117111991213122713111326134413721386140014421456147014841831[[#This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départ]]&lt;FeuilleDeTemps133058721071631772193033173313453593733874014154294434574854015134155275415555275696116256536676816957237377517657797938078218358498638778919059199339199479619759891003101710311129117111991213122713111326134413721386140014421456147014841831[[#This Row],[Heure d’arrivée]],1,0)+FeuilleDeTemps133058721071631772193033173313453593733874014154294434574854015134155275415555275696116256536676816957237377517657797938078218358498638778919059199339199479619759891003101710311129117111991213122713111326134413721386140014421456147014841831[[#This Row],[Heure de départ]])-FeuilleDeTemps133058721071631772193033173313453593733874014154294434574854015134155275415555275696116256536676816957237377517657797938078218358498638778919059199339199479619759891003101710311129117111991213122713111326134413721386140014421456147014841831[[#This Row],[Heure d’arrivée]],0))*24,0)</calculatedColumnFormula>
    </tableColumn>
    <tableColumn id="7" xr3:uid="{78367E34-5322-4299-8AF3-AB6257CC8D44}" name="Payement" dataDxfId="252"/>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6DAA0468-8F35-4A90-8821-0221E82B2708}" name="FeuilleDeTemps133058721071631772193033173313453593733874014154294434574854015134155275415555275696116256536676816957237377517657797938078218358498638778919059199339199479619759891003101710311129117111991213122713111326134413721386140014421456147014841832" displayName="FeuilleDeTemps133058721071631772193033173313453593733874014154294434574854015134155275415555275696116256536676816957237377517657797938078218358498638778919059199339199479619759891003101710311129117111991213122713111326134413721386140014421456147014841832" ref="C288:I295" totalsRowShown="0">
  <autoFilter ref="C288:I295" xr:uid="{6DAA0468-8F35-4A90-8821-0221E82B2708}"/>
  <tableColumns count="7">
    <tableColumn id="1" xr3:uid="{93783B0B-BC72-4C30-BC8A-C92387F04B77}" name="Date(s)" dataDxfId="251"/>
    <tableColumn id="2" xr3:uid="{7CD1F605-5550-453E-959E-83252E9C3E17}" name="Heure d’arrivée" dataDxfId="250"/>
    <tableColumn id="3" xr3:uid="{3EA723BB-BC47-4A07-AEFC-53587FC9CAB1}" name="Pause" dataDxfId="249"/>
    <tableColumn id="4" xr3:uid="{D4876D47-3515-4A20-9B90-A15403C34B5E}" name="Fin de pause" dataDxfId="248"/>
    <tableColumn id="5" xr3:uid="{53CD70F4-B2E7-465D-8644-76D3EA67D8F2}" name="Heure de départ" dataDxfId="247"/>
    <tableColumn id="6" xr3:uid="{A96EFFE4-E815-4124-B7BE-14633C436303}" name="Heures de travail" dataDxfId="246">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IFERROR(IF(COUNT(FeuilleDeTemps133058721071631772193033173313453593733874014154294434574854015134155275415555275696116256536676816957237377517657797938078218358498638778919059199339199479619759891003101710311129117111991213122713111326134413721386140014421456147014841832[[#This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départ]]&lt;FeuilleDeTemps133058721071631772193033173313453593733874014154294434574854015134155275415555275696116256536676816957237377517657797938078218358498638778919059199339199479619759891003101710311129117111991213122713111326134413721386140014421456147014841832[[#This Row],[Heure d’arrivée]],1,0)+FeuilleDeTemps133058721071631772193033173313453593733874014154294434574854015134155275415555275696116256536676816957237377517657797938078218358498638778919059199339199479619759891003101710311129117111991213122713111326134413721386140014421456147014841832[[#This Row],[Heure de départ]])-FeuilleDeTemps133058721071631772193033173313453593733874014154294434574854015134155275415555275696116256536676816957237377517657797938078218358498638778919059199339199479619759891003101710311129117111991213122713111326134413721386140014421456147014841832[[#This Row],[Fin de pause]]+FeuilleDeTemps133058721071631772193033173313453593733874014154294434574854015134155275415555275696116256536676816957237377517657797938078218358498638778919059199339199479619759891003101710311129117111991213122713111326134413721386140014421456147014841832[[#This Row],[Pause]]-FeuilleDeTemps133058721071631772193033173313453593733874014154294434574854015134155275415555275696116256536676816957237377517657797938078218358498638778919059199339199479619759891003101710311129117111991213122713111326134413721386140014421456147014841832[[#This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départ]]&lt;FeuilleDeTemps133058721071631772193033173313453593733874014154294434574854015134155275415555275696116256536676816957237377517657797938078218358498638778919059199339199479619759891003101710311129117111991213122713111326134413721386140014421456147014841832[[#This Row],[Heure d’arrivée]],1,0)+FeuilleDeTemps133058721071631772193033173313453593733874014154294434574854015134155275415555275696116256536676816957237377517657797938078218358498638778919059199339199479619759891003101710311129117111991213122713111326134413721386140014421456147014841832[[#This Row],[Heure de départ]])-FeuilleDeTemps133058721071631772193033173313453593733874014154294434574854015134155275415555275696116256536676816957237377517657797938078218358498638778919059199339199479619759891003101710311129117111991213122713111326134413721386140014421456147014841832[[#This Row],[Heure d’arrivée]],0))*24,0)</calculatedColumnFormula>
    </tableColumn>
    <tableColumn id="7" xr3:uid="{1B3B799F-7EA9-421E-B062-04BC37AF4833}" name="Payement" dataDxfId="245"/>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7" xr:uid="{E6FAFB17-5A9D-46AE-951D-11DDBA8D4983}" name="FeuilleDeTemps133058721071631772193033173313453593733874014154294434574854015134155275415555275696116256536676816957237377517657797938078218358498638778919059199339199479619759891003101710311129117111991213122713111326134413721386140014421456147014841848" displayName="FeuilleDeTemps133058721071631772193033173313453593733874014154294434574854015134155275415555275696116256536676816957237377517657797938078218358498638778919059199339199479619759891003101710311129117111991213122713111326134413721386140014421456147014841848" ref="C298:I305" totalsRowShown="0">
  <autoFilter ref="C298:I305" xr:uid="{E6FAFB17-5A9D-46AE-951D-11DDBA8D4983}"/>
  <tableColumns count="7">
    <tableColumn id="1" xr3:uid="{2B549609-054D-4649-B074-16A00A49CDC8}" name="Date(s)" dataDxfId="244"/>
    <tableColumn id="2" xr3:uid="{713C6ECA-B195-4C9E-8739-412C507F1EE7}" name="Heure d’arrivée" dataDxfId="243"/>
    <tableColumn id="3" xr3:uid="{9D4B270F-E868-47AB-899D-1F0B6438CA9E}" name="Pause" dataDxfId="242"/>
    <tableColumn id="4" xr3:uid="{55C426B5-09D8-4A4E-91C7-E0162EEF4ABD}" name="Fin de pause" dataDxfId="241"/>
    <tableColumn id="5" xr3:uid="{9ED2104E-26F6-4702-A638-D1E94E11EF0E}" name="Heure de départ" dataDxfId="240"/>
    <tableColumn id="6" xr3:uid="{B8826575-0B99-4D0A-9F85-6958F08B7550}" name="Heures de travail" dataDxfId="239">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IFERROR(IF(COUNT(FeuilleDeTemps133058721071631772193033173313453593733874014154294434574854015134155275415555275696116256536676816957237377517657797938078218358498638778919059199339199479619759891003101710311129117111991213122713111326134413721386140014421456147014841848[[#This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départ]]&lt;FeuilleDeTemps133058721071631772193033173313453593733874014154294434574854015134155275415555275696116256536676816957237377517657797938078218358498638778919059199339199479619759891003101710311129117111991213122713111326134413721386140014421456147014841848[[#This Row],[Heure d’arrivée]],1,0)+FeuilleDeTemps133058721071631772193033173313453593733874014154294434574854015134155275415555275696116256536676816957237377517657797938078218358498638778919059199339199479619759891003101710311129117111991213122713111326134413721386140014421456147014841848[[#This Row],[Heure de départ]])-FeuilleDeTemps133058721071631772193033173313453593733874014154294434574854015134155275415555275696116256536676816957237377517657797938078218358498638778919059199339199479619759891003101710311129117111991213122713111326134413721386140014421456147014841848[[#This Row],[Fin de pause]]+FeuilleDeTemps133058721071631772193033173313453593733874014154294434574854015134155275415555275696116256536676816957237377517657797938078218358498638778919059199339199479619759891003101710311129117111991213122713111326134413721386140014421456147014841848[[#This Row],[Pause]]-FeuilleDeTemps133058721071631772193033173313453593733874014154294434574854015134155275415555275696116256536676816957237377517657797938078218358498638778919059199339199479619759891003101710311129117111991213122713111326134413721386140014421456147014841848[[#This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133058721071631772193033173313453593733874014154294434574854015134155275415555275696116256536676816957237377517657797938078218358498638778919059199339199479619759891003101710311129117111991213122713111326134413721386140014421456147014841848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départ]]&lt;FeuilleDeTemps133058721071631772193033173313453593733874014154294434574854015134155275415555275696116256536676816957237377517657797938078218358498638778919059199339199479619759891003101710311129117111991213122713111326134413721386140014421456147014841848[[#This Row],[Heure d’arrivée]],1,0)+FeuilleDeTemps133058721071631772193033173313453593733874014154294434574854015134155275415555275696116256536676816957237377517657797938078218358498638778919059199339199479619759891003101710311129117111991213122713111326134413721386140014421456147014841848[[#This Row],[Heure de départ]])-FeuilleDeTemps133058721071631772193033173313453593733874014154294434574854015134155275415555275696116256536676816957237377517657797938078218358498638778919059199339199479619759891003101710311129117111991213122713111326134413721386140014421456147014841848[[#This Row],[Heure d’arrivée]],0))*24,0)</calculatedColumnFormula>
    </tableColumn>
    <tableColumn id="7" xr3:uid="{5F22422E-BE70-4519-8510-DAD777C84648}" name="Payement" dataDxfId="238"/>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8" xr:uid="{A6B02C8D-320D-41D7-BCA6-871B38393537}" name="FeuilleDeTemps133058721071631772193033173313453593733874014154294434574854015134155275415555275696116256536676816957237377517657797938078218358498638778919059199339199479619759891003101710311129117111991213122713111326134413721386140014421456147014841849" displayName="FeuilleDeTemps133058721071631772193033173313453593733874014154294434574854015134155275415555275696116256536676816957237377517657797938078218358498638778919059199339199479619759891003101710311129117111991213122713111326134413721386140014421456147014841849" ref="C308:I315" totalsRowShown="0">
  <autoFilter ref="C308:I315" xr:uid="{A6B02C8D-320D-41D7-BCA6-871B38393537}"/>
  <tableColumns count="7">
    <tableColumn id="1" xr3:uid="{DAB8211B-4782-4820-96A4-F5603545A707}" name="Date(s)" dataDxfId="237"/>
    <tableColumn id="2" xr3:uid="{13F5DF92-A1FC-4E7A-8844-ED1B30FE2A64}" name="Heure d’arrivée" dataDxfId="236"/>
    <tableColumn id="3" xr3:uid="{8547EA74-741A-42FB-9491-5349D8FE4705}" name="Pause" dataDxfId="235"/>
    <tableColumn id="4" xr3:uid="{580B3BEC-A572-49C4-B8E2-55B3DE2FC2EB}" name="Fin de pause" dataDxfId="234"/>
    <tableColumn id="5" xr3:uid="{683D6411-6109-4BE1-8378-0C5470412B66}" name="Heure de départ" dataDxfId="233"/>
    <tableColumn id="6" xr3:uid="{B18FBEB5-E8E4-44B5-B4CF-2F9997600153}" name="Heures de travail" dataDxfId="232">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IFERROR(IF(COUNT(FeuilleDeTemps133058721071631772193033173313453593733874014154294434574854015134155275415555275696116256536676816957237377517657797938078218358498638778919059199339199479619759891003101710311129117111991213122713111326134413721386140014421456147014841849[[#This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départ]]&lt;FeuilleDeTemps133058721071631772193033173313453593733874014154294434574854015134155275415555275696116256536676816957237377517657797938078218358498638778919059199339199479619759891003101710311129117111991213122713111326134413721386140014421456147014841849[[#This Row],[Heure d’arrivée]],1,0)+FeuilleDeTemps133058721071631772193033173313453593733874014154294434574854015134155275415555275696116256536676816957237377517657797938078218358498638778919059199339199479619759891003101710311129117111991213122713111326134413721386140014421456147014841849[[#This Row],[Heure de départ]])-FeuilleDeTemps133058721071631772193033173313453593733874014154294434574854015134155275415555275696116256536676816957237377517657797938078218358498638778919059199339199479619759891003101710311129117111991213122713111326134413721386140014421456147014841849[[#This Row],[Fin de pause]]+FeuilleDeTemps133058721071631772193033173313453593733874014154294434574854015134155275415555275696116256536676816957237377517657797938078218358498638778919059199339199479619759891003101710311129117111991213122713111326134413721386140014421456147014841849[[#This Row],[Pause]]-FeuilleDeTemps133058721071631772193033173313453593733874014154294434574854015134155275415555275696116256536676816957237377517657797938078218358498638778919059199339199479619759891003101710311129117111991213122713111326134413721386140014421456147014841849[[#This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133058721071631772193033173313453593733874014154294434574854015134155275415555275696116256536676816957237377517657797938078218358498638778919059199339199479619759891003101710311129117111991213122713111326134413721386140014421456147014841849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départ]]&lt;FeuilleDeTemps133058721071631772193033173313453593733874014154294434574854015134155275415555275696116256536676816957237377517657797938078218358498638778919059199339199479619759891003101710311129117111991213122713111326134413721386140014421456147014841849[[#This Row],[Heure d’arrivée]],1,0)+FeuilleDeTemps133058721071631772193033173313453593733874014154294434574854015134155275415555275696116256536676816957237377517657797938078218358498638778919059199339199479619759891003101710311129117111991213122713111326134413721386140014421456147014841849[[#This Row],[Heure de départ]])-FeuilleDeTemps133058721071631772193033173313453593733874014154294434574854015134155275415555275696116256536676816957237377517657797938078218358498638778919059199339199479619759891003101710311129117111991213122713111326134413721386140014421456147014841849[[#This Row],[Heure d’arrivée]],0))*24,0)</calculatedColumnFormula>
    </tableColumn>
    <tableColumn id="7" xr3:uid="{EBB2660D-D5FA-4C23-907E-68F4ABB49008}" name="Payement" dataDxfId="231"/>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9" xr:uid="{6F18D06C-D120-4DDD-B6F2-5132408F258D}" name="FeuilleDeTemps133058721071631772193033173313453593733874014154294434574854015134155275415555275696116256536676816957237377517657797938078218358498638778919059199339199479619759891003101710311129117111991213122713111326134413721386140014421456147014841850" displayName="FeuilleDeTemps133058721071631772193033173313453593733874014154294434574854015134155275415555275696116256536676816957237377517657797938078218358498638778919059199339199479619759891003101710311129117111991213122713111326134413721386140014421456147014841850" ref="C318:I325" totalsRowShown="0">
  <autoFilter ref="C318:I325" xr:uid="{6F18D06C-D120-4DDD-B6F2-5132408F258D}"/>
  <tableColumns count="7">
    <tableColumn id="1" xr3:uid="{9419323A-EE8F-438E-BA5D-C4E70759DE1F}" name="Date(s)" dataDxfId="230"/>
    <tableColumn id="2" xr3:uid="{794DCCEC-2FE6-474C-ADA8-673D8BE1E6AA}" name="Heure d’arrivée" dataDxfId="229"/>
    <tableColumn id="3" xr3:uid="{04C98B8A-0B61-4F79-8EF6-6E43285AB18A}" name="Pause" dataDxfId="228"/>
    <tableColumn id="4" xr3:uid="{6FEDDE98-3853-47F4-BE26-85780CBDA7D2}" name="Fin de pause" dataDxfId="227"/>
    <tableColumn id="5" xr3:uid="{3EE85C9F-6D41-4DCD-BACC-5AE7FCBFE1FF}" name="Heure de départ" dataDxfId="226"/>
    <tableColumn id="6" xr3:uid="{6720BBFF-C063-478A-903E-436376A6CC7C}" name="Heures de travail" dataDxfId="225">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IFERROR(IF(COUNT(FeuilleDeTemps133058721071631772193033173313453593733874014154294434574854015134155275415555275696116256536676816957237377517657797938078218358498638778919059199339199479619759891003101710311129117111991213122713111326134413721386140014421456147014841850[[#This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départ]]&lt;FeuilleDeTemps133058721071631772193033173313453593733874014154294434574854015134155275415555275696116256536676816957237377517657797938078218358498638778919059199339199479619759891003101710311129117111991213122713111326134413721386140014421456147014841850[[#This Row],[Heure d’arrivée]],1,0)+FeuilleDeTemps133058721071631772193033173313453593733874014154294434574854015134155275415555275696116256536676816957237377517657797938078218358498638778919059199339199479619759891003101710311129117111991213122713111326134413721386140014421456147014841850[[#This Row],[Heure de départ]])-FeuilleDeTemps133058721071631772193033173313453593733874014154294434574854015134155275415555275696116256536676816957237377517657797938078218358498638778919059199339199479619759891003101710311129117111991213122713111326134413721386140014421456147014841850[[#This Row],[Fin de pause]]+FeuilleDeTemps133058721071631772193033173313453593733874014154294434574854015134155275415555275696116256536676816957237377517657797938078218358498638778919059199339199479619759891003101710311129117111991213122713111326134413721386140014421456147014841850[[#This Row],[Pause]]-FeuilleDeTemps133058721071631772193033173313453593733874014154294434574854015134155275415555275696116256536676816957237377517657797938078218358498638778919059199339199479619759891003101710311129117111991213122713111326134413721386140014421456147014841850[[#This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départ]]&lt;FeuilleDeTemps133058721071631772193033173313453593733874014154294434574854015134155275415555275696116256536676816957237377517657797938078218358498638778919059199339199479619759891003101710311129117111991213122713111326134413721386140014421456147014841850[[#This Row],[Heure d’arrivée]],1,0)+FeuilleDeTemps133058721071631772193033173313453593733874014154294434574854015134155275415555275696116256536676816957237377517657797938078218358498638778919059199339199479619759891003101710311129117111991213122713111326134413721386140014421456147014841850[[#This Row],[Heure de départ]])-FeuilleDeTemps133058721071631772193033173313453593733874014154294434574854015134155275415555275696116256536676816957237377517657797938078218358498638778919059199339199479619759891003101710311129117111991213122713111326134413721386140014421456147014841850[[#This Row],[Heure d’arrivée]],0))*24,0)</calculatedColumnFormula>
    </tableColumn>
    <tableColumn id="7" xr3:uid="{8A50F551-ED5B-426A-AB83-41AA12DF2DCF}" name="Payement" dataDxfId="224"/>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0" xr:uid="{A8AE4319-D0AB-4DAB-BCF6-BFD8636EDF85}" name="FeuilleDeTemps133058721071631772193033173313453593733874014154294434574854015134155275415555275696116256536676816957237377517657797938078218358498638778919059199339199479619759891003101710311129117111991213122713111326134413721386140014421456147014841851" displayName="FeuilleDeTemps133058721071631772193033173313453593733874014154294434574854015134155275415555275696116256536676816957237377517657797938078218358498638778919059199339199479619759891003101710311129117111991213122713111326134413721386140014421456147014841851" ref="C328:I335" totalsRowShown="0">
  <autoFilter ref="C328:I335" xr:uid="{A8AE4319-D0AB-4DAB-BCF6-BFD8636EDF85}"/>
  <tableColumns count="7">
    <tableColumn id="1" xr3:uid="{EC3A55C7-47C2-4DDD-BF03-77B94C069ADF}" name="Date(s)" dataDxfId="223"/>
    <tableColumn id="2" xr3:uid="{DBEC7010-8CA3-449F-BC83-BB0D4A5342D0}" name="Heure d’arrivée" dataDxfId="222"/>
    <tableColumn id="3" xr3:uid="{2E55AF1E-EAC2-4956-BAF0-46052383621A}" name="Pause" dataDxfId="221"/>
    <tableColumn id="4" xr3:uid="{39CF8AFC-A444-48D3-9B54-1E906BD73282}" name="Fin de pause" dataDxfId="220"/>
    <tableColumn id="5" xr3:uid="{F56E6579-5A7D-4929-AF10-D230CDB7D6E0}" name="Heure de départ" dataDxfId="219"/>
    <tableColumn id="6" xr3:uid="{EA6E2A62-C90D-4D03-884B-A1992B179C51}" name="Heures de travail" dataDxfId="218">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IFERROR(IF(COUNT(FeuilleDeTemps133058721071631772193033173313453593733874014154294434574854015134155275415555275696116256536676816957237377517657797938078218358498638778919059199339199479619759891003101710311129117111991213122713111326134413721386140014421456147014841851[[#This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départ]]&lt;FeuilleDeTemps133058721071631772193033173313453593733874014154294434574854015134155275415555275696116256536676816957237377517657797938078218358498638778919059199339199479619759891003101710311129117111991213122713111326134413721386140014421456147014841851[[#This Row],[Heure d’arrivée]],1,0)+FeuilleDeTemps133058721071631772193033173313453593733874014154294434574854015134155275415555275696116256536676816957237377517657797938078218358498638778919059199339199479619759891003101710311129117111991213122713111326134413721386140014421456147014841851[[#This Row],[Heure de départ]])-FeuilleDeTemps133058721071631772193033173313453593733874014154294434574854015134155275415555275696116256536676816957237377517657797938078218358498638778919059199339199479619759891003101710311129117111991213122713111326134413721386140014421456147014841851[[#This Row],[Fin de pause]]+FeuilleDeTemps133058721071631772193033173313453593733874014154294434574854015134155275415555275696116256536676816957237377517657797938078218358498638778919059199339199479619759891003101710311129117111991213122713111326134413721386140014421456147014841851[[#This Row],[Pause]]-FeuilleDeTemps133058721071631772193033173313453593733874014154294434574854015134155275415555275696116256536676816957237377517657797938078218358498638778919059199339199479619759891003101710311129117111991213122713111326134413721386140014421456147014841851[[#This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départ]]&lt;FeuilleDeTemps133058721071631772193033173313453593733874014154294434574854015134155275415555275696116256536676816957237377517657797938078218358498638778919059199339199479619759891003101710311129117111991213122713111326134413721386140014421456147014841851[[#This Row],[Heure d’arrivée]],1,0)+FeuilleDeTemps133058721071631772193033173313453593733874014154294434574854015134155275415555275696116256536676816957237377517657797938078218358498638778919059199339199479619759891003101710311129117111991213122713111326134413721386140014421456147014841851[[#This Row],[Heure de départ]])-FeuilleDeTemps133058721071631772193033173313453593733874014154294434574854015134155275415555275696116256536676816957237377517657797938078218358498638778919059199339199479619759891003101710311129117111991213122713111326134413721386140014421456147014841851[[#This Row],[Heure d’arrivée]],0))*24,0)</calculatedColumnFormula>
    </tableColumn>
    <tableColumn id="7" xr3:uid="{7E8ACE30-1A02-4491-84E7-4B3726D9DA43}" name="Payement" dataDxfId="217"/>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1" xr:uid="{6F7DB107-6C5A-4402-9804-D13826F62E2C}" name="FeuilleDeTemps133058721071631772193033173313453593733874014154294434574854015134155275415555275696116256536676816957237377517657797938078218358498638778919059199339199479619759891003101710311129117111991213122713111326134413721386140014421456147014841852" displayName="FeuilleDeTemps133058721071631772193033173313453593733874014154294434574854015134155275415555275696116256536676816957237377517657797938078218358498638778919059199339199479619759891003101710311129117111991213122713111326134413721386140014421456147014841852" ref="C338:I345" totalsRowShown="0">
  <autoFilter ref="C338:I345" xr:uid="{6F7DB107-6C5A-4402-9804-D13826F62E2C}"/>
  <tableColumns count="7">
    <tableColumn id="1" xr3:uid="{B2880A2C-8DB6-420C-9B81-9420365876D4}" name="Date(s)" dataDxfId="216"/>
    <tableColumn id="2" xr3:uid="{42C60248-79D4-447B-931E-A1B47FEFE4B1}" name="Heure d’arrivée" dataDxfId="215"/>
    <tableColumn id="3" xr3:uid="{91AA079A-14BA-4524-99DF-0CBD8621E24E}" name="Pause" dataDxfId="214"/>
    <tableColumn id="4" xr3:uid="{4ED68165-9A0C-435C-9573-DE06EBABE9C1}" name="Fin de pause" dataDxfId="213"/>
    <tableColumn id="5" xr3:uid="{8EE2F72A-9F7B-4C0F-A99A-2A514BC6C842}" name="Heure de départ" dataDxfId="212"/>
    <tableColumn id="6" xr3:uid="{61CDD8A5-0D7B-47F9-AACF-00DFAF6F51C2}" name="Heures de travail" dataDxfId="211">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IFERROR(IF(COUNT(FeuilleDeTemps133058721071631772193033173313453593733874014154294434574854015134155275415555275696116256536676816957237377517657797938078218358498638778919059199339199479619759891003101710311129117111991213122713111326134413721386140014421456147014841852[[#This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départ]]&lt;FeuilleDeTemps133058721071631772193033173313453593733874014154294434574854015134155275415555275696116256536676816957237377517657797938078218358498638778919059199339199479619759891003101710311129117111991213122713111326134413721386140014421456147014841852[[#This Row],[Heure d’arrivée]],1,0)+FeuilleDeTemps133058721071631772193033173313453593733874014154294434574854015134155275415555275696116256536676816957237377517657797938078218358498638778919059199339199479619759891003101710311129117111991213122713111326134413721386140014421456147014841852[[#This Row],[Heure de départ]])-FeuilleDeTemps133058721071631772193033173313453593733874014154294434574854015134155275415555275696116256536676816957237377517657797938078218358498638778919059199339199479619759891003101710311129117111991213122713111326134413721386140014421456147014841852[[#This Row],[Fin de pause]]+FeuilleDeTemps133058721071631772193033173313453593733874014154294434574854015134155275415555275696116256536676816957237377517657797938078218358498638778919059199339199479619759891003101710311129117111991213122713111326134413721386140014421456147014841852[[#This Row],[Pause]]-FeuilleDeTemps133058721071631772193033173313453593733874014154294434574854015134155275415555275696116256536676816957237377517657797938078218358498638778919059199339199479619759891003101710311129117111991213122713111326134413721386140014421456147014841852[[#This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départ]]&lt;FeuilleDeTemps133058721071631772193033173313453593733874014154294434574854015134155275415555275696116256536676816957237377517657797938078218358498638778919059199339199479619759891003101710311129117111991213122713111326134413721386140014421456147014841852[[#This Row],[Heure d’arrivée]],1,0)+FeuilleDeTemps133058721071631772193033173313453593733874014154294434574854015134155275415555275696116256536676816957237377517657797938078218358498638778919059199339199479619759891003101710311129117111991213122713111326134413721386140014421456147014841852[[#This Row],[Heure de départ]])-FeuilleDeTemps133058721071631772193033173313453593733874014154294434574854015134155275415555275696116256536676816957237377517657797938078218358498638778919059199339199479619759891003101710311129117111991213122713111326134413721386140014421456147014841852[[#This Row],[Heure d’arrivée]],0))*24,0)</calculatedColumnFormula>
    </tableColumn>
    <tableColumn id="7" xr3:uid="{C6B85775-FDC1-4B4C-918D-A8AA1458FDAD}" name="Payement" dataDxfId="210"/>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2" xr:uid="{5332CC8B-3AC7-4AC7-872C-D0C2F29DFA8E}" name="FeuilleDeTemps133058721071631772193033173313453593733874014154294434574854015134155275415555275696116256536676816957237377517657797938078218358498638778919059199339199479619759891003101710311129117111991213122713111326134413721386140014421456147014841853" displayName="FeuilleDeTemps133058721071631772193033173313453593733874014154294434574854015134155275415555275696116256536676816957237377517657797938078218358498638778919059199339199479619759891003101710311129117111991213122713111326134413721386140014421456147014841853" ref="C348:I355" totalsRowShown="0">
  <autoFilter ref="C348:I355" xr:uid="{5332CC8B-3AC7-4AC7-872C-D0C2F29DFA8E}"/>
  <tableColumns count="7">
    <tableColumn id="1" xr3:uid="{A5CE9997-3798-4129-A485-56E0193E6F20}" name="Date(s)" dataDxfId="209"/>
    <tableColumn id="2" xr3:uid="{FB1853B7-68B0-433C-B080-8EDFE7FAF8D2}" name="Heure d’arrivée" dataDxfId="208"/>
    <tableColumn id="3" xr3:uid="{0B320387-B856-425C-84CD-7DA1DCCC294F}" name="Pause" dataDxfId="207"/>
    <tableColumn id="4" xr3:uid="{16477AB9-D012-40CA-BC19-339E9CB04087}" name="Fin de pause" dataDxfId="206"/>
    <tableColumn id="5" xr3:uid="{AF66EE60-9610-45EA-B91C-132240AABF1E}" name="Heure de départ" dataDxfId="205"/>
    <tableColumn id="6" xr3:uid="{B3EFC4A7-2BA4-47E7-B934-FFAC2FBA92F4}" name="Heures de travail" dataDxfId="204">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IFERROR(IF(COUNT(FeuilleDeTemps133058721071631772193033173313453593733874014154294434574854015134155275415555275696116256536676816957237377517657797938078218358498638778919059199339199479619759891003101710311129117111991213122713111326134413721386140014421456147014841853[[#This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départ]]&lt;FeuilleDeTemps133058721071631772193033173313453593733874014154294434574854015134155275415555275696116256536676816957237377517657797938078218358498638778919059199339199479619759891003101710311129117111991213122713111326134413721386140014421456147014841853[[#This Row],[Heure d’arrivée]],1,0)+FeuilleDeTemps133058721071631772193033173313453593733874014154294434574854015134155275415555275696116256536676816957237377517657797938078218358498638778919059199339199479619759891003101710311129117111991213122713111326134413721386140014421456147014841853[[#This Row],[Heure de départ]])-FeuilleDeTemps133058721071631772193033173313453593733874014154294434574854015134155275415555275696116256536676816957237377517657797938078218358498638778919059199339199479619759891003101710311129117111991213122713111326134413721386140014421456147014841853[[#This Row],[Fin de pause]]+FeuilleDeTemps133058721071631772193033173313453593733874014154294434574854015134155275415555275696116256536676816957237377517657797938078218358498638778919059199339199479619759891003101710311129117111991213122713111326134413721386140014421456147014841853[[#This Row],[Pause]]-FeuilleDeTemps133058721071631772193033173313453593733874014154294434574854015134155275415555275696116256536676816957237377517657797938078218358498638778919059199339199479619759891003101710311129117111991213122713111326134413721386140014421456147014841853[[#This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départ]]&lt;FeuilleDeTemps133058721071631772193033173313453593733874014154294434574854015134155275415555275696116256536676816957237377517657797938078218358498638778919059199339199479619759891003101710311129117111991213122713111326134413721386140014421456147014841853[[#This Row],[Heure d’arrivée]],1,0)+FeuilleDeTemps133058721071631772193033173313453593733874014154294434574854015134155275415555275696116256536676816957237377517657797938078218358498638778919059199339199479619759891003101710311129117111991213122713111326134413721386140014421456147014841853[[#This Row],[Heure de départ]])-FeuilleDeTemps133058721071631772193033173313453593733874014154294434574854015134155275415555275696116256536676816957237377517657797938078218358498638778919059199339199479619759891003101710311129117111991213122713111326134413721386140014421456147014841853[[#This Row],[Heure d’arrivée]],0))*24,0)</calculatedColumnFormula>
    </tableColumn>
    <tableColumn id="7" xr3:uid="{8A2044D6-5926-4AF8-B151-FAB989674270}" name="Payement" dataDxfId="203"/>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3" xr:uid="{EDD9B9CA-E3BE-4052-94A5-0240ACA5A442}" name="FeuilleDeTemps133058721071631772193033173313453593733874014154294434574854015134155275415555275696116256536676816957237377517657797938078218358498638778919059199339199479619759891003101710311129117111991213122713111326134413721386140014421456147014841854" displayName="FeuilleDeTemps133058721071631772193033173313453593733874014154294434574854015134155275415555275696116256536676816957237377517657797938078218358498638778919059199339199479619759891003101710311129117111991213122713111326134413721386140014421456147014841854" ref="C358:I365" totalsRowShown="0">
  <autoFilter ref="C358:I365" xr:uid="{EDD9B9CA-E3BE-4052-94A5-0240ACA5A442}"/>
  <tableColumns count="7">
    <tableColumn id="1" xr3:uid="{49CD66A6-27D6-4102-89E8-6C2C5F00E191}" name="Date(s)" dataDxfId="202"/>
    <tableColumn id="2" xr3:uid="{8312A8AB-6224-45F9-BF57-68B4ABD739CD}" name="Heure d’arrivée" dataDxfId="201"/>
    <tableColumn id="3" xr3:uid="{23960D07-FFA6-482C-B5A4-60B42DFFC666}" name="Pause" dataDxfId="200"/>
    <tableColumn id="4" xr3:uid="{E4BC750C-886B-4FEC-8732-12BD772DCC58}" name="Fin de pause" dataDxfId="199"/>
    <tableColumn id="5" xr3:uid="{58076B5C-4DE0-4D39-8118-C0D0481165B2}" name="Heure de départ" dataDxfId="198"/>
    <tableColumn id="6" xr3:uid="{90148587-E3BE-4652-BF78-949F2D346A7C}" name="Heures de travail" dataDxfId="197">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IFERROR(IF(COUNT(FeuilleDeTemps133058721071631772193033173313453593733874014154294434574854015134155275415555275696116256536676816957237377517657797938078218358498638778919059199339199479619759891003101710311129117111991213122713111326134413721386140014421456147014841854[[#This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départ]]&lt;FeuilleDeTemps133058721071631772193033173313453593733874014154294434574854015134155275415555275696116256536676816957237377517657797938078218358498638778919059199339199479619759891003101710311129117111991213122713111326134413721386140014421456147014841854[[#This Row],[Heure d’arrivée]],1,0)+FeuilleDeTemps133058721071631772193033173313453593733874014154294434574854015134155275415555275696116256536676816957237377517657797938078218358498638778919059199339199479619759891003101710311129117111991213122713111326134413721386140014421456147014841854[[#This Row],[Heure de départ]])-FeuilleDeTemps133058721071631772193033173313453593733874014154294434574854015134155275415555275696116256536676816957237377517657797938078218358498638778919059199339199479619759891003101710311129117111991213122713111326134413721386140014421456147014841854[[#This Row],[Fin de pause]]+FeuilleDeTemps133058721071631772193033173313453593733874014154294434574854015134155275415555275696116256536676816957237377517657797938078218358498638778919059199339199479619759891003101710311129117111991213122713111326134413721386140014421456147014841854[[#This Row],[Pause]]-FeuilleDeTemps133058721071631772193033173313453593733874014154294434574854015134155275415555275696116256536676816957237377517657797938078218358498638778919059199339199479619759891003101710311129117111991213122713111326134413721386140014421456147014841854[[#This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départ]]&lt;FeuilleDeTemps133058721071631772193033173313453593733874014154294434574854015134155275415555275696116256536676816957237377517657797938078218358498638778919059199339199479619759891003101710311129117111991213122713111326134413721386140014421456147014841854[[#This Row],[Heure d’arrivée]],1,0)+FeuilleDeTemps133058721071631772193033173313453593733874014154294434574854015134155275415555275696116256536676816957237377517657797938078218358498638778919059199339199479619759891003101710311129117111991213122713111326134413721386140014421456147014841854[[#This Row],[Heure de départ]])-FeuilleDeTemps133058721071631772193033173313453593733874014154294434574854015134155275415555275696116256536676816957237377517657797938078218358498638778919059199339199479619759891003101710311129117111991213122713111326134413721386140014421456147014841854[[#This Row],[Heure d’arrivée]],0))*24,0)</calculatedColumnFormula>
    </tableColumn>
    <tableColumn id="7" xr3:uid="{CA62BB47-7E39-49CB-84B5-3E5F1BAE62C7}" name="Payement" dataDxfId="196"/>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4" xr:uid="{1502642B-030A-43E4-9879-A7DF6A98E426}" name="FeuilleDeTemps133058721071631772193033173313453593733874014154294434574854015134155275415555275696116256536676816957237377517657797938078218358498638778919059199339199479619759891003101710311129117111991213122713111326134413721386140014421456147014841855" displayName="FeuilleDeTemps133058721071631772193033173313453593733874014154294434574854015134155275415555275696116256536676816957237377517657797938078218358498638778919059199339199479619759891003101710311129117111991213122713111326134413721386140014421456147014841855" ref="C368:I375" totalsRowShown="0">
  <autoFilter ref="C368:I375" xr:uid="{1502642B-030A-43E4-9879-A7DF6A98E426}"/>
  <tableColumns count="7">
    <tableColumn id="1" xr3:uid="{A84C6F31-9302-40C3-8241-A54B301D2230}" name="Date(s)" dataDxfId="195"/>
    <tableColumn id="2" xr3:uid="{F914E516-ECC3-4E47-8056-2D489920AB49}" name="Heure d’arrivée" dataDxfId="194"/>
    <tableColumn id="3" xr3:uid="{78964173-0235-4042-8BA7-59E1923BF323}" name="Pause" dataDxfId="193"/>
    <tableColumn id="4" xr3:uid="{C8DFE44D-CF5B-41E7-B08E-2EF43DD78DEB}" name="Fin de pause" dataDxfId="192"/>
    <tableColumn id="5" xr3:uid="{1FAA3D32-B461-4E1C-AD9A-1A751B9FF33A}" name="Heure de départ" dataDxfId="191"/>
    <tableColumn id="6" xr3:uid="{C3A70BFA-E45B-4A0B-85EE-4D59D9B49689}" name="Heures de travail" dataDxfId="190">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IFERROR(IF(COUNT(FeuilleDeTemps133058721071631772193033173313453593733874014154294434574854015134155275415555275696116256536676816957237377517657797938078218358498638778919059199339199479619759891003101710311129117111991213122713111326134413721386140014421456147014841855[[#This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départ]]&lt;FeuilleDeTemps133058721071631772193033173313453593733874014154294434574854015134155275415555275696116256536676816957237377517657797938078218358498638778919059199339199479619759891003101710311129117111991213122713111326134413721386140014421456147014841855[[#This Row],[Heure d’arrivée]],1,0)+FeuilleDeTemps133058721071631772193033173313453593733874014154294434574854015134155275415555275696116256536676816957237377517657797938078218358498638778919059199339199479619759891003101710311129117111991213122713111326134413721386140014421456147014841855[[#This Row],[Heure de départ]])-FeuilleDeTemps133058721071631772193033173313453593733874014154294434574854015134155275415555275696116256536676816957237377517657797938078218358498638778919059199339199479619759891003101710311129117111991213122713111326134413721386140014421456147014841855[[#This Row],[Fin de pause]]+FeuilleDeTemps133058721071631772193033173313453593733874014154294434574854015134155275415555275696116256536676816957237377517657797938078218358498638778919059199339199479619759891003101710311129117111991213122713111326134413721386140014421456147014841855[[#This Row],[Pause]]-FeuilleDeTemps133058721071631772193033173313453593733874014154294434574854015134155275415555275696116256536676816957237377517657797938078218358498638778919059199339199479619759891003101710311129117111991213122713111326134413721386140014421456147014841855[[#This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départ]]&lt;FeuilleDeTemps133058721071631772193033173313453593733874014154294434574854015134155275415555275696116256536676816957237377517657797938078218358498638778919059199339199479619759891003101710311129117111991213122713111326134413721386140014421456147014841855[[#This Row],[Heure d’arrivée]],1,0)+FeuilleDeTemps133058721071631772193033173313453593733874014154294434574854015134155275415555275696116256536676816957237377517657797938078218358498638778919059199339199479619759891003101710311129117111991213122713111326134413721386140014421456147014841855[[#This Row],[Heure de départ]])-FeuilleDeTemps133058721071631772193033173313453593733874014154294434574854015134155275415555275696116256536676816957237377517657797938078218358498638778919059199339199479619759891003101710311129117111991213122713111326134413721386140014421456147014841855[[#This Row],[Heure d’arrivée]],0))*24,0)</calculatedColumnFormula>
    </tableColumn>
    <tableColumn id="7" xr3:uid="{D8B2BBB4-5735-453B-A633-19F5755A2FFB}" name="Payement" dataDxfId="189"/>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5" xr:uid="{71383C15-A44F-49CC-8F7F-FFFCB27F582D}" name="FeuilleDeTemps133058721071631772193033173313453593733874014154294434574854015134155275415555275696116256536676816957237377517657797938078218358498638778919059199339199479619759891003101710311129117111991213122713111326134413721386140014421456147014841856" displayName="FeuilleDeTemps133058721071631772193033173313453593733874014154294434574854015134155275415555275696116256536676816957237377517657797938078218358498638778919059199339199479619759891003101710311129117111991213122713111326134413721386140014421456147014841856" ref="C378:I385" totalsRowShown="0">
  <autoFilter ref="C378:I385" xr:uid="{71383C15-A44F-49CC-8F7F-FFFCB27F582D}"/>
  <tableColumns count="7">
    <tableColumn id="1" xr3:uid="{A6AE47DB-4DED-4A3D-B699-01BC311B9810}" name="Date(s)" dataDxfId="188"/>
    <tableColumn id="2" xr3:uid="{2319F415-B89C-4970-827C-5F90BD3D6934}" name="Heure d’arrivée" dataDxfId="187"/>
    <tableColumn id="3" xr3:uid="{646FF8C7-00D3-4D36-98C1-50249DB6865C}" name="Pause" dataDxfId="186"/>
    <tableColumn id="4" xr3:uid="{D70C659F-22F4-47D5-A93A-F40A30B98A17}" name="Fin de pause" dataDxfId="185"/>
    <tableColumn id="5" xr3:uid="{8B326678-4D1E-47D4-8B75-4199259FE91A}" name="Heure de départ" dataDxfId="184"/>
    <tableColumn id="6" xr3:uid="{1FE6AE24-7EB3-4C51-A854-4473379E32B2}" name="Heures de travail" dataDxfId="183">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IFERROR(IF(COUNT(FeuilleDeTemps133058721071631772193033173313453593733874014154294434574854015134155275415555275696116256536676816957237377517657797938078218358498638778919059199339199479619759891003101710311129117111991213122713111326134413721386140014421456147014841856[[#This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départ]]&lt;FeuilleDeTemps133058721071631772193033173313453593733874014154294434574854015134155275415555275696116256536676816957237377517657797938078218358498638778919059199339199479619759891003101710311129117111991213122713111326134413721386140014421456147014841856[[#This Row],[Heure d’arrivée]],1,0)+FeuilleDeTemps133058721071631772193033173313453593733874014154294434574854015134155275415555275696116256536676816957237377517657797938078218358498638778919059199339199479619759891003101710311129117111991213122713111326134413721386140014421456147014841856[[#This Row],[Heure de départ]])-FeuilleDeTemps133058721071631772193033173313453593733874014154294434574854015134155275415555275696116256536676816957237377517657797938078218358498638778919059199339199479619759891003101710311129117111991213122713111326134413721386140014421456147014841856[[#This Row],[Fin de pause]]+FeuilleDeTemps133058721071631772193033173313453593733874014154294434574854015134155275415555275696116256536676816957237377517657797938078218358498638778919059199339199479619759891003101710311129117111991213122713111326134413721386140014421456147014841856[[#This Row],[Pause]]-FeuilleDeTemps133058721071631772193033173313453593733874014154294434574854015134155275415555275696116256536676816957237377517657797938078218358498638778919059199339199479619759891003101710311129117111991213122713111326134413721386140014421456147014841856[[#This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départ]]&lt;FeuilleDeTemps133058721071631772193033173313453593733874014154294434574854015134155275415555275696116256536676816957237377517657797938078218358498638778919059199339199479619759891003101710311129117111991213122713111326134413721386140014421456147014841856[[#This Row],[Heure d’arrivée]],1,0)+FeuilleDeTemps133058721071631772193033173313453593733874014154294434574854015134155275415555275696116256536676816957237377517657797938078218358498638778919059199339199479619759891003101710311129117111991213122713111326134413721386140014421456147014841856[[#This Row],[Heure de départ]])-FeuilleDeTemps133058721071631772193033173313453593733874014154294434574854015134155275415555275696116256536676816957237377517657797938078218358498638778919059199339199479619759891003101710311129117111991213122713111326134413721386140014421456147014841856[[#This Row],[Heure d’arrivée]],0))*24,0)</calculatedColumnFormula>
    </tableColumn>
    <tableColumn id="7" xr3:uid="{FDCD4691-981E-457D-82BB-54FA90452E23}" name="Payement" dataDxfId="182"/>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6" xr:uid="{AD5ECBD5-1726-4A35-8176-817CFA47EC8C}" name="FeuilleDeTemps133058721071631772193033173313453593733874014154294434574854015134155275415555275696116256536676816957237377517657797938078218358498638778919059199339199479619759891003101710311129117111991213122713111326134413721386140014421456147014841857" displayName="FeuilleDeTemps133058721071631772193033173313453593733874014154294434574854015134155275415555275696116256536676816957237377517657797938078218358498638778919059199339199479619759891003101710311129117111991213122713111326134413721386140014421456147014841857" ref="C388:I395" totalsRowShown="0">
  <autoFilter ref="C388:I395" xr:uid="{AD5ECBD5-1726-4A35-8176-817CFA47EC8C}"/>
  <tableColumns count="7">
    <tableColumn id="1" xr3:uid="{FFC6C8A7-E467-482C-A9F1-79F9F7669EBC}" name="Date(s)" dataDxfId="181"/>
    <tableColumn id="2" xr3:uid="{4287BDEE-6F34-46FC-A3D1-CD6A809C52B7}" name="Heure d’arrivée" dataDxfId="180"/>
    <tableColumn id="3" xr3:uid="{C744A9CB-0178-497A-A268-D5BA627702DA}" name="Pause" dataDxfId="179"/>
    <tableColumn id="4" xr3:uid="{FA9D9D90-671B-4A44-916E-2E528160BB8D}" name="Fin de pause" dataDxfId="178"/>
    <tableColumn id="5" xr3:uid="{FAA0E3BA-F6E4-4EBC-866C-830B9D1352F9}" name="Heure de départ" dataDxfId="177"/>
    <tableColumn id="6" xr3:uid="{FBF7394F-78FB-477F-AFBB-BF407E36EEDF}" name="Heures de travail" dataDxfId="176">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IFERROR(IF(COUNT(FeuilleDeTemps133058721071631772193033173313453593733874014154294434574854015134155275415555275696116256536676816957237377517657797938078218358498638778919059199339199479619759891003101710311129117111991213122713111326134413721386140014421456147014841857[[#This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départ]]&lt;FeuilleDeTemps133058721071631772193033173313453593733874014154294434574854015134155275415555275696116256536676816957237377517657797938078218358498638778919059199339199479619759891003101710311129117111991213122713111326134413721386140014421456147014841857[[#This Row],[Heure d’arrivée]],1,0)+FeuilleDeTemps133058721071631772193033173313453593733874014154294434574854015134155275415555275696116256536676816957237377517657797938078218358498638778919059199339199479619759891003101710311129117111991213122713111326134413721386140014421456147014841857[[#This Row],[Heure de départ]])-FeuilleDeTemps133058721071631772193033173313453593733874014154294434574854015134155275415555275696116256536676816957237377517657797938078218358498638778919059199339199479619759891003101710311129117111991213122713111326134413721386140014421456147014841857[[#This Row],[Fin de pause]]+FeuilleDeTemps133058721071631772193033173313453593733874014154294434574854015134155275415555275696116256536676816957237377517657797938078218358498638778919059199339199479619759891003101710311129117111991213122713111326134413721386140014421456147014841857[[#This Row],[Pause]]-FeuilleDeTemps133058721071631772193033173313453593733874014154294434574854015134155275415555275696116256536676816957237377517657797938078218358498638778919059199339199479619759891003101710311129117111991213122713111326134413721386140014421456147014841857[[#This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départ]]&lt;FeuilleDeTemps133058721071631772193033173313453593733874014154294434574854015134155275415555275696116256536676816957237377517657797938078218358498638778919059199339199479619759891003101710311129117111991213122713111326134413721386140014421456147014841857[[#This Row],[Heure d’arrivée]],1,0)+FeuilleDeTemps133058721071631772193033173313453593733874014154294434574854015134155275415555275696116256536676816957237377517657797938078218358498638778919059199339199479619759891003101710311129117111991213122713111326134413721386140014421456147014841857[[#This Row],[Heure de départ]])-FeuilleDeTemps133058721071631772193033173313453593733874014154294434574854015134155275415555275696116256536676816957237377517657797938078218358498638778919059199339199479619759891003101710311129117111991213122713111326134413721386140014421456147014841857[[#This Row],[Heure d’arrivée]],0))*24,0)</calculatedColumnFormula>
    </tableColumn>
    <tableColumn id="7" xr3:uid="{8B888B41-166B-4B31-AF7B-8D3CD8E7A5E8}" name="Payement" dataDxfId="175"/>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7" xr:uid="{153739A6-ED98-4040-931A-FA1AA8FFA254}" name="FeuilleDeTemps133058721071631772193033173313453593733874014154294434574854015134155275415555275696116256536676816957237377517657797938078218358498638778919059199339199479619759891003101710311129117111991213122713111326134413721386140014421456147014841858" displayName="FeuilleDeTemps133058721071631772193033173313453593733874014154294434574854015134155275415555275696116256536676816957237377517657797938078218358498638778919059199339199479619759891003101710311129117111991213122713111326134413721386140014421456147014841858" ref="C398:I405" totalsRowShown="0">
  <autoFilter ref="C398:I405" xr:uid="{153739A6-ED98-4040-931A-FA1AA8FFA254}"/>
  <tableColumns count="7">
    <tableColumn id="1" xr3:uid="{4B18F487-A671-44DA-9ABC-B717C702398D}" name="Date(s)" dataDxfId="174"/>
    <tableColumn id="2" xr3:uid="{AD554268-025B-4177-9D0B-FC936C1174EA}" name="Heure d’arrivée" dataDxfId="173"/>
    <tableColumn id="3" xr3:uid="{31596DCD-990F-468F-B342-F875CEDEF872}" name="Pause" dataDxfId="172"/>
    <tableColumn id="4" xr3:uid="{CBD9DC46-EC60-4726-9511-5049B4313712}" name="Fin de pause" dataDxfId="171"/>
    <tableColumn id="5" xr3:uid="{14F44D02-6CA5-4528-B735-028337E66229}" name="Heure de départ" dataDxfId="170"/>
    <tableColumn id="6" xr3:uid="{00329B7A-2C4D-48F1-9DCA-81185DBF2989}" name="Heures de travail" dataDxfId="169">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IFERROR(IF(COUNT(FeuilleDeTemps133058721071631772193033173313453593733874014154294434574854015134155275415555275696116256536676816957237377517657797938078218358498638778919059199339199479619759891003101710311129117111991213122713111326134413721386140014421456147014841858[[#This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départ]]&lt;FeuilleDeTemps133058721071631772193033173313453593733874014154294434574854015134155275415555275696116256536676816957237377517657797938078218358498638778919059199339199479619759891003101710311129117111991213122713111326134413721386140014421456147014841858[[#This Row],[Heure d’arrivée]],1,0)+FeuilleDeTemps133058721071631772193033173313453593733874014154294434574854015134155275415555275696116256536676816957237377517657797938078218358498638778919059199339199479619759891003101710311129117111991213122713111326134413721386140014421456147014841858[[#This Row],[Heure de départ]])-FeuilleDeTemps133058721071631772193033173313453593733874014154294434574854015134155275415555275696116256536676816957237377517657797938078218358498638778919059199339199479619759891003101710311129117111991213122713111326134413721386140014421456147014841858[[#This Row],[Fin de pause]]+FeuilleDeTemps133058721071631772193033173313453593733874014154294434574854015134155275415555275696116256536676816957237377517657797938078218358498638778919059199339199479619759891003101710311129117111991213122713111326134413721386140014421456147014841858[[#This Row],[Pause]]-FeuilleDeTemps133058721071631772193033173313453593733874014154294434574854015134155275415555275696116256536676816957237377517657797938078218358498638778919059199339199479619759891003101710311129117111991213122713111326134413721386140014421456147014841858[[#This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départ]]&lt;FeuilleDeTemps133058721071631772193033173313453593733874014154294434574854015134155275415555275696116256536676816957237377517657797938078218358498638778919059199339199479619759891003101710311129117111991213122713111326134413721386140014421456147014841858[[#This Row],[Heure d’arrivée]],1,0)+FeuilleDeTemps133058721071631772193033173313453593733874014154294434574854015134155275415555275696116256536676816957237377517657797938078218358498638778919059199339199479619759891003101710311129117111991213122713111326134413721386140014421456147014841858[[#This Row],[Heure de départ]])-FeuilleDeTemps133058721071631772193033173313453593733874014154294434574854015134155275415555275696116256536676816957237377517657797938078218358498638778919059199339199479619759891003101710311129117111991213122713111326134413721386140014421456147014841858[[#This Row],[Heure d’arrivée]],0))*24,0)</calculatedColumnFormula>
    </tableColumn>
    <tableColumn id="7" xr3:uid="{1785AD91-5FDC-4A3C-BFFA-B1F432292FA9}" name="Payement" dataDxfId="168"/>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8" xr:uid="{144EC244-28C8-405C-9EEF-01C30DAABFFC}" name="FeuilleDeTemps133058721071631772193033173313453593733874014154294434574854015134155275415555275696116256536676816957237377517657797938078218358498638778919059199339199479619759891003101710311129117111991213122713111326134413721386140014421456147014841859" displayName="FeuilleDeTemps133058721071631772193033173313453593733874014154294434574854015134155275415555275696116256536676816957237377517657797938078218358498638778919059199339199479619759891003101710311129117111991213122713111326134413721386140014421456147014841859" ref="C408:I415" totalsRowShown="0">
  <autoFilter ref="C408:I415" xr:uid="{144EC244-28C8-405C-9EEF-01C30DAABFFC}"/>
  <tableColumns count="7">
    <tableColumn id="1" xr3:uid="{048F8986-EE1D-4629-8E5C-F9F581D1AB39}" name="Date(s)" dataDxfId="167"/>
    <tableColumn id="2" xr3:uid="{AFE63FF2-895D-4EA2-B0F8-49F475DF5075}" name="Heure d’arrivée" dataDxfId="166"/>
    <tableColumn id="3" xr3:uid="{0BED5E89-7FF6-4541-B53C-913CE7651B19}" name="Pause" dataDxfId="165"/>
    <tableColumn id="4" xr3:uid="{DC09855A-52A5-4FDC-BC7B-052275A15FD9}" name="Fin de pause" dataDxfId="164"/>
    <tableColumn id="5" xr3:uid="{FE39BFE9-0DE4-43BF-ABC6-1B5BD3DCA661}" name="Heure de départ" dataDxfId="163"/>
    <tableColumn id="6" xr3:uid="{B51D8351-54FA-45C3-A109-274A5443A29B}" name="Heures de travail" dataDxfId="162">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IFERROR(IF(COUNT(FeuilleDeTemps133058721071631772193033173313453593733874014154294434574854015134155275415555275696116256536676816957237377517657797938078218358498638778919059199339199479619759891003101710311129117111991213122713111326134413721386140014421456147014841859[[#This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départ]]&lt;FeuilleDeTemps133058721071631772193033173313453593733874014154294434574854015134155275415555275696116256536676816957237377517657797938078218358498638778919059199339199479619759891003101710311129117111991213122713111326134413721386140014421456147014841859[[#This Row],[Heure d’arrivée]],1,0)+FeuilleDeTemps133058721071631772193033173313453593733874014154294434574854015134155275415555275696116256536676816957237377517657797938078218358498638778919059199339199479619759891003101710311129117111991213122713111326134413721386140014421456147014841859[[#This Row],[Heure de départ]])-FeuilleDeTemps133058721071631772193033173313453593733874014154294434574854015134155275415555275696116256536676816957237377517657797938078218358498638778919059199339199479619759891003101710311129117111991213122713111326134413721386140014421456147014841859[[#This Row],[Fin de pause]]+FeuilleDeTemps133058721071631772193033173313453593733874014154294434574854015134155275415555275696116256536676816957237377517657797938078218358498638778919059199339199479619759891003101710311129117111991213122713111326134413721386140014421456147014841859[[#This Row],[Pause]]-FeuilleDeTemps133058721071631772193033173313453593733874014154294434574854015134155275415555275696116256536676816957237377517657797938078218358498638778919059199339199479619759891003101710311129117111991213122713111326134413721386140014421456147014841859[[#This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départ]]&lt;FeuilleDeTemps133058721071631772193033173313453593733874014154294434574854015134155275415555275696116256536676816957237377517657797938078218358498638778919059199339199479619759891003101710311129117111991213122713111326134413721386140014421456147014841859[[#This Row],[Heure d’arrivée]],1,0)+FeuilleDeTemps133058721071631772193033173313453593733874014154294434574854015134155275415555275696116256536676816957237377517657797938078218358498638778919059199339199479619759891003101710311129117111991213122713111326134413721386140014421456147014841859[[#This Row],[Heure de départ]])-FeuilleDeTemps133058721071631772193033173313453593733874014154294434574854015134155275415555275696116256536676816957237377517657797938078218358498638778919059199339199479619759891003101710311129117111991213122713111326134413721386140014421456147014841859[[#This Row],[Heure d’arrivée]],0))*24,0)</calculatedColumnFormula>
    </tableColumn>
    <tableColumn id="7" xr3:uid="{CDA3C986-4EDA-4677-954E-A2C55EC60468}" name="Payement" dataDxfId="161"/>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9" xr:uid="{07DF6EA6-0D48-427D-A5B7-932C21847839}" name="FeuilleDeTemps133058721071631772193033173313453593733874014154294434574854015134155275415555275696116256536676816957237377517657797938078218358498638778919059199339199479619759891003101710311129117111991213122713111326134413721386140014421456147014841860" displayName="FeuilleDeTemps133058721071631772193033173313453593733874014154294434574854015134155275415555275696116256536676816957237377517657797938078218358498638778919059199339199479619759891003101710311129117111991213122713111326134413721386140014421456147014841860" ref="C418:I425" totalsRowShown="0">
  <autoFilter ref="C418:I425" xr:uid="{07DF6EA6-0D48-427D-A5B7-932C21847839}"/>
  <tableColumns count="7">
    <tableColumn id="1" xr3:uid="{87754E3B-662E-4D0D-A436-EFCD3AA63297}" name="Date(s)" dataDxfId="160"/>
    <tableColumn id="2" xr3:uid="{0A3BAFF3-576F-4D4F-8D23-302DDA8A317F}" name="Heure d’arrivée" dataDxfId="159"/>
    <tableColumn id="3" xr3:uid="{0F9D5732-CAE0-4ADD-AC8E-2ABB1899EC83}" name="Pause" dataDxfId="158"/>
    <tableColumn id="4" xr3:uid="{1B4BB935-471B-4A1F-BC52-7AFE3B5048A8}" name="Fin de pause" dataDxfId="157"/>
    <tableColumn id="5" xr3:uid="{0F9A1999-A237-4CEE-803F-CCACE19B5DC1}" name="Heure de départ" dataDxfId="156"/>
    <tableColumn id="6" xr3:uid="{8F3F4C2A-64EB-464C-B9E7-3AFF6FEFA9F6}" name="Heures de travail" dataDxfId="155">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IFERROR(IF(COUNT(FeuilleDeTemps133058721071631772193033173313453593733874014154294434574854015134155275415555275696116256536676816957237377517657797938078218358498638778919059199339199479619759891003101710311129117111991213122713111326134413721386140014421456147014841860[[#This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départ]]&lt;FeuilleDeTemps133058721071631772193033173313453593733874014154294434574854015134155275415555275696116256536676816957237377517657797938078218358498638778919059199339199479619759891003101710311129117111991213122713111326134413721386140014421456147014841860[[#This Row],[Heure d’arrivée]],1,0)+FeuilleDeTemps133058721071631772193033173313453593733874014154294434574854015134155275415555275696116256536676816957237377517657797938078218358498638778919059199339199479619759891003101710311129117111991213122713111326134413721386140014421456147014841860[[#This Row],[Heure de départ]])-FeuilleDeTemps133058721071631772193033173313453593733874014154294434574854015134155275415555275696116256536676816957237377517657797938078218358498638778919059199339199479619759891003101710311129117111991213122713111326134413721386140014421456147014841860[[#This Row],[Fin de pause]]+FeuilleDeTemps133058721071631772193033173313453593733874014154294434574854015134155275415555275696116256536676816957237377517657797938078218358498638778919059199339199479619759891003101710311129117111991213122713111326134413721386140014421456147014841860[[#This Row],[Pause]]-FeuilleDeTemps133058721071631772193033173313453593733874014154294434574854015134155275415555275696116256536676816957237377517657797938078218358498638778919059199339199479619759891003101710311129117111991213122713111326134413721386140014421456147014841860[[#This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départ]]&lt;FeuilleDeTemps133058721071631772193033173313453593733874014154294434574854015134155275415555275696116256536676816957237377517657797938078218358498638778919059199339199479619759891003101710311129117111991213122713111326134413721386140014421456147014841860[[#This Row],[Heure d’arrivée]],1,0)+FeuilleDeTemps133058721071631772193033173313453593733874014154294434574854015134155275415555275696116256536676816957237377517657797938078218358498638778919059199339199479619759891003101710311129117111991213122713111326134413721386140014421456147014841860[[#This Row],[Heure de départ]])-FeuilleDeTemps133058721071631772193033173313453593733874014154294434574854015134155275415555275696116256536676816957237377517657797938078218358498638778919059199339199479619759891003101710311129117111991213122713111326134413721386140014421456147014841860[[#This Row],[Heure d’arrivée]],0))*24,0)</calculatedColumnFormula>
    </tableColumn>
    <tableColumn id="7" xr3:uid="{123B05BF-B5BA-420D-928A-7822A159FA9D}" name="Payement" dataDxfId="154"/>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0" xr:uid="{A1296115-2617-4531-A29D-000A767D1232}" name="FeuilleDeTemps133058721071631772193033173313453593733874014154294434574854015134155275415555275696116256536676816957237377517657797938078218358498638778919059199339199479619759891003101710311129117111991213122713111326134413721386140014421456147014841861" displayName="FeuilleDeTemps133058721071631772193033173313453593733874014154294434574854015134155275415555275696116256536676816957237377517657797938078218358498638778919059199339199479619759891003101710311129117111991213122713111326134413721386140014421456147014841861" ref="C428:I435" totalsRowShown="0">
  <autoFilter ref="C428:I435" xr:uid="{A1296115-2617-4531-A29D-000A767D1232}"/>
  <tableColumns count="7">
    <tableColumn id="1" xr3:uid="{FC11DAE5-6FB1-441B-82BE-2D8E00915451}" name="Date(s)" dataDxfId="153"/>
    <tableColumn id="2" xr3:uid="{FD816DAE-1DEB-485C-BCD0-C6F8E296C151}" name="Heure d’arrivée" dataDxfId="152"/>
    <tableColumn id="3" xr3:uid="{C75AEF8D-C5C4-4B6D-8D2C-A248560118BB}" name="Pause" dataDxfId="151"/>
    <tableColumn id="4" xr3:uid="{3550B760-45D9-473F-B6EE-E5659FC24989}" name="Fin de pause" dataDxfId="150"/>
    <tableColumn id="5" xr3:uid="{CFB26012-EE6D-4D18-8588-F3383A4FFB93}" name="Heure de départ" dataDxfId="149"/>
    <tableColumn id="6" xr3:uid="{2C8A19F8-C076-4C2F-8FBD-37818FB8B98E}" name="Heures de travail" dataDxfId="148">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IFERROR(IF(COUNT(FeuilleDeTemps133058721071631772193033173313453593733874014154294434574854015134155275415555275696116256536676816957237377517657797938078218358498638778919059199339199479619759891003101710311129117111991213122713111326134413721386140014421456147014841861[[#This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départ]]&lt;FeuilleDeTemps133058721071631772193033173313453593733874014154294434574854015134155275415555275696116256536676816957237377517657797938078218358498638778919059199339199479619759891003101710311129117111991213122713111326134413721386140014421456147014841861[[#This Row],[Heure d’arrivée]],1,0)+FeuilleDeTemps133058721071631772193033173313453593733874014154294434574854015134155275415555275696116256536676816957237377517657797938078218358498638778919059199339199479619759891003101710311129117111991213122713111326134413721386140014421456147014841861[[#This Row],[Heure de départ]])-FeuilleDeTemps133058721071631772193033173313453593733874014154294434574854015134155275415555275696116256536676816957237377517657797938078218358498638778919059199339199479619759891003101710311129117111991213122713111326134413721386140014421456147014841861[[#This Row],[Fin de pause]]+FeuilleDeTemps133058721071631772193033173313453593733874014154294434574854015134155275415555275696116256536676816957237377517657797938078218358498638778919059199339199479619759891003101710311129117111991213122713111326134413721386140014421456147014841861[[#This Row],[Pause]]-FeuilleDeTemps133058721071631772193033173313453593733874014154294434574854015134155275415555275696116256536676816957237377517657797938078218358498638778919059199339199479619759891003101710311129117111991213122713111326134413721386140014421456147014841861[[#This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départ]]&lt;FeuilleDeTemps133058721071631772193033173313453593733874014154294434574854015134155275415555275696116256536676816957237377517657797938078218358498638778919059199339199479619759891003101710311129117111991213122713111326134413721386140014421456147014841861[[#This Row],[Heure d’arrivée]],1,0)+FeuilleDeTemps133058721071631772193033173313453593733874014154294434574854015134155275415555275696116256536676816957237377517657797938078218358498638778919059199339199479619759891003101710311129117111991213122713111326134413721386140014421456147014841861[[#This Row],[Heure de départ]])-FeuilleDeTemps133058721071631772193033173313453593733874014154294434574854015134155275415555275696116256536676816957237377517657797938078218358498638778919059199339199479619759891003101710311129117111991213122713111326134413721386140014421456147014841861[[#This Row],[Heure d’arrivée]],0))*24,0)</calculatedColumnFormula>
    </tableColumn>
    <tableColumn id="7" xr3:uid="{7F4E92CD-C79D-40B3-84F7-DE6A518D1A02}" name="Payement" dataDxfId="147"/>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1" xr:uid="{B31AC521-597C-43F2-B22E-F058FCCEB6E0}" name="FeuilleDeTemps133058721071631772193033173313453593733874014154294434574854015134155275415555275696116256536676816957237377517657797938078218358498638778919059199339199479619759891003101710311129117111991213122713111326134413721386140014421456147014841862" displayName="FeuilleDeTemps133058721071631772193033173313453593733874014154294434574854015134155275415555275696116256536676816957237377517657797938078218358498638778919059199339199479619759891003101710311129117111991213122713111326134413721386140014421456147014841862" ref="C438:I445" totalsRowShown="0">
  <autoFilter ref="C438:I445" xr:uid="{B31AC521-597C-43F2-B22E-F058FCCEB6E0}"/>
  <tableColumns count="7">
    <tableColumn id="1" xr3:uid="{28078B56-A28C-46C5-9D5D-EAB5A218087D}" name="Date(s)" dataDxfId="146"/>
    <tableColumn id="2" xr3:uid="{5CD58DCA-1832-49B8-8D0A-69D07242C99D}" name="Heure d’arrivée" dataDxfId="145"/>
    <tableColumn id="3" xr3:uid="{D57DCDE6-C679-42FC-80B9-FF997872B2BC}" name="Pause" dataDxfId="144"/>
    <tableColumn id="4" xr3:uid="{DEEBC1AD-28E7-4370-A40E-7FBD3A097C74}" name="Fin de pause" dataDxfId="143"/>
    <tableColumn id="5" xr3:uid="{42723F63-FA4D-4BDD-8B1D-87BB0BAA2F4F}" name="Heure de départ" dataDxfId="142"/>
    <tableColumn id="6" xr3:uid="{456D999A-3A83-4D2F-8EA5-1D7650F96DDD}" name="Heures de travail" dataDxfId="141">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IFERROR(IF(COUNT(FeuilleDeTemps133058721071631772193033173313453593733874014154294434574854015134155275415555275696116256536676816957237377517657797938078218358498638778919059199339199479619759891003101710311129117111991213122713111326134413721386140014421456147014841862[[#This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départ]]&lt;FeuilleDeTemps133058721071631772193033173313453593733874014154294434574854015134155275415555275696116256536676816957237377517657797938078218358498638778919059199339199479619759891003101710311129117111991213122713111326134413721386140014421456147014841862[[#This Row],[Heure d’arrivée]],1,0)+FeuilleDeTemps133058721071631772193033173313453593733874014154294434574854015134155275415555275696116256536676816957237377517657797938078218358498638778919059199339199479619759891003101710311129117111991213122713111326134413721386140014421456147014841862[[#This Row],[Heure de départ]])-FeuilleDeTemps133058721071631772193033173313453593733874014154294434574854015134155275415555275696116256536676816957237377517657797938078218358498638778919059199339199479619759891003101710311129117111991213122713111326134413721386140014421456147014841862[[#This Row],[Fin de pause]]+FeuilleDeTemps133058721071631772193033173313453593733874014154294434574854015134155275415555275696116256536676816957237377517657797938078218358498638778919059199339199479619759891003101710311129117111991213122713111326134413721386140014421456147014841862[[#This Row],[Pause]]-FeuilleDeTemps133058721071631772193033173313453593733874014154294434574854015134155275415555275696116256536676816957237377517657797938078218358498638778919059199339199479619759891003101710311129117111991213122713111326134413721386140014421456147014841862[[#This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départ]]&lt;FeuilleDeTemps133058721071631772193033173313453593733874014154294434574854015134155275415555275696116256536676816957237377517657797938078218358498638778919059199339199479619759891003101710311129117111991213122713111326134413721386140014421456147014841862[[#This Row],[Heure d’arrivée]],1,0)+FeuilleDeTemps133058721071631772193033173313453593733874014154294434574854015134155275415555275696116256536676816957237377517657797938078218358498638778919059199339199479619759891003101710311129117111991213122713111326134413721386140014421456147014841862[[#This Row],[Heure de départ]])-FeuilleDeTemps133058721071631772193033173313453593733874014154294434574854015134155275415555275696116256536676816957237377517657797938078218358498638778919059199339199479619759891003101710311129117111991213122713111326134413721386140014421456147014841862[[#This Row],[Heure d’arrivée]],0))*24,0)</calculatedColumnFormula>
    </tableColumn>
    <tableColumn id="7" xr3:uid="{681E11C9-7FC9-4BA3-8303-1115A76EDDE6}" name="Payement" dataDxfId="140"/>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2" xr:uid="{43977B58-D112-409F-BB36-45FA9C8328EB}" name="FeuilleDeTemps133058721071631772193033173313453593733874014154294434574854015134155275415555275696116256536676816957237377517657797938078218358498638778919059199339199479619759891003101710311129117111991213122713111326134413721386140014421456147014841863" displayName="FeuilleDeTemps133058721071631772193033173313453593733874014154294434574854015134155275415555275696116256536676816957237377517657797938078218358498638778919059199339199479619759891003101710311129117111991213122713111326134413721386140014421456147014841863" ref="C448:I455" totalsRowShown="0">
  <autoFilter ref="C448:I455" xr:uid="{43977B58-D112-409F-BB36-45FA9C8328EB}"/>
  <tableColumns count="7">
    <tableColumn id="1" xr3:uid="{612CC875-6AEC-475C-B22D-A9DF2986AB86}" name="Date(s)" dataDxfId="139"/>
    <tableColumn id="2" xr3:uid="{EADE2F25-3EF5-442F-AB87-3D0464FDEF3E}" name="Heure d’arrivée" dataDxfId="138"/>
    <tableColumn id="3" xr3:uid="{3FD86981-67E0-474F-8163-CC428DAF12F9}" name="Pause" dataDxfId="137"/>
    <tableColumn id="4" xr3:uid="{DCBB48D6-46E2-46AC-B002-54A9A4B498B2}" name="Fin de pause" dataDxfId="136"/>
    <tableColumn id="5" xr3:uid="{2C35AB04-4C3A-4E48-A92F-23AF247AF620}" name="Heure de départ" dataDxfId="135"/>
    <tableColumn id="6" xr3:uid="{273D17F2-E860-4C1D-97E0-784FAEAD0E2A}" name="Heures de travail" dataDxfId="134">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IFERROR(IF(COUNT(FeuilleDeTemps133058721071631772193033173313453593733874014154294434574854015134155275415555275696116256536676816957237377517657797938078218358498638778919059199339199479619759891003101710311129117111991213122713111326134413721386140014421456147014841863[[#This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départ]]&lt;FeuilleDeTemps133058721071631772193033173313453593733874014154294434574854015134155275415555275696116256536676816957237377517657797938078218358498638778919059199339199479619759891003101710311129117111991213122713111326134413721386140014421456147014841863[[#This Row],[Heure d’arrivée]],1,0)+FeuilleDeTemps133058721071631772193033173313453593733874014154294434574854015134155275415555275696116256536676816957237377517657797938078218358498638778919059199339199479619759891003101710311129117111991213122713111326134413721386140014421456147014841863[[#This Row],[Heure de départ]])-FeuilleDeTemps133058721071631772193033173313453593733874014154294434574854015134155275415555275696116256536676816957237377517657797938078218358498638778919059199339199479619759891003101710311129117111991213122713111326134413721386140014421456147014841863[[#This Row],[Fin de pause]]+FeuilleDeTemps133058721071631772193033173313453593733874014154294434574854015134155275415555275696116256536676816957237377517657797938078218358498638778919059199339199479619759891003101710311129117111991213122713111326134413721386140014421456147014841863[[#This Row],[Pause]]-FeuilleDeTemps133058721071631772193033173313453593733874014154294434574854015134155275415555275696116256536676816957237377517657797938078218358498638778919059199339199479619759891003101710311129117111991213122713111326134413721386140014421456147014841863[[#This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départ]]&lt;FeuilleDeTemps133058721071631772193033173313453593733874014154294434574854015134155275415555275696116256536676816957237377517657797938078218358498638778919059199339199479619759891003101710311129117111991213122713111326134413721386140014421456147014841863[[#This Row],[Heure d’arrivée]],1,0)+FeuilleDeTemps133058721071631772193033173313453593733874014154294434574854015134155275415555275696116256536676816957237377517657797938078218358498638778919059199339199479619759891003101710311129117111991213122713111326134413721386140014421456147014841863[[#This Row],[Heure de départ]])-FeuilleDeTemps133058721071631772193033173313453593733874014154294434574854015134155275415555275696116256536676816957237377517657797938078218358498638778919059199339199479619759891003101710311129117111991213122713111326134413721386140014421456147014841863[[#This Row],[Heure d’arrivée]],0))*24,0)</calculatedColumnFormula>
    </tableColumn>
    <tableColumn id="7" xr3:uid="{588D09AF-BB14-43A3-B18F-F2378F85E594}" name="Payement" dataDxfId="133"/>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3" xr:uid="{89A06320-C952-4178-9570-3154241C2699}" name="FeuilleDeTemps133058721071631772193033173313453593733874014154294434574854015134155275415555275696116256536676816957237377517657797938078218358498638778919059199339199479619759891003101710311129117111991213122713111326134413721386140014421456147014841864" displayName="FeuilleDeTemps133058721071631772193033173313453593733874014154294434574854015134155275415555275696116256536676816957237377517657797938078218358498638778919059199339199479619759891003101710311129117111991213122713111326134413721386140014421456147014841864" ref="C458:I465" totalsRowShown="0">
  <autoFilter ref="C458:I465" xr:uid="{89A06320-C952-4178-9570-3154241C2699}"/>
  <tableColumns count="7">
    <tableColumn id="1" xr3:uid="{322FE79E-A4FF-4007-A746-6BCE5A6A2A5E}" name="Date(s)" dataDxfId="132"/>
    <tableColumn id="2" xr3:uid="{F7DD6591-AC64-42C8-9060-1843F50781CE}" name="Heure d’arrivée" dataDxfId="131"/>
    <tableColumn id="3" xr3:uid="{90DCCD14-ADD6-4C77-B9EA-FA717F6B24CF}" name="Pause" dataDxfId="130"/>
    <tableColumn id="4" xr3:uid="{00499672-85B0-4002-A933-D9E75586D499}" name="Fin de pause" dataDxfId="129"/>
    <tableColumn id="5" xr3:uid="{39906622-4FDB-46AF-B0E3-3B56FCFB68BA}" name="Heure de départ" dataDxfId="128"/>
    <tableColumn id="6" xr3:uid="{9F20B9AB-591D-4F02-B03C-D552A4F1DE50}" name="Heures de travail" dataDxfId="127">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IFERROR(IF(COUNT(FeuilleDeTemps133058721071631772193033173313453593733874014154294434574854015134155275415555275696116256536676816957237377517657797938078218358498638778919059199339199479619759891003101710311129117111991213122713111326134413721386140014421456147014841864[[#This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départ]]&lt;FeuilleDeTemps133058721071631772193033173313453593733874014154294434574854015134155275415555275696116256536676816957237377517657797938078218358498638778919059199339199479619759891003101710311129117111991213122713111326134413721386140014421456147014841864[[#This Row],[Heure d’arrivée]],1,0)+FeuilleDeTemps133058721071631772193033173313453593733874014154294434574854015134155275415555275696116256536676816957237377517657797938078218358498638778919059199339199479619759891003101710311129117111991213122713111326134413721386140014421456147014841864[[#This Row],[Heure de départ]])-FeuilleDeTemps133058721071631772193033173313453593733874014154294434574854015134155275415555275696116256536676816957237377517657797938078218358498638778919059199339199479619759891003101710311129117111991213122713111326134413721386140014421456147014841864[[#This Row],[Fin de pause]]+FeuilleDeTemps133058721071631772193033173313453593733874014154294434574854015134155275415555275696116256536676816957237377517657797938078218358498638778919059199339199479619759891003101710311129117111991213122713111326134413721386140014421456147014841864[[#This Row],[Pause]]-FeuilleDeTemps133058721071631772193033173313453593733874014154294434574854015134155275415555275696116256536676816957237377517657797938078218358498638778919059199339199479619759891003101710311129117111991213122713111326134413721386140014421456147014841864[[#This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départ]]&lt;FeuilleDeTemps133058721071631772193033173313453593733874014154294434574854015134155275415555275696116256536676816957237377517657797938078218358498638778919059199339199479619759891003101710311129117111991213122713111326134413721386140014421456147014841864[[#This Row],[Heure d’arrivée]],1,0)+FeuilleDeTemps133058721071631772193033173313453593733874014154294434574854015134155275415555275696116256536676816957237377517657797938078218358498638778919059199339199479619759891003101710311129117111991213122713111326134413721386140014421456147014841864[[#This Row],[Heure de départ]])-FeuilleDeTemps133058721071631772193033173313453593733874014154294434574854015134155275415555275696116256536676816957237377517657797938078218358498638778919059199339199479619759891003101710311129117111991213122713111326134413721386140014421456147014841864[[#This Row],[Heure d’arrivée]],0))*24,0)</calculatedColumnFormula>
    </tableColumn>
    <tableColumn id="7" xr3:uid="{C7DE6A9E-9315-46DA-BA83-A599FF6D9F5F}" name="Payement" dataDxfId="126"/>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4" xr:uid="{7904E101-B72E-4B89-BBC9-1F1ACFAE5701}" name="FeuilleDeTemps133058721071631772193033173313453593733874014154294434574854015134155275415555275696116256536676816957237377517657797938078218358498638778919059199339199479619759891003101710311129117111991213122713111326134413721386140014421456147014841865" displayName="FeuilleDeTemps133058721071631772193033173313453593733874014154294434574854015134155275415555275696116256536676816957237377517657797938078218358498638778919059199339199479619759891003101710311129117111991213122713111326134413721386140014421456147014841865" ref="C468:I475" totalsRowShown="0">
  <autoFilter ref="C468:I475" xr:uid="{7904E101-B72E-4B89-BBC9-1F1ACFAE5701}"/>
  <tableColumns count="7">
    <tableColumn id="1" xr3:uid="{2D7D6DC1-050D-42E1-A95A-211F2A7B2054}" name="Date(s)" dataDxfId="125"/>
    <tableColumn id="2" xr3:uid="{E9BBB823-0885-4FF6-960F-CF558F6F43C8}" name="Heure d’arrivée" dataDxfId="124"/>
    <tableColumn id="3" xr3:uid="{37447A1B-65A1-44F1-92D5-5E9FF713BCCD}" name="Pause" dataDxfId="123"/>
    <tableColumn id="4" xr3:uid="{4AACD68F-2ACC-49B1-B2A0-7938C98B86C6}" name="Fin de pause" dataDxfId="122"/>
    <tableColumn id="5" xr3:uid="{631073B9-032A-4CF7-A880-A38802391B1B}" name="Heure de départ" dataDxfId="121"/>
    <tableColumn id="6" xr3:uid="{82422E19-BD27-4E89-A449-532FBBA6B2E2}" name="Heures de travail" dataDxfId="120">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IFERROR(IF(COUNT(FeuilleDeTemps133058721071631772193033173313453593733874014154294434574854015134155275415555275696116256536676816957237377517657797938078218358498638778919059199339199479619759891003101710311129117111991213122713111326134413721386140014421456147014841865[[#This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départ]]&lt;FeuilleDeTemps133058721071631772193033173313453593733874014154294434574854015134155275415555275696116256536676816957237377517657797938078218358498638778919059199339199479619759891003101710311129117111991213122713111326134413721386140014421456147014841865[[#This Row],[Heure d’arrivée]],1,0)+FeuilleDeTemps133058721071631772193033173313453593733874014154294434574854015134155275415555275696116256536676816957237377517657797938078218358498638778919059199339199479619759891003101710311129117111991213122713111326134413721386140014421456147014841865[[#This Row],[Heure de départ]])-FeuilleDeTemps133058721071631772193033173313453593733874014154294434574854015134155275415555275696116256536676816957237377517657797938078218358498638778919059199339199479619759891003101710311129117111991213122713111326134413721386140014421456147014841865[[#This Row],[Fin de pause]]+FeuilleDeTemps133058721071631772193033173313453593733874014154294434574854015134155275415555275696116256536676816957237377517657797938078218358498638778919059199339199479619759891003101710311129117111991213122713111326134413721386140014421456147014841865[[#This Row],[Pause]]-FeuilleDeTemps133058721071631772193033173313453593733874014154294434574854015134155275415555275696116256536676816957237377517657797938078218358498638778919059199339199479619759891003101710311129117111991213122713111326134413721386140014421456147014841865[[#This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départ]]&lt;FeuilleDeTemps133058721071631772193033173313453593733874014154294434574854015134155275415555275696116256536676816957237377517657797938078218358498638778919059199339199479619759891003101710311129117111991213122713111326134413721386140014421456147014841865[[#This Row],[Heure d’arrivée]],1,0)+FeuilleDeTemps133058721071631772193033173313453593733874014154294434574854015134155275415555275696116256536676816957237377517657797938078218358498638778919059199339199479619759891003101710311129117111991213122713111326134413721386140014421456147014841865[[#This Row],[Heure de départ]])-FeuilleDeTemps133058721071631772193033173313453593733874014154294434574854015134155275415555275696116256536676816957237377517657797938078218358498638778919059199339199479619759891003101710311129117111991213122713111326134413721386140014421456147014841865[[#This Row],[Heure d’arrivée]],0))*24,0)</calculatedColumnFormula>
    </tableColumn>
    <tableColumn id="7" xr3:uid="{8E38725A-B449-4AD5-9B16-8E95C66C9719}" name="Payement" dataDxfId="119"/>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5" xr:uid="{E1C8621C-70AE-4009-ACF6-A9243D2F465A}" name="FeuilleDeTemps133058721071631772193033173313453593733874014154294434574854015134155275415555275696116256536676816957237377517657797938078218358498638778919059199339199479619759891003101710311129117111991213122713111326134413721386140014421456147014841866" displayName="FeuilleDeTemps133058721071631772193033173313453593733874014154294434574854015134155275415555275696116256536676816957237377517657797938078218358498638778919059199339199479619759891003101710311129117111991213122713111326134413721386140014421456147014841866" ref="C478:I485" totalsRowShown="0">
  <autoFilter ref="C478:I485" xr:uid="{E1C8621C-70AE-4009-ACF6-A9243D2F465A}"/>
  <tableColumns count="7">
    <tableColumn id="1" xr3:uid="{4DFE7334-38F5-4DDA-99CB-104B437B2E3D}" name="Date(s)" dataDxfId="118"/>
    <tableColumn id="2" xr3:uid="{0A26BA0E-E397-4269-8BE8-746A825B2D20}" name="Heure d’arrivée" dataDxfId="117"/>
    <tableColumn id="3" xr3:uid="{0244C7DB-CB75-443F-95DA-2DF145C312A1}" name="Pause" dataDxfId="116"/>
    <tableColumn id="4" xr3:uid="{DCFAD5C9-45CE-4B3D-BB77-D53BD49745BC}" name="Fin de pause" dataDxfId="115"/>
    <tableColumn id="5" xr3:uid="{A5D4878C-425A-4143-A454-6DAC60D10E7F}" name="Heure de départ" dataDxfId="114"/>
    <tableColumn id="6" xr3:uid="{905F296D-E418-46B3-8322-6A43A4019DF3}" name="Heures de travail" dataDxfId="113">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IFERROR(IF(COUNT(FeuilleDeTemps133058721071631772193033173313453593733874014154294434574854015134155275415555275696116256536676816957237377517657797938078218358498638778919059199339199479619759891003101710311129117111991213122713111326134413721386140014421456147014841866[[#This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départ]]&lt;FeuilleDeTemps133058721071631772193033173313453593733874014154294434574854015134155275415555275696116256536676816957237377517657797938078218358498638778919059199339199479619759891003101710311129117111991213122713111326134413721386140014421456147014841866[[#This Row],[Heure d’arrivée]],1,0)+FeuilleDeTemps133058721071631772193033173313453593733874014154294434574854015134155275415555275696116256536676816957237377517657797938078218358498638778919059199339199479619759891003101710311129117111991213122713111326134413721386140014421456147014841866[[#This Row],[Heure de départ]])-FeuilleDeTemps133058721071631772193033173313453593733874014154294434574854015134155275415555275696116256536676816957237377517657797938078218358498638778919059199339199479619759891003101710311129117111991213122713111326134413721386140014421456147014841866[[#This Row],[Fin de pause]]+FeuilleDeTemps133058721071631772193033173313453593733874014154294434574854015134155275415555275696116256536676816957237377517657797938078218358498638778919059199339199479619759891003101710311129117111991213122713111326134413721386140014421456147014841866[[#This Row],[Pause]]-FeuilleDeTemps133058721071631772193033173313453593733874014154294434574854015134155275415555275696116256536676816957237377517657797938078218358498638778919059199339199479619759891003101710311129117111991213122713111326134413721386140014421456147014841866[[#This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départ]]&lt;FeuilleDeTemps133058721071631772193033173313453593733874014154294434574854015134155275415555275696116256536676816957237377517657797938078218358498638778919059199339199479619759891003101710311129117111991213122713111326134413721386140014421456147014841866[[#This Row],[Heure d’arrivée]],1,0)+FeuilleDeTemps133058721071631772193033173313453593733874014154294434574854015134155275415555275696116256536676816957237377517657797938078218358498638778919059199339199479619759891003101710311129117111991213122713111326134413721386140014421456147014841866[[#This Row],[Heure de départ]])-FeuilleDeTemps133058721071631772193033173313453593733874014154294434574854015134155275415555275696116256536676816957237377517657797938078218358498638778919059199339199479619759891003101710311129117111991213122713111326134413721386140014421456147014841866[[#This Row],[Heure d’arrivée]],0))*24,0)</calculatedColumnFormula>
    </tableColumn>
    <tableColumn id="7" xr3:uid="{D4D1CC9D-D015-438F-8147-5508007FA9AB}" name="Payement" dataDxfId="112"/>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6" xr:uid="{6B5A3698-2C8D-4039-B10C-BAE35E317343}" name="FeuilleDeTemps133058721071631772193033173313453593733874014154294434574854015134155275415555275696116256536676816957237377517657797938078218358498638778919059199339199479619759891003101710311129117111991213122713111326134413721386140014421456147014841867" displayName="FeuilleDeTemps133058721071631772193033173313453593733874014154294434574854015134155275415555275696116256536676816957237377517657797938078218358498638778919059199339199479619759891003101710311129117111991213122713111326134413721386140014421456147014841867" ref="C488:I495" totalsRowShown="0">
  <autoFilter ref="C488:I495" xr:uid="{6B5A3698-2C8D-4039-B10C-BAE35E317343}"/>
  <tableColumns count="7">
    <tableColumn id="1" xr3:uid="{6184F45C-FCD3-4D5E-A2DE-581F540E10F0}" name="Date(s)" dataDxfId="111"/>
    <tableColumn id="2" xr3:uid="{70434364-2CDE-44C8-BD8F-CF0070AC5D99}" name="Heure d’arrivée" dataDxfId="110"/>
    <tableColumn id="3" xr3:uid="{AE2FE747-E000-49C2-8B2D-C81D1CAA067F}" name="Pause" dataDxfId="109"/>
    <tableColumn id="4" xr3:uid="{45475AD1-58CD-493A-B52B-3BF29CD81B11}" name="Fin de pause" dataDxfId="108"/>
    <tableColumn id="5" xr3:uid="{CF26F48E-9CC7-48D8-8C98-8F567A17829E}" name="Heure de départ" dataDxfId="107"/>
    <tableColumn id="6" xr3:uid="{4F6D6D2D-66F0-4034-8BEB-D0839CC4AF40}" name="Heures de travail" dataDxfId="106">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IFERROR(IF(COUNT(FeuilleDeTemps133058721071631772193033173313453593733874014154294434574854015134155275415555275696116256536676816957237377517657797938078218358498638778919059199339199479619759891003101710311129117111991213122713111326134413721386140014421456147014841867[[#This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départ]]&lt;FeuilleDeTemps133058721071631772193033173313453593733874014154294434574854015134155275415555275696116256536676816957237377517657797938078218358498638778919059199339199479619759891003101710311129117111991213122713111326134413721386140014421456147014841867[[#This Row],[Heure d’arrivée]],1,0)+FeuilleDeTemps133058721071631772193033173313453593733874014154294434574854015134155275415555275696116256536676816957237377517657797938078218358498638778919059199339199479619759891003101710311129117111991213122713111326134413721386140014421456147014841867[[#This Row],[Heure de départ]])-FeuilleDeTemps133058721071631772193033173313453593733874014154294434574854015134155275415555275696116256536676816957237377517657797938078218358498638778919059199339199479619759891003101710311129117111991213122713111326134413721386140014421456147014841867[[#This Row],[Fin de pause]]+FeuilleDeTemps133058721071631772193033173313453593733874014154294434574854015134155275415555275696116256536676816957237377517657797938078218358498638778919059199339199479619759891003101710311129117111991213122713111326134413721386140014421456147014841867[[#This Row],[Pause]]-FeuilleDeTemps133058721071631772193033173313453593733874014154294434574854015134155275415555275696116256536676816957237377517657797938078218358498638778919059199339199479619759891003101710311129117111991213122713111326134413721386140014421456147014841867[[#This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départ]]&lt;FeuilleDeTemps133058721071631772193033173313453593733874014154294434574854015134155275415555275696116256536676816957237377517657797938078218358498638778919059199339199479619759891003101710311129117111991213122713111326134413721386140014421456147014841867[[#This Row],[Heure d’arrivée]],1,0)+FeuilleDeTemps133058721071631772193033173313453593733874014154294434574854015134155275415555275696116256536676816957237377517657797938078218358498638778919059199339199479619759891003101710311129117111991213122713111326134413721386140014421456147014841867[[#This Row],[Heure de départ]])-FeuilleDeTemps133058721071631772193033173313453593733874014154294434574854015134155275415555275696116256536676816957237377517657797938078218358498638778919059199339199479619759891003101710311129117111991213122713111326134413721386140014421456147014841867[[#This Row],[Heure d’arrivée]],0))*24,0)</calculatedColumnFormula>
    </tableColumn>
    <tableColumn id="7" xr3:uid="{A912276A-4C28-497B-ACDE-B956EF9D3D07}" name="Payement" dataDxfId="105"/>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3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7" xr:uid="{7A1D8AEC-5203-433D-9F05-26AA3FCC86E4}" name="FeuilleDeTemps133058721071631772193033173313453593733874014154294434574854015134155275415555275696116256536676816957237377517657797938078218358498638778919059199339199479619759891003101710311129117111991213122713111326134413721386140014421456147014841868" displayName="FeuilleDeTemps133058721071631772193033173313453593733874014154294434574854015134155275415555275696116256536676816957237377517657797938078218358498638778919059199339199479619759891003101710311129117111991213122713111326134413721386140014421456147014841868" ref="C498:I505" totalsRowShown="0">
  <autoFilter ref="C498:I505" xr:uid="{7A1D8AEC-5203-433D-9F05-26AA3FCC86E4}"/>
  <tableColumns count="7">
    <tableColumn id="1" xr3:uid="{5F20086D-4A96-41C3-A75D-D70A52F83228}" name="Date(s)" dataDxfId="104"/>
    <tableColumn id="2" xr3:uid="{0EF95AAA-F136-4134-B3EE-9A2AA43B0B3D}" name="Heure d’arrivée" dataDxfId="103"/>
    <tableColumn id="3" xr3:uid="{CA32376A-4CC1-4E9F-95AA-DD040F9AB2F7}" name="Pause" dataDxfId="102"/>
    <tableColumn id="4" xr3:uid="{86C2ACAA-B2AB-4A70-969F-3F124BDFA8E6}" name="Fin de pause" dataDxfId="101"/>
    <tableColumn id="5" xr3:uid="{1652EB1D-5AA3-4D5D-90C4-44FC63BAD940}" name="Heure de départ" dataDxfId="100"/>
    <tableColumn id="6" xr3:uid="{27A38613-C80F-463A-AE48-D697EA9D8205}" name="Heures de travail" dataDxfId="99">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IFERROR(IF(COUNT(FeuilleDeTemps133058721071631772193033173313453593733874014154294434574854015134155275415555275696116256536676816957237377517657797938078218358498638778919059199339199479619759891003101710311129117111991213122713111326134413721386140014421456147014841868[[#This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départ]]&lt;FeuilleDeTemps133058721071631772193033173313453593733874014154294434574854015134155275415555275696116256536676816957237377517657797938078218358498638778919059199339199479619759891003101710311129117111991213122713111326134413721386140014421456147014841868[[#This Row],[Heure d’arrivée]],1,0)+FeuilleDeTemps133058721071631772193033173313453593733874014154294434574854015134155275415555275696116256536676816957237377517657797938078218358498638778919059199339199479619759891003101710311129117111991213122713111326134413721386140014421456147014841868[[#This Row],[Heure de départ]])-FeuilleDeTemps133058721071631772193033173313453593733874014154294434574854015134155275415555275696116256536676816957237377517657797938078218358498638778919059199339199479619759891003101710311129117111991213122713111326134413721386140014421456147014841868[[#This Row],[Fin de pause]]+FeuilleDeTemps133058721071631772193033173313453593733874014154294434574854015134155275415555275696116256536676816957237377517657797938078218358498638778919059199339199479619759891003101710311129117111991213122713111326134413721386140014421456147014841868[[#This Row],[Pause]]-FeuilleDeTemps133058721071631772193033173313453593733874014154294434574854015134155275415555275696116256536676816957237377517657797938078218358498638778919059199339199479619759891003101710311129117111991213122713111326134413721386140014421456147014841868[[#This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départ]]&lt;FeuilleDeTemps133058721071631772193033173313453593733874014154294434574854015134155275415555275696116256536676816957237377517657797938078218358498638778919059199339199479619759891003101710311129117111991213122713111326134413721386140014421456147014841868[[#This Row],[Heure d’arrivée]],1,0)+FeuilleDeTemps133058721071631772193033173313453593733874014154294434574854015134155275415555275696116256536676816957237377517657797938078218358498638778919059199339199479619759891003101710311129117111991213122713111326134413721386140014421456147014841868[[#This Row],[Heure de départ]])-FeuilleDeTemps133058721071631772193033173313453593733874014154294434574854015134155275415555275696116256536676816957237377517657797938078218358498638778919059199339199479619759891003101710311129117111991213122713111326134413721386140014421456147014841868[[#This Row],[Heure d’arrivée]],0))*24,0)</calculatedColumnFormula>
    </tableColumn>
    <tableColumn id="7" xr3:uid="{190F9EA4-828C-489C-B487-964B7CD55A9A}" name="Payement" dataDxfId="98"/>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4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8" xr:uid="{CC247BA6-AFBE-4925-8306-CAC8AB50CEFF}" name="FeuilleDeTemps133058721071631772193033173313453593733874014154294434574854015134155275415555275696116256536676816957237377517657797938078218358498638778919059199339199479619759891003101710311129117111991213122713111326134413721386140014421456147014841869" displayName="FeuilleDeTemps133058721071631772193033173313453593733874014154294434574854015134155275415555275696116256536676816957237377517657797938078218358498638778919059199339199479619759891003101710311129117111991213122713111326134413721386140014421456147014841869" ref="C508:I515" totalsRowShown="0">
  <autoFilter ref="C508:I515" xr:uid="{CC247BA6-AFBE-4925-8306-CAC8AB50CEFF}"/>
  <tableColumns count="7">
    <tableColumn id="1" xr3:uid="{FE1ECCA1-54F4-437C-B917-F5CC7AD49400}" name="Date(s)" dataDxfId="97"/>
    <tableColumn id="2" xr3:uid="{88E1C3ED-BAF4-44D2-8A2F-408F8749A1BD}" name="Heure d’arrivée" dataDxfId="96"/>
    <tableColumn id="3" xr3:uid="{4F879C5D-92E3-48CE-98D7-43CC1ABA5DFA}" name="Pause" dataDxfId="95"/>
    <tableColumn id="4" xr3:uid="{6D88FB1B-C968-41A6-A5B0-5841247A309C}" name="Fin de pause" dataDxfId="94"/>
    <tableColumn id="5" xr3:uid="{CC96760C-BC33-4191-91E7-7186A70AFC43}" name="Heure de départ" dataDxfId="93"/>
    <tableColumn id="6" xr3:uid="{B46EB8C3-047C-4AB9-A8C6-4FE596781D88}" name="Heures de travail" dataDxfId="92">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IFERROR(IF(COUNT(FeuilleDeTemps133058721071631772193033173313453593733874014154294434574854015134155275415555275696116256536676816957237377517657797938078218358498638778919059199339199479619759891003101710311129117111991213122713111326134413721386140014421456147014841869[[#This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départ]]&lt;FeuilleDeTemps133058721071631772193033173313453593733874014154294434574854015134155275415555275696116256536676816957237377517657797938078218358498638778919059199339199479619759891003101710311129117111991213122713111326134413721386140014421456147014841869[[#This Row],[Heure d’arrivée]],1,0)+FeuilleDeTemps133058721071631772193033173313453593733874014154294434574854015134155275415555275696116256536676816957237377517657797938078218358498638778919059199339199479619759891003101710311129117111991213122713111326134413721386140014421456147014841869[[#This Row],[Heure de départ]])-FeuilleDeTemps133058721071631772193033173313453593733874014154294434574854015134155275415555275696116256536676816957237377517657797938078218358498638778919059199339199479619759891003101710311129117111991213122713111326134413721386140014421456147014841869[[#This Row],[Fin de pause]]+FeuilleDeTemps133058721071631772193033173313453593733874014154294434574854015134155275415555275696116256536676816957237377517657797938078218358498638778919059199339199479619759891003101710311129117111991213122713111326134413721386140014421456147014841869[[#This Row],[Pause]]-FeuilleDeTemps133058721071631772193033173313453593733874014154294434574854015134155275415555275696116256536676816957237377517657797938078218358498638778919059199339199479619759891003101710311129117111991213122713111326134413721386140014421456147014841869[[#This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départ]]&lt;FeuilleDeTemps133058721071631772193033173313453593733874014154294434574854015134155275415555275696116256536676816957237377517657797938078218358498638778919059199339199479619759891003101710311129117111991213122713111326134413721386140014421456147014841869[[#This Row],[Heure d’arrivée]],1,0)+FeuilleDeTemps133058721071631772193033173313453593733874014154294434574854015134155275415555275696116256536676816957237377517657797938078218358498638778919059199339199479619759891003101710311129117111991213122713111326134413721386140014421456147014841869[[#This Row],[Heure de départ]])-FeuilleDeTemps133058721071631772193033173313453593733874014154294434574854015134155275415555275696116256536676816957237377517657797938078218358498638778919059199339199479619759891003101710311129117111991213122713111326134413721386140014421456147014841869[[#This Row],[Heure d’arrivée]],0))*24,0)</calculatedColumnFormula>
    </tableColumn>
    <tableColumn id="7" xr3:uid="{354E8DF9-9F71-470E-B78F-19516222D2EF}" name="Payement" dataDxfId="91"/>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4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9" xr:uid="{7B3F5CC8-68EC-4D47-949A-C1EAA47264DD}" name="FeuilleDeTemps133058721071631772193033173313453593733874014154294434574854015134155275415555275696116256536676816957237377517657797938078218358498638778919059199339199479619759891003101710311129117111991213122713111326134413721386140014421456147014841870" displayName="FeuilleDeTemps133058721071631772193033173313453593733874014154294434574854015134155275415555275696116256536676816957237377517657797938078218358498638778919059199339199479619759891003101710311129117111991213122713111326134413721386140014421456147014841870" ref="C518:I525" totalsRowShown="0">
  <autoFilter ref="C518:I525" xr:uid="{7B3F5CC8-68EC-4D47-949A-C1EAA47264DD}"/>
  <tableColumns count="7">
    <tableColumn id="1" xr3:uid="{E32F2E0F-DD88-457A-ABDB-32091BEEE03E}" name="Date(s)" dataDxfId="90"/>
    <tableColumn id="2" xr3:uid="{B4BA00E8-B349-428D-B53C-616A23D5AF1F}" name="Heure d’arrivée" dataDxfId="89"/>
    <tableColumn id="3" xr3:uid="{D51D6D38-A13E-44AE-A44D-5BA88B2D1447}" name="Pause" dataDxfId="88"/>
    <tableColumn id="4" xr3:uid="{F204FD2C-A104-4FEC-833F-87ADFCD50E4E}" name="Fin de pause" dataDxfId="87"/>
    <tableColumn id="5" xr3:uid="{258C073C-2258-4CA1-AACA-6AC9819CDE18}" name="Heure de départ" dataDxfId="86"/>
    <tableColumn id="6" xr3:uid="{53BE27AD-5F9E-4DEA-8BAF-7326204F8C1A}" name="Heures de travail" dataDxfId="85">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IFERROR(IF(COUNT(FeuilleDeTemps133058721071631772193033173313453593733874014154294434574854015134155275415555275696116256536676816957237377517657797938078218358498638778919059199339199479619759891003101710311129117111991213122713111326134413721386140014421456147014841870[[#This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départ]]&lt;FeuilleDeTemps133058721071631772193033173313453593733874014154294434574854015134155275415555275696116256536676816957237377517657797938078218358498638778919059199339199479619759891003101710311129117111991213122713111326134413721386140014421456147014841870[[#This Row],[Heure d’arrivée]],1,0)+FeuilleDeTemps133058721071631772193033173313453593733874014154294434574854015134155275415555275696116256536676816957237377517657797938078218358498638778919059199339199479619759891003101710311129117111991213122713111326134413721386140014421456147014841870[[#This Row],[Heure de départ]])-FeuilleDeTemps133058721071631772193033173313453593733874014154294434574854015134155275415555275696116256536676816957237377517657797938078218358498638778919059199339199479619759891003101710311129117111991213122713111326134413721386140014421456147014841870[[#This Row],[Fin de pause]]+FeuilleDeTemps133058721071631772193033173313453593733874014154294434574854015134155275415555275696116256536676816957237377517657797938078218358498638778919059199339199479619759891003101710311129117111991213122713111326134413721386140014421456147014841870[[#This Row],[Pause]]-FeuilleDeTemps133058721071631772193033173313453593733874014154294434574854015134155275415555275696116256536676816957237377517657797938078218358498638778919059199339199479619759891003101710311129117111991213122713111326134413721386140014421456147014841870[[#This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départ]]&lt;FeuilleDeTemps133058721071631772193033173313453593733874014154294434574854015134155275415555275696116256536676816957237377517657797938078218358498638778919059199339199479619759891003101710311129117111991213122713111326134413721386140014421456147014841870[[#This Row],[Heure d’arrivée]],1,0)+FeuilleDeTemps133058721071631772193033173313453593733874014154294434574854015134155275415555275696116256536676816957237377517657797938078218358498638778919059199339199479619759891003101710311129117111991213122713111326134413721386140014421456147014841870[[#This Row],[Heure de départ]])-FeuilleDeTemps133058721071631772193033173313453593733874014154294434574854015134155275415555275696116256536676816957237377517657797938078218358498638778919059199339199479619759891003101710311129117111991213122713111326134413721386140014421456147014841870[[#This Row],[Heure d’arrivée]],0))*24,0)</calculatedColumnFormula>
    </tableColumn>
    <tableColumn id="7" xr3:uid="{4AF76626-F304-455A-8521-E5B3539EDAFB}" name="Payement" dataDxfId="84"/>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4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0" xr:uid="{1B504852-DB9E-4579-B13A-340247B20330}" name="FeuilleDeTemps133058721071631772193033173313453593733874014154294434574854015134155275415555275696116256536676816957237377517657797938078218358498638778919059199339199479619759891003101710311129117111991213122713111326134413721386140014421456147014841871" displayName="FeuilleDeTemps133058721071631772193033173313453593733874014154294434574854015134155275415555275696116256536676816957237377517657797938078218358498638778919059199339199479619759891003101710311129117111991213122713111326134413721386140014421456147014841871" ref="C528:I535" totalsRowShown="0">
  <autoFilter ref="C528:I535" xr:uid="{1B504852-DB9E-4579-B13A-340247B20330}"/>
  <tableColumns count="7">
    <tableColumn id="1" xr3:uid="{CF3D46A6-72C9-4643-B27B-8C4CBE826F1C}" name="Date(s)" dataDxfId="83"/>
    <tableColumn id="2" xr3:uid="{CDECC3B3-0B77-4515-B243-E6017253EB82}" name="Heure d’arrivée" dataDxfId="82"/>
    <tableColumn id="3" xr3:uid="{7F819A01-FCC3-4F9C-879B-E24EB2ED1423}" name="Pause" dataDxfId="81"/>
    <tableColumn id="4" xr3:uid="{33EB8D57-2D51-49F3-A97D-B938C68438AD}" name="Fin de pause" dataDxfId="80"/>
    <tableColumn id="5" xr3:uid="{D1C9B9CF-72D5-4EB9-A699-D909C2273084}" name="Heure de départ" dataDxfId="79"/>
    <tableColumn id="6" xr3:uid="{3BC8EBF7-4405-4DD1-B7AE-9824EC85949B}" name="Heures de travail" dataDxfId="78">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IFERROR(IF(COUNT(FeuilleDeTemps133058721071631772193033173313453593733874014154294434574854015134155275415555275696116256536676816957237377517657797938078218358498638778919059199339199479619759891003101710311129117111991213122713111326134413721386140014421456147014841871[[#This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départ]]&lt;FeuilleDeTemps133058721071631772193033173313453593733874014154294434574854015134155275415555275696116256536676816957237377517657797938078218358498638778919059199339199479619759891003101710311129117111991213122713111326134413721386140014421456147014841871[[#This Row],[Heure d’arrivée]],1,0)+FeuilleDeTemps133058721071631772193033173313453593733874014154294434574854015134155275415555275696116256536676816957237377517657797938078218358498638778919059199339199479619759891003101710311129117111991213122713111326134413721386140014421456147014841871[[#This Row],[Heure de départ]])-FeuilleDeTemps133058721071631772193033173313453593733874014154294434574854015134155275415555275696116256536676816957237377517657797938078218358498638778919059199339199479619759891003101710311129117111991213122713111326134413721386140014421456147014841871[[#This Row],[Fin de pause]]+FeuilleDeTemps133058721071631772193033173313453593733874014154294434574854015134155275415555275696116256536676816957237377517657797938078218358498638778919059199339199479619759891003101710311129117111991213122713111326134413721386140014421456147014841871[[#This Row],[Pause]]-FeuilleDeTemps133058721071631772193033173313453593733874014154294434574854015134155275415555275696116256536676816957237377517657797938078218358498638778919059199339199479619759891003101710311129117111991213122713111326134413721386140014421456147014841871[[#This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départ]]&lt;FeuilleDeTemps133058721071631772193033173313453593733874014154294434574854015134155275415555275696116256536676816957237377517657797938078218358498638778919059199339199479619759891003101710311129117111991213122713111326134413721386140014421456147014841871[[#This Row],[Heure d’arrivée]],1,0)+FeuilleDeTemps133058721071631772193033173313453593733874014154294434574854015134155275415555275696116256536676816957237377517657797938078218358498638778919059199339199479619759891003101710311129117111991213122713111326134413721386140014421456147014841871[[#This Row],[Heure de départ]])-FeuilleDeTemps133058721071631772193033173313453593733874014154294434574854015134155275415555275696116256536676816957237377517657797938078218358498638778919059199339199479619759891003101710311129117111991213122713111326134413721386140014421456147014841871[[#This Row],[Heure d’arrivée]],0))*24,0)</calculatedColumnFormula>
    </tableColumn>
    <tableColumn id="7" xr3:uid="{FA219D94-B7CC-4D1D-A618-23C7B73F7F81}" name="Payement" dataDxfId="77"/>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4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1" xr:uid="{C4F43734-AF2D-4477-966E-4E4288402025}" name="FeuilleDeTemps133058721071631772193033173313453593733874014154294434574854015134155275415555275696116256536676816957237377517657797938078218358498638778919059199339199479619759891003101710311129117111991213122713111326134413721386140014421456147014841872" displayName="FeuilleDeTemps133058721071631772193033173313453593733874014154294434574854015134155275415555275696116256536676816957237377517657797938078218358498638778919059199339199479619759891003101710311129117111991213122713111326134413721386140014421456147014841872" ref="C538:I545" totalsRowShown="0">
  <autoFilter ref="C538:I545" xr:uid="{C4F43734-AF2D-4477-966E-4E4288402025}"/>
  <tableColumns count="7">
    <tableColumn id="1" xr3:uid="{36C440EC-C88A-45D9-A61E-C4A946C3A5F5}" name="Date(s)" dataDxfId="76"/>
    <tableColumn id="2" xr3:uid="{2BF93A0D-43B3-4833-B0E8-615C451F9D68}" name="Heure d’arrivée" dataDxfId="75"/>
    <tableColumn id="3" xr3:uid="{E3933146-167C-4B65-86F5-A5EC96C06DC9}" name="Pause" dataDxfId="74"/>
    <tableColumn id="4" xr3:uid="{05776731-5A89-4197-BF10-E2A4F98F96D8}" name="Fin de pause" dataDxfId="73"/>
    <tableColumn id="5" xr3:uid="{C83EC9FF-322A-44EB-9F5E-1DF27D3A59F1}" name="Heure de départ" dataDxfId="72"/>
    <tableColumn id="6" xr3:uid="{06B47AB0-8DFF-4E0A-840D-C0E9E046CF26}" name="Heures de travail" dataDxfId="71">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IFERROR(IF(COUNT(FeuilleDeTemps133058721071631772193033173313453593733874014154294434574854015134155275415555275696116256536676816957237377517657797938078218358498638778919059199339199479619759891003101710311129117111991213122713111326134413721386140014421456147014841872[[#This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départ]]&lt;FeuilleDeTemps133058721071631772193033173313453593733874014154294434574854015134155275415555275696116256536676816957237377517657797938078218358498638778919059199339199479619759891003101710311129117111991213122713111326134413721386140014421456147014841872[[#This Row],[Heure d’arrivée]],1,0)+FeuilleDeTemps133058721071631772193033173313453593733874014154294434574854015134155275415555275696116256536676816957237377517657797938078218358498638778919059199339199479619759891003101710311129117111991213122713111326134413721386140014421456147014841872[[#This Row],[Heure de départ]])-FeuilleDeTemps133058721071631772193033173313453593733874014154294434574854015134155275415555275696116256536676816957237377517657797938078218358498638778919059199339199479619759891003101710311129117111991213122713111326134413721386140014421456147014841872[[#This Row],[Fin de pause]]+FeuilleDeTemps133058721071631772193033173313453593733874014154294434574854015134155275415555275696116256536676816957237377517657797938078218358498638778919059199339199479619759891003101710311129117111991213122713111326134413721386140014421456147014841872[[#This Row],[Pause]]-FeuilleDeTemps133058721071631772193033173313453593733874014154294434574854015134155275415555275696116256536676816957237377517657797938078218358498638778919059199339199479619759891003101710311129117111991213122713111326134413721386140014421456147014841872[[#This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départ]]&lt;FeuilleDeTemps133058721071631772193033173313453593733874014154294434574854015134155275415555275696116256536676816957237377517657797938078218358498638778919059199339199479619759891003101710311129117111991213122713111326134413721386140014421456147014841872[[#This Row],[Heure d’arrivée]],1,0)+FeuilleDeTemps133058721071631772193033173313453593733874014154294434574854015134155275415555275696116256536676816957237377517657797938078218358498638778919059199339199479619759891003101710311129117111991213122713111326134413721386140014421456147014841872[[#This Row],[Heure de départ]])-FeuilleDeTemps133058721071631772193033173313453593733874014154294434574854015134155275415555275696116256536676816957237377517657797938078218358498638778919059199339199479619759891003101710311129117111991213122713111326134413721386140014421456147014841872[[#This Row],[Heure d’arrivée]],0))*24,0)</calculatedColumnFormula>
    </tableColumn>
    <tableColumn id="7" xr3:uid="{63DBB947-73DC-4E8A-8E47-28E14051321A}" name="Payement" dataDxfId="70"/>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4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2" xr:uid="{9D478EAC-F500-463B-93EE-5067DCD541AE}" name="FeuilleDeTemps133058721071631772193033173313453593733874014154294434574854015134155275415555275696116256536676816957237377517657797938078218358498638778919059199339199479619759891003101710311129117111991213122713111326134413721386140014421456147014841873" displayName="FeuilleDeTemps133058721071631772193033173313453593733874014154294434574854015134155275415555275696116256536676816957237377517657797938078218358498638778919059199339199479619759891003101710311129117111991213122713111326134413721386140014421456147014841873" ref="C548:I555" totalsRowShown="0">
  <autoFilter ref="C548:I555" xr:uid="{9D478EAC-F500-463B-93EE-5067DCD541AE}"/>
  <tableColumns count="7">
    <tableColumn id="1" xr3:uid="{D2367F2D-911A-4FC2-9F00-B814A6E87430}" name="Date(s)" dataDxfId="69"/>
    <tableColumn id="2" xr3:uid="{A9C2CFAC-6508-433A-B8B3-2712A80B0728}" name="Heure d’arrivée" dataDxfId="68"/>
    <tableColumn id="3" xr3:uid="{9F81322E-D04C-4A27-AE66-25DD0C2F59A4}" name="Pause" dataDxfId="67"/>
    <tableColumn id="4" xr3:uid="{EEAA2D57-DCEC-429C-8B45-DBF14AC7AC08}" name="Fin de pause" dataDxfId="66"/>
    <tableColumn id="5" xr3:uid="{F0A92334-F8ED-4B96-9648-358E5ED97497}" name="Heure de départ" dataDxfId="65"/>
    <tableColumn id="6" xr3:uid="{C3AD09EC-4E5E-414A-A568-009A75AC0D5B}" name="Heures de travail" dataDxfId="64">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IFERROR(IF(COUNT(FeuilleDeTemps133058721071631772193033173313453593733874014154294434574854015134155275415555275696116256536676816957237377517657797938078218358498638778919059199339199479619759891003101710311129117111991213122713111326134413721386140014421456147014841873[[#This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départ]]&lt;FeuilleDeTemps133058721071631772193033173313453593733874014154294434574854015134155275415555275696116256536676816957237377517657797938078218358498638778919059199339199479619759891003101710311129117111991213122713111326134413721386140014421456147014841873[[#This Row],[Heure d’arrivée]],1,0)+FeuilleDeTemps133058721071631772193033173313453593733874014154294434574854015134155275415555275696116256536676816957237377517657797938078218358498638778919059199339199479619759891003101710311129117111991213122713111326134413721386140014421456147014841873[[#This Row],[Heure de départ]])-FeuilleDeTemps133058721071631772193033173313453593733874014154294434574854015134155275415555275696116256536676816957237377517657797938078218358498638778919059199339199479619759891003101710311129117111991213122713111326134413721386140014421456147014841873[[#This Row],[Fin de pause]]+FeuilleDeTemps133058721071631772193033173313453593733874014154294434574854015134155275415555275696116256536676816957237377517657797938078218358498638778919059199339199479619759891003101710311129117111991213122713111326134413721386140014421456147014841873[[#This Row],[Pause]]-FeuilleDeTemps133058721071631772193033173313453593733874014154294434574854015134155275415555275696116256536676816957237377517657797938078218358498638778919059199339199479619759891003101710311129117111991213122713111326134413721386140014421456147014841873[[#This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départ]]&lt;FeuilleDeTemps133058721071631772193033173313453593733874014154294434574854015134155275415555275696116256536676816957237377517657797938078218358498638778919059199339199479619759891003101710311129117111991213122713111326134413721386140014421456147014841873[[#This Row],[Heure d’arrivée]],1,0)+FeuilleDeTemps133058721071631772193033173313453593733874014154294434574854015134155275415555275696116256536676816957237377517657797938078218358498638778919059199339199479619759891003101710311129117111991213122713111326134413721386140014421456147014841873[[#This Row],[Heure de départ]])-FeuilleDeTemps133058721071631772193033173313453593733874014154294434574854015134155275415555275696116256536676816957237377517657797938078218358498638778919059199339199479619759891003101710311129117111991213122713111326134413721386140014421456147014841873[[#This Row],[Heure d’arrivée]],0))*24,0)</calculatedColumnFormula>
    </tableColumn>
    <tableColumn id="7" xr3:uid="{F2BB5659-A6C6-4A24-AD21-4352BA48C88C}" name="Payement" dataDxfId="63"/>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4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3" xr:uid="{070C86C4-BF4C-4080-92D0-C83D2CBC27BC}" name="FeuilleDeTemps133058721071631772193033173313453593733874014154294434574854015134155275415555275696116256536676816957237377517657797938078218358498638778919059199339199479619759891003101710311129117111991213122713111326134413721386140014421456147014841874" displayName="FeuilleDeTemps133058721071631772193033173313453593733874014154294434574854015134155275415555275696116256536676816957237377517657797938078218358498638778919059199339199479619759891003101710311129117111991213122713111326134413721386140014421456147014841874" ref="C558:I565" totalsRowShown="0">
  <autoFilter ref="C558:I565" xr:uid="{070C86C4-BF4C-4080-92D0-C83D2CBC27BC}"/>
  <tableColumns count="7">
    <tableColumn id="1" xr3:uid="{43953C06-AA55-4445-9339-6DC5B6214F97}" name="Date(s)" dataDxfId="62"/>
    <tableColumn id="2" xr3:uid="{49DDDF74-F9AB-4C9D-B10A-4157AF550B05}" name="Heure d’arrivée" dataDxfId="61"/>
    <tableColumn id="3" xr3:uid="{2368C0C6-15B1-4073-9BCD-F34414F21E3B}" name="Pause" dataDxfId="60"/>
    <tableColumn id="4" xr3:uid="{FB0865F9-9038-4DAE-BA53-4C036AD9A6BB}" name="Fin de pause" dataDxfId="59"/>
    <tableColumn id="5" xr3:uid="{7B740868-A25A-46D6-8E11-5140D71816AC}" name="Heure de départ" dataDxfId="58"/>
    <tableColumn id="6" xr3:uid="{85914D09-55C1-4A7A-9541-A7BED9B51666}" name="Heures de travail" dataDxfId="57">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IFERROR(IF(COUNT(FeuilleDeTemps133058721071631772193033173313453593733874014154294434574854015134155275415555275696116256536676816957237377517657797938078218358498638778919059199339199479619759891003101710311129117111991213122713111326134413721386140014421456147014841874[[#This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départ]]&lt;FeuilleDeTemps133058721071631772193033173313453593733874014154294434574854015134155275415555275696116256536676816957237377517657797938078218358498638778919059199339199479619759891003101710311129117111991213122713111326134413721386140014421456147014841874[[#This Row],[Heure d’arrivée]],1,0)+FeuilleDeTemps133058721071631772193033173313453593733874014154294434574854015134155275415555275696116256536676816957237377517657797938078218358498638778919059199339199479619759891003101710311129117111991213122713111326134413721386140014421456147014841874[[#This Row],[Heure de départ]])-FeuilleDeTemps133058721071631772193033173313453593733874014154294434574854015134155275415555275696116256536676816957237377517657797938078218358498638778919059199339199479619759891003101710311129117111991213122713111326134413721386140014421456147014841874[[#This Row],[Fin de pause]]+FeuilleDeTemps133058721071631772193033173313453593733874014154294434574854015134155275415555275696116256536676816957237377517657797938078218358498638778919059199339199479619759891003101710311129117111991213122713111326134413721386140014421456147014841874[[#This Row],[Pause]]-FeuilleDeTemps133058721071631772193033173313453593733874014154294434574854015134155275415555275696116256536676816957237377517657797938078218358498638778919059199339199479619759891003101710311129117111991213122713111326134413721386140014421456147014841874[[#This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départ]]&lt;FeuilleDeTemps133058721071631772193033173313453593733874014154294434574854015134155275415555275696116256536676816957237377517657797938078218358498638778919059199339199479619759891003101710311129117111991213122713111326134413721386140014421456147014841874[[#This Row],[Heure d’arrivée]],1,0)+FeuilleDeTemps133058721071631772193033173313453593733874014154294434574854015134155275415555275696116256536676816957237377517657797938078218358498638778919059199339199479619759891003101710311129117111991213122713111326134413721386140014421456147014841874[[#This Row],[Heure de départ]])-FeuilleDeTemps133058721071631772193033173313453593733874014154294434574854015134155275415555275696116256536676816957237377517657797938078218358498638778919059199339199479619759891003101710311129117111991213122713111326134413721386140014421456147014841874[[#This Row],[Heure d’arrivée]],0))*24,0)</calculatedColumnFormula>
    </tableColumn>
    <tableColumn id="7" xr3:uid="{11319133-553D-46D9-AFC3-7B380A1D4B14}" name="Payement" dataDxfId="56"/>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4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4" xr:uid="{FB822488-BE05-43C7-B1C4-AA6BE2C8B602}" name="FeuilleDeTemps133058721071631772193033173313453593733874014154294434574854015134155275415555275696116256536676816957237377517657797938078218358498638778919059199339199479619759891003101710311129117111991213122713111326134413721386140014421456147014841875" displayName="FeuilleDeTemps133058721071631772193033173313453593733874014154294434574854015134155275415555275696116256536676816957237377517657797938078218358498638778919059199339199479619759891003101710311129117111991213122713111326134413721386140014421456147014841875" ref="C568:I575" totalsRowShown="0">
  <autoFilter ref="C568:I575" xr:uid="{FB822488-BE05-43C7-B1C4-AA6BE2C8B602}"/>
  <tableColumns count="7">
    <tableColumn id="1" xr3:uid="{ECDF0B43-5488-4D5C-AAE8-7EA36585A9A2}" name="Date(s)" dataDxfId="55"/>
    <tableColumn id="2" xr3:uid="{1CC0F3C2-D574-41AC-898D-8FB3F33217CE}" name="Heure d’arrivée" dataDxfId="54"/>
    <tableColumn id="3" xr3:uid="{2A7C5F35-47F7-4523-A3F1-62A1ED74755A}" name="Pause" dataDxfId="53"/>
    <tableColumn id="4" xr3:uid="{E2EB11A8-F0FA-43B7-A809-53E85B6838EC}" name="Fin de pause" dataDxfId="52"/>
    <tableColumn id="5" xr3:uid="{60782060-DA33-4E1C-B029-1DB4EAA249A3}" name="Heure de départ" dataDxfId="51"/>
    <tableColumn id="6" xr3:uid="{EA3A6FBC-1031-455F-A873-12F7015E8BA5}" name="Heures de travail" dataDxfId="50">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IFERROR(IF(COUNT(FeuilleDeTemps133058721071631772193033173313453593733874014154294434574854015134155275415555275696116256536676816957237377517657797938078218358498638778919059199339199479619759891003101710311129117111991213122713111326134413721386140014421456147014841875[[#This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départ]]&lt;FeuilleDeTemps133058721071631772193033173313453593733874014154294434574854015134155275415555275696116256536676816957237377517657797938078218358498638778919059199339199479619759891003101710311129117111991213122713111326134413721386140014421456147014841875[[#This Row],[Heure d’arrivée]],1,0)+FeuilleDeTemps133058721071631772193033173313453593733874014154294434574854015134155275415555275696116256536676816957237377517657797938078218358498638778919059199339199479619759891003101710311129117111991213122713111326134413721386140014421456147014841875[[#This Row],[Heure de départ]])-FeuilleDeTemps133058721071631772193033173313453593733874014154294434574854015134155275415555275696116256536676816957237377517657797938078218358498638778919059199339199479619759891003101710311129117111991213122713111326134413721386140014421456147014841875[[#This Row],[Fin de pause]]+FeuilleDeTemps133058721071631772193033173313453593733874014154294434574854015134155275415555275696116256536676816957237377517657797938078218358498638778919059199339199479619759891003101710311129117111991213122713111326134413721386140014421456147014841875[[#This Row],[Pause]]-FeuilleDeTemps133058721071631772193033173313453593733874014154294434574854015134155275415555275696116256536676816957237377517657797938078218358498638778919059199339199479619759891003101710311129117111991213122713111326134413721386140014421456147014841875[[#This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départ]]&lt;FeuilleDeTemps133058721071631772193033173313453593733874014154294434574854015134155275415555275696116256536676816957237377517657797938078218358498638778919059199339199479619759891003101710311129117111991213122713111326134413721386140014421456147014841875[[#This Row],[Heure d’arrivée]],1,0)+FeuilleDeTemps133058721071631772193033173313453593733874014154294434574854015134155275415555275696116256536676816957237377517657797938078218358498638778919059199339199479619759891003101710311129117111991213122713111326134413721386140014421456147014841875[[#This Row],[Heure de départ]])-FeuilleDeTemps133058721071631772193033173313453593733874014154294434574854015134155275415555275696116256536676816957237377517657797938078218358498638778919059199339199479619759891003101710311129117111991213122713111326134413721386140014421456147014841875[[#This Row],[Heure d’arrivée]],0))*24,0)</calculatedColumnFormula>
    </tableColumn>
    <tableColumn id="7" xr3:uid="{55549C32-34C2-448F-8A7D-09D3DF4D1352}" name="Payement" dataDxfId="49"/>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4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5" xr:uid="{16F785EB-3127-4303-B34E-0778B4F6DA80}" name="FeuilleDeTemps133058721071631772193033173313453593733874014154294434574854015134155275415555275696116256536676816957237377517657797938078218358498638778919059199339199479619759891003101710311129117111991213122713111326134413721386140014421456147014841876" displayName="FeuilleDeTemps133058721071631772193033173313453593733874014154294434574854015134155275415555275696116256536676816957237377517657797938078218358498638778919059199339199479619759891003101710311129117111991213122713111326134413721386140014421456147014841876" ref="C578:I585" totalsRowShown="0">
  <autoFilter ref="C578:I585" xr:uid="{16F785EB-3127-4303-B34E-0778B4F6DA80}"/>
  <tableColumns count="7">
    <tableColumn id="1" xr3:uid="{2959BFC5-1CC7-4512-ADB8-5F2B21A746D9}" name="Date(s)" dataDxfId="48"/>
    <tableColumn id="2" xr3:uid="{EEE37FAC-F8A5-4281-83D5-E93B4F09BBFC}" name="Heure d’arrivée" dataDxfId="47"/>
    <tableColumn id="3" xr3:uid="{001B9723-4EB9-45BC-AE5C-6BFCFF379A1E}" name="Pause" dataDxfId="46"/>
    <tableColumn id="4" xr3:uid="{2D6AC1E2-4BA7-4634-80C7-DEF60901D758}" name="Fin de pause" dataDxfId="45"/>
    <tableColumn id="5" xr3:uid="{50F26CF5-159B-402B-A17B-9EF3E8AD60F9}" name="Heure de départ" dataDxfId="44"/>
    <tableColumn id="6" xr3:uid="{87B0E66F-BD9E-4D90-977E-74B1BFB920DF}" name="Heures de travail" dataDxfId="43">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IFERROR(IF(COUNT(FeuilleDeTemps133058721071631772193033173313453593733874014154294434574854015134155275415555275696116256536676816957237377517657797938078218358498638778919059199339199479619759891003101710311129117111991213122713111326134413721386140014421456147014841876[[#This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départ]]&lt;FeuilleDeTemps133058721071631772193033173313453593733874014154294434574854015134155275415555275696116256536676816957237377517657797938078218358498638778919059199339199479619759891003101710311129117111991213122713111326134413721386140014421456147014841876[[#This Row],[Heure d’arrivée]],1,0)+FeuilleDeTemps133058721071631772193033173313453593733874014154294434574854015134155275415555275696116256536676816957237377517657797938078218358498638778919059199339199479619759891003101710311129117111991213122713111326134413721386140014421456147014841876[[#This Row],[Heure de départ]])-FeuilleDeTemps133058721071631772193033173313453593733874014154294434574854015134155275415555275696116256536676816957237377517657797938078218358498638778919059199339199479619759891003101710311129117111991213122713111326134413721386140014421456147014841876[[#This Row],[Fin de pause]]+FeuilleDeTemps133058721071631772193033173313453593733874014154294434574854015134155275415555275696116256536676816957237377517657797938078218358498638778919059199339199479619759891003101710311129117111991213122713111326134413721386140014421456147014841876[[#This Row],[Pause]]-FeuilleDeTemps133058721071631772193033173313453593733874014154294434574854015134155275415555275696116256536676816957237377517657797938078218358498638778919059199339199479619759891003101710311129117111991213122713111326134413721386140014421456147014841876[[#This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départ]]&lt;FeuilleDeTemps133058721071631772193033173313453593733874014154294434574854015134155275415555275696116256536676816957237377517657797938078218358498638778919059199339199479619759891003101710311129117111991213122713111326134413721386140014421456147014841876[[#This Row],[Heure d’arrivée]],1,0)+FeuilleDeTemps133058721071631772193033173313453593733874014154294434574854015134155275415555275696116256536676816957237377517657797938078218358498638778919059199339199479619759891003101710311129117111991213122713111326134413721386140014421456147014841876[[#This Row],[Heure de départ]])-FeuilleDeTemps133058721071631772193033173313453593733874014154294434574854015134155275415555275696116256536676816957237377517657797938078218358498638778919059199339199479619759891003101710311129117111991213122713111326134413721386140014421456147014841876[[#This Row],[Heure d’arrivée]],0))*24,0)</calculatedColumnFormula>
    </tableColumn>
    <tableColumn id="7" xr3:uid="{F13EB58B-9B97-43CD-9840-72E16BFCE3A6}" name="Payement" dataDxfId="42"/>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4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6" xr:uid="{EDADB2EE-3479-4628-A65C-9266945135AF}" name="FeuilleDeTemps133058721071631772193033173313453593733874014154294434574854015134155275415555275696116256536676816957237377517657797938078218358498638778919059199339199479619759891003101710311129117111991213122713111326134413721386140014421456147014841877" displayName="FeuilleDeTemps133058721071631772193033173313453593733874014154294434574854015134155275415555275696116256536676816957237377517657797938078218358498638778919059199339199479619759891003101710311129117111991213122713111326134413721386140014421456147014841877" ref="C588:I595" totalsRowShown="0">
  <autoFilter ref="C588:I595" xr:uid="{EDADB2EE-3479-4628-A65C-9266945135AF}"/>
  <tableColumns count="7">
    <tableColumn id="1" xr3:uid="{F811D9B7-CC5D-4DA1-9DA4-4A83DF863FB8}" name="Date(s)" dataDxfId="41"/>
    <tableColumn id="2" xr3:uid="{829AF994-2F74-41FE-8A4F-5C84862D6A45}" name="Heure d’arrivée" dataDxfId="40"/>
    <tableColumn id="3" xr3:uid="{9B876595-8796-4E10-86A6-823BCB61A177}" name="Pause" dataDxfId="39"/>
    <tableColumn id="4" xr3:uid="{ECCAE4D2-632C-47CA-8FE4-EBEEC3E10F44}" name="Fin de pause" dataDxfId="38"/>
    <tableColumn id="5" xr3:uid="{92B510F9-362E-48E7-82F1-3179BC298F2A}" name="Heure de départ" dataDxfId="37"/>
    <tableColumn id="6" xr3:uid="{FBC7399A-2647-4F0B-A135-DB265348E831}" name="Heures de travail" dataDxfId="36">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IFERROR(IF(COUNT(FeuilleDeTemps133058721071631772193033173313453593733874014154294434574854015134155275415555275696116256536676816957237377517657797938078218358498638778919059199339199479619759891003101710311129117111991213122713111326134413721386140014421456147014841877[[#This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départ]]&lt;FeuilleDeTemps133058721071631772193033173313453593733874014154294434574854015134155275415555275696116256536676816957237377517657797938078218358498638778919059199339199479619759891003101710311129117111991213122713111326134413721386140014421456147014841877[[#This Row],[Heure d’arrivée]],1,0)+FeuilleDeTemps133058721071631772193033173313453593733874014154294434574854015134155275415555275696116256536676816957237377517657797938078218358498638778919059199339199479619759891003101710311129117111991213122713111326134413721386140014421456147014841877[[#This Row],[Heure de départ]])-FeuilleDeTemps133058721071631772193033173313453593733874014154294434574854015134155275415555275696116256536676816957237377517657797938078218358498638778919059199339199479619759891003101710311129117111991213122713111326134413721386140014421456147014841877[[#This Row],[Fin de pause]]+FeuilleDeTemps133058721071631772193033173313453593733874014154294434574854015134155275415555275696116256536676816957237377517657797938078218358498638778919059199339199479619759891003101710311129117111991213122713111326134413721386140014421456147014841877[[#This Row],[Pause]]-FeuilleDeTemps133058721071631772193033173313453593733874014154294434574854015134155275415555275696116256536676816957237377517657797938078218358498638778919059199339199479619759891003101710311129117111991213122713111326134413721386140014421456147014841877[[#This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départ]]&lt;FeuilleDeTemps133058721071631772193033173313453593733874014154294434574854015134155275415555275696116256536676816957237377517657797938078218358498638778919059199339199479619759891003101710311129117111991213122713111326134413721386140014421456147014841877[[#This Row],[Heure d’arrivée]],1,0)+FeuilleDeTemps133058721071631772193033173313453593733874014154294434574854015134155275415555275696116256536676816957237377517657797938078218358498638778919059199339199479619759891003101710311129117111991213122713111326134413721386140014421456147014841877[[#This Row],[Heure de départ]])-FeuilleDeTemps133058721071631772193033173313453593733874014154294434574854015134155275415555275696116256536676816957237377517657797938078218358498638778919059199339199479619759891003101710311129117111991213122713111326134413721386140014421456147014841877[[#This Row],[Heure d’arrivée]],0))*24,0)</calculatedColumnFormula>
    </tableColumn>
    <tableColumn id="7" xr3:uid="{EDA89CC2-D100-4BC3-BCA6-1A6A98409F90}" name="Payement" dataDxfId="35"/>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4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7" xr:uid="{5A8705B8-2A05-4ADA-A2A5-AD1E2912ECB3}" name="FeuilleDeTemps133058721071631772193033173313453593733874014154294434574854015134155275415555275696116256536676816957237377517657797938078218358498638778919059199339199479619759891003101710311129117111991213122713111326134413721386140014421456147014841879" displayName="FeuilleDeTemps133058721071631772193033173313453593733874014154294434574854015134155275415555275696116256536676816957237377517657797938078218358498638778919059199339199479619759891003101710311129117111991213122713111326134413721386140014421456147014841879" ref="C598:I605" totalsRowShown="0">
  <autoFilter ref="C598:I605" xr:uid="{5A8705B8-2A05-4ADA-A2A5-AD1E2912ECB3}"/>
  <tableColumns count="7">
    <tableColumn id="1" xr3:uid="{09F4C917-C596-4FE7-BE52-71C94898490F}" name="Date(s)" dataDxfId="34"/>
    <tableColumn id="2" xr3:uid="{7097D778-B892-49E7-912C-8C1F84B7BEE6}" name="Heure d’arrivée" dataDxfId="33"/>
    <tableColumn id="3" xr3:uid="{719C7D41-D231-4A4D-AD19-CD0E657C154B}" name="Pause" dataDxfId="32"/>
    <tableColumn id="4" xr3:uid="{34372426-177D-4840-B279-0BA8D011920E}" name="Fin de pause" dataDxfId="31"/>
    <tableColumn id="5" xr3:uid="{8F394324-3B05-4088-93B6-E920E35FAA42}" name="Heure de départ" dataDxfId="30"/>
    <tableColumn id="6" xr3:uid="{4DFD9381-6007-4882-B5F1-90F63ED255A5}" name="Heures de travail" dataDxfId="29">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IFERROR(IF(COUNT(FeuilleDeTemps133058721071631772193033173313453593733874014154294434574854015134155275415555275696116256536676816957237377517657797938078218358498638778919059199339199479619759891003101710311129117111991213122713111326134413721386140014421456147014841879[[#This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départ]]&lt;FeuilleDeTemps133058721071631772193033173313453593733874014154294434574854015134155275415555275696116256536676816957237377517657797938078218358498638778919059199339199479619759891003101710311129117111991213122713111326134413721386140014421456147014841879[[#This Row],[Heure d’arrivée]],1,0)+FeuilleDeTemps133058721071631772193033173313453593733874014154294434574854015134155275415555275696116256536676816957237377517657797938078218358498638778919059199339199479619759891003101710311129117111991213122713111326134413721386140014421456147014841879[[#This Row],[Heure de départ]])-FeuilleDeTemps133058721071631772193033173313453593733874014154294434574854015134155275415555275696116256536676816957237377517657797938078218358498638778919059199339199479619759891003101710311129117111991213122713111326134413721386140014421456147014841879[[#This Row],[Fin de pause]]+FeuilleDeTemps133058721071631772193033173313453593733874014154294434574854015134155275415555275696116256536676816957237377517657797938078218358498638778919059199339199479619759891003101710311129117111991213122713111326134413721386140014421456147014841879[[#This Row],[Pause]]-FeuilleDeTemps133058721071631772193033173313453593733874014154294434574854015134155275415555275696116256536676816957237377517657797938078218358498638778919059199339199479619759891003101710311129117111991213122713111326134413721386140014421456147014841879[[#This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départ]]&lt;FeuilleDeTemps133058721071631772193033173313453593733874014154294434574854015134155275415555275696116256536676816957237377517657797938078218358498638778919059199339199479619759891003101710311129117111991213122713111326134413721386140014421456147014841879[[#This Row],[Heure d’arrivée]],1,0)+FeuilleDeTemps133058721071631772193033173313453593733874014154294434574854015134155275415555275696116256536676816957237377517657797938078218358498638778919059199339199479619759891003101710311129117111991213122713111326134413721386140014421456147014841879[[#This Row],[Heure de départ]])-FeuilleDeTemps133058721071631772193033173313453593733874014154294434574854015134155275415555275696116256536676816957237377517657797938078218358498638778919059199339199479619759891003101710311129117111991213122713111326134413721386140014421456147014841879[[#This Row],[Heure d’arrivée]],0))*24,0)</calculatedColumnFormula>
    </tableColumn>
    <tableColumn id="7" xr3:uid="{CDC71161-9555-4D22-97DE-BA697C08A91D}" name="Payement" dataDxfId="28"/>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5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8" xr:uid="{C73C8030-BF4E-4104-B632-EA74231F671D}" name="FeuilleDeTemps133058721071631772193033173313453593733874014154294434574854015134155275415555275696116256536676816957237377517657797938078218358498638778919059199339199479619759891003101710311129117111991213122713111326134413721386140014421456147014841880" displayName="FeuilleDeTemps133058721071631772193033173313453593733874014154294434574854015134155275415555275696116256536676816957237377517657797938078218358498638778919059199339199479619759891003101710311129117111991213122713111326134413721386140014421456147014841880" ref="C608:I615" totalsRowShown="0">
  <autoFilter ref="C608:I615" xr:uid="{C73C8030-BF4E-4104-B632-EA74231F671D}"/>
  <tableColumns count="7">
    <tableColumn id="1" xr3:uid="{F47C1AC3-EAFB-436E-89A9-B930E6767089}" name="Date(s)" dataDxfId="27"/>
    <tableColumn id="2" xr3:uid="{056B10C0-F24E-4E51-A2A3-56C4B601B4EB}" name="Heure d’arrivée" dataDxfId="26"/>
    <tableColumn id="3" xr3:uid="{60B6A10C-E444-4A52-85A2-EE1FEC2AC8A9}" name="Pause" dataDxfId="25"/>
    <tableColumn id="4" xr3:uid="{C14A4FB5-4443-4145-994A-404330FB087A}" name="Fin de pause" dataDxfId="24"/>
    <tableColumn id="5" xr3:uid="{983962BD-110D-4A03-B14D-342C2386B5C3}" name="Heure de départ" dataDxfId="23"/>
    <tableColumn id="6" xr3:uid="{8A08910D-BEE7-4B88-B342-1A181205B608}" name="Heures de travail" dataDxfId="22">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IFERROR(IF(COUNT(FeuilleDeTemps133058721071631772193033173313453593733874014154294434574854015134155275415555275696116256536676816957237377517657797938078218358498638778919059199339199479619759891003101710311129117111991213122713111326134413721386140014421456147014841880[[#This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départ]]&lt;FeuilleDeTemps133058721071631772193033173313453593733874014154294434574854015134155275415555275696116256536676816957237377517657797938078218358498638778919059199339199479619759891003101710311129117111991213122713111326134413721386140014421456147014841880[[#This Row],[Heure d’arrivée]],1,0)+FeuilleDeTemps133058721071631772193033173313453593733874014154294434574854015134155275415555275696116256536676816957237377517657797938078218358498638778919059199339199479619759891003101710311129117111991213122713111326134413721386140014421456147014841880[[#This Row],[Heure de départ]])-FeuilleDeTemps133058721071631772193033173313453593733874014154294434574854015134155275415555275696116256536676816957237377517657797938078218358498638778919059199339199479619759891003101710311129117111991213122713111326134413721386140014421456147014841880[[#This Row],[Fin de pause]]+FeuilleDeTemps133058721071631772193033173313453593733874014154294434574854015134155275415555275696116256536676816957237377517657797938078218358498638778919059199339199479619759891003101710311129117111991213122713111326134413721386140014421456147014841880[[#This Row],[Pause]]-FeuilleDeTemps133058721071631772193033173313453593733874014154294434574854015134155275415555275696116256536676816957237377517657797938078218358498638778919059199339199479619759891003101710311129117111991213122713111326134413721386140014421456147014841880[[#This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départ]]&lt;FeuilleDeTemps133058721071631772193033173313453593733874014154294434574854015134155275415555275696116256536676816957237377517657797938078218358498638778919059199339199479619759891003101710311129117111991213122713111326134413721386140014421456147014841880[[#This Row],[Heure d’arrivée]],1,0)+FeuilleDeTemps133058721071631772193033173313453593733874014154294434574854015134155275415555275696116256536676816957237377517657797938078218358498638778919059199339199479619759891003101710311129117111991213122713111326134413721386140014421456147014841880[[#This Row],[Heure de départ]])-FeuilleDeTemps133058721071631772193033173313453593733874014154294434574854015134155275415555275696116256536676816957237377517657797938078218358498638778919059199339199479619759891003101710311129117111991213122713111326134413721386140014421456147014841880[[#This Row],[Heure d’arrivée]],0))*24,0)</calculatedColumnFormula>
    </tableColumn>
    <tableColumn id="7" xr3:uid="{1A457290-0EE6-4C9A-B114-312608C080E5}" name="Payement" dataDxfId="21"/>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5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9" xr:uid="{4FD3819D-D42F-4DCA-826F-B7ABC42C647A}" name="FeuilleDeTemps133058721071631772193033173313453593733874014154294434574854015134155275415555275696116256536676816957237377517657797938078218358498638778919059199339199479619759891003101710311129117111991213122713111326134413721386140014421456147014841881" displayName="FeuilleDeTemps133058721071631772193033173313453593733874014154294434574854015134155275415555275696116256536676816957237377517657797938078218358498638778919059199339199479619759891003101710311129117111991213122713111326134413721386140014421456147014841881" ref="C618:I625" totalsRowShown="0">
  <autoFilter ref="C618:I625" xr:uid="{4FD3819D-D42F-4DCA-826F-B7ABC42C647A}"/>
  <tableColumns count="7">
    <tableColumn id="1" xr3:uid="{3BB86B60-811A-4EF5-8862-CA1E9F42F734}" name="Date(s)" dataDxfId="20"/>
    <tableColumn id="2" xr3:uid="{4B797894-7902-4DE1-B096-B4E49460A01B}" name="Heure d’arrivée" dataDxfId="19"/>
    <tableColumn id="3" xr3:uid="{7C9D2881-B99F-451D-95A7-DC206638E16E}" name="Pause" dataDxfId="18"/>
    <tableColumn id="4" xr3:uid="{891062A5-B09F-4111-881A-0124FDB918AE}" name="Fin de pause" dataDxfId="17"/>
    <tableColumn id="5" xr3:uid="{5AF91049-2100-4243-AC20-C1F5F0592076}" name="Heure de départ" dataDxfId="16"/>
    <tableColumn id="6" xr3:uid="{07ED0F96-7FED-477C-9117-CCE481176ADD}" name="Heures de travail" dataDxfId="15">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IFERROR(IF(COUNT(FeuilleDeTemps133058721071631772193033173313453593733874014154294434574854015134155275415555275696116256536676816957237377517657797938078218358498638778919059199339199479619759891003101710311129117111991213122713111326134413721386140014421456147014841881[[#This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départ]]&lt;FeuilleDeTemps133058721071631772193033173313453593733874014154294434574854015134155275415555275696116256536676816957237377517657797938078218358498638778919059199339199479619759891003101710311129117111991213122713111326134413721386140014421456147014841881[[#This Row],[Heure d’arrivée]],1,0)+FeuilleDeTemps133058721071631772193033173313453593733874014154294434574854015134155275415555275696116256536676816957237377517657797938078218358498638778919059199339199479619759891003101710311129117111991213122713111326134413721386140014421456147014841881[[#This Row],[Heure de départ]])-FeuilleDeTemps133058721071631772193033173313453593733874014154294434574854015134155275415555275696116256536676816957237377517657797938078218358498638778919059199339199479619759891003101710311129117111991213122713111326134413721386140014421456147014841881[[#This Row],[Fin de pause]]+FeuilleDeTemps133058721071631772193033173313453593733874014154294434574854015134155275415555275696116256536676816957237377517657797938078218358498638778919059199339199479619759891003101710311129117111991213122713111326134413721386140014421456147014841881[[#This Row],[Pause]]-FeuilleDeTemps133058721071631772193033173313453593733874014154294434574854015134155275415555275696116256536676816957237377517657797938078218358498638778919059199339199479619759891003101710311129117111991213122713111326134413721386140014421456147014841881[[#This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départ]]&lt;FeuilleDeTemps133058721071631772193033173313453593733874014154294434574854015134155275415555275696116256536676816957237377517657797938078218358498638778919059199339199479619759891003101710311129117111991213122713111326134413721386140014421456147014841881[[#This Row],[Heure d’arrivée]],1,0)+FeuilleDeTemps133058721071631772193033173313453593733874014154294434574854015134155275415555275696116256536676816957237377517657797938078218358498638778919059199339199479619759891003101710311129117111991213122713111326134413721386140014421456147014841881[[#This Row],[Heure de départ]])-FeuilleDeTemps133058721071631772193033173313453593733874014154294434574854015134155275415555275696116256536676816957237377517657797938078218358498638778919059199339199479619759891003101710311129117111991213122713111326134413721386140014421456147014841881[[#This Row],[Heure d’arrivée]],0))*24,0)</calculatedColumnFormula>
    </tableColumn>
    <tableColumn id="7" xr3:uid="{2F7CAC74-2DDD-49DD-A315-96C3A459486D}" name="Payement" dataDxfId="14"/>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5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0" xr:uid="{E27AA3A1-338B-4F22-B91D-BA096881517E}" name="FeuilleDeTemps133058721071631772193033173313453593733874014154294434574854015134155275415555275696116256536676816957237377517657797938078218358498638778919059199339199479619759891003101710311129117111991213122713111326134413721386140014421456147014841882" displayName="FeuilleDeTemps133058721071631772193033173313453593733874014154294434574854015134155275415555275696116256536676816957237377517657797938078218358498638778919059199339199479619759891003101710311129117111991213122713111326134413721386140014421456147014841882" ref="C628:I635" totalsRowShown="0">
  <autoFilter ref="C628:I635" xr:uid="{E27AA3A1-338B-4F22-B91D-BA096881517E}"/>
  <tableColumns count="7">
    <tableColumn id="1" xr3:uid="{450AC655-3C84-4D8D-B924-1513D9F1E53B}" name="Date(s)" dataDxfId="13"/>
    <tableColumn id="2" xr3:uid="{3CAB4320-77AC-4346-9FB2-74FF7C2CAF6D}" name="Heure d’arrivée" dataDxfId="12"/>
    <tableColumn id="3" xr3:uid="{CFC69158-1D91-4C63-9251-55402C1AF6A5}" name="Pause" dataDxfId="11"/>
    <tableColumn id="4" xr3:uid="{14BB2576-9701-4BCB-B30E-3A74548FFC6E}" name="Fin de pause" dataDxfId="10"/>
    <tableColumn id="5" xr3:uid="{1FF9CE3D-43F4-481A-BB88-DCFB57B7EFC3}" name="Heure de départ" dataDxfId="9"/>
    <tableColumn id="6" xr3:uid="{E64D1E78-CB8E-4EB7-967D-E11DCC5BBE39}" name="Heures de travail" dataDxfId="8">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IFERROR(IF(COUNT(FeuilleDeTemps133058721071631772193033173313453593733874014154294434574854015134155275415555275696116256536676816957237377517657797938078218358498638778919059199339199479619759891003101710311129117111991213122713111326134413721386140014421456147014841882[[#This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départ]]&lt;FeuilleDeTemps133058721071631772193033173313453593733874014154294434574854015134155275415555275696116256536676816957237377517657797938078218358498638778919059199339199479619759891003101710311129117111991213122713111326134413721386140014421456147014841882[[#This Row],[Heure d’arrivée]],1,0)+FeuilleDeTemps133058721071631772193033173313453593733874014154294434574854015134155275415555275696116256536676816957237377517657797938078218358498638778919059199339199479619759891003101710311129117111991213122713111326134413721386140014421456147014841882[[#This Row],[Heure de départ]])-FeuilleDeTemps133058721071631772193033173313453593733874014154294434574854015134155275415555275696116256536676816957237377517657797938078218358498638778919059199339199479619759891003101710311129117111991213122713111326134413721386140014421456147014841882[[#This Row],[Fin de pause]]+FeuilleDeTemps133058721071631772193033173313453593733874014154294434574854015134155275415555275696116256536676816957237377517657797938078218358498638778919059199339199479619759891003101710311129117111991213122713111326134413721386140014421456147014841882[[#This Row],[Pause]]-FeuilleDeTemps133058721071631772193033173313453593733874014154294434574854015134155275415555275696116256536676816957237377517657797938078218358498638778919059199339199479619759891003101710311129117111991213122713111326134413721386140014421456147014841882[[#This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départ]]&lt;FeuilleDeTemps133058721071631772193033173313453593733874014154294434574854015134155275415555275696116256536676816957237377517657797938078218358498638778919059199339199479619759891003101710311129117111991213122713111326134413721386140014421456147014841882[[#This Row],[Heure d’arrivée]],1,0)+FeuilleDeTemps133058721071631772193033173313453593733874014154294434574854015134155275415555275696116256536676816957237377517657797938078218358498638778919059199339199479619759891003101710311129117111991213122713111326134413721386140014421456147014841882[[#This Row],[Heure de départ]])-FeuilleDeTemps133058721071631772193033173313453593733874014154294434574854015134155275415555275696116256536676816957237377517657797938078218358498638778919059199339199479619759891003101710311129117111991213122713111326134413721386140014421456147014841882[[#This Row],[Heure d’arrivée]],0))*24,0)</calculatedColumnFormula>
    </tableColumn>
    <tableColumn id="7" xr3:uid="{128174EE-9808-4F74-B74D-874B9168AE90}" name="Payement" dataDxfId="7"/>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ables/table5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1" xr:uid="{4D6DDE9B-48F4-4D06-B62B-ED3ED0B3981C}" name="FeuilleDeTemps133058721071631772193033173313453593733874014154294434574854015134155275415555275696116256536676816957237377517657797938078218358498638778919059199339199479619759891003101710311129117111991213122713111326134413721386140014421456147014841883" displayName="FeuilleDeTemps133058721071631772193033173313453593733874014154294434574854015134155275415555275696116256536676816957237377517657797938078218358498638778919059199339199479619759891003101710311129117111991213122713111326134413721386140014421456147014841883" ref="C638:I645" totalsRowShown="0">
  <autoFilter ref="C638:I645" xr:uid="{4D6DDE9B-48F4-4D06-B62B-ED3ED0B3981C}"/>
  <tableColumns count="7">
    <tableColumn id="1" xr3:uid="{E4AE76A7-FCD1-4669-B749-3324E5AC20EF}" name="Date(s)" dataDxfId="6"/>
    <tableColumn id="2" xr3:uid="{C627D193-FA91-41EB-A3C4-43EF514A3F41}" name="Heure d’arrivée" dataDxfId="5"/>
    <tableColumn id="3" xr3:uid="{8DB65398-C57C-4CC2-8AA0-10EA7791D4B1}" name="Pause" dataDxfId="4"/>
    <tableColumn id="4" xr3:uid="{E9EF29F7-C2DC-4B25-B53E-7171D0FE7FF8}" name="Fin de pause" dataDxfId="3"/>
    <tableColumn id="5" xr3:uid="{820487B1-2AEC-4A07-A5F4-08121155F400}" name="Heure de départ" dataDxfId="2"/>
    <tableColumn id="6" xr3:uid="{EBD380B9-6BFA-430A-8A99-C7A8AE70F486}" name="Heures de travail" dataDxfId="1">
      <calculatedColumnFormula>IFERROR(IF(COUNT(FeuilleDeTemps133058721071631772193033173313453593733874014154294434574854015134155275415555275696116256536676816957237377517657797938078218358498638778919059199339199479619759891003101710311129117111991213122713111326134413721386140014421456147014841883[[#This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départ]]&lt;FeuilleDeTemps133058721071631772193033173313453593733874014154294434574854015134155275415555275696116256536676816957237377517657797938078218358498638778919059199339199479619759891003101710311129117111991213122713111326134413721386140014421456147014841883[[#This Row],[Heure d’arrivée]],1,0)+FeuilleDeTemps133058721071631772193033173313453593733874014154294434574854015134155275415555275696116256536676816957237377517657797938078218358498638778919059199339199479619759891003101710311129117111991213122713111326134413721386140014421456147014841883[[#This Row],[Heure de départ]])-FeuilleDeTemps133058721071631772193033173313453593733874014154294434574854015134155275415555275696116256536676816957237377517657797938078218358498638778919059199339199479619759891003101710311129117111991213122713111326134413721386140014421456147014841883[[#This Row],[Fin de pause]]+FeuilleDeTemps133058721071631772193033173313453593733874014154294434574854015134155275415555275696116256536676816957237377517657797938078218358498638778919059199339199479619759891003101710311129117111991213122713111326134413721386140014421456147014841883[[#This Row],[Pause]]-FeuilleDeTemps133058721071631772193033173313453593733874014154294434574854015134155275415555275696116256536676816957237377517657797938078218358498638778919059199339199479619759891003101710311129117111991213122713111326134413721386140014421456147014841883[[#This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départ]]&lt;FeuilleDeTemps133058721071631772193033173313453593733874014154294434574854015134155275415555275696116256536676816957237377517657797938078218358498638778919059199339199479619759891003101710311129117111991213122713111326134413721386140014421456147014841883[[#This Row],[Heure d’arrivée]],1,0)+FeuilleDeTemps133058721071631772193033173313453593733874014154294434574854015134155275415555275696116256536676816957237377517657797938078218358498638778919059199339199479619759891003101710311129117111991213122713111326134413721386140014421456147014841883[[#This Row],[Heure de départ]])-FeuilleDeTemps133058721071631772193033173313453593733874014154294434574854015134155275415555275696116256536676816957237377517657797938078218358498638778919059199339199479619759891003101710311129117111991213122713111326134413721386140014421456147014841883[[#This Row],[Heure d’arrivée]],0))*24,0)</calculatedColumnFormula>
    </tableColumn>
    <tableColumn id="7" xr3:uid="{EDC577E1-F8FE-4650-A522-2CAD589C4ACD}" name="Payement" dataDxfId="0"/>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heme/theme1.xml><?xml version="1.0" encoding="utf-8"?>
<a:theme xmlns:a="http://schemas.openxmlformats.org/drawingml/2006/main" name="Office Theme">
  <a:themeElements>
    <a:clrScheme name="Employee time sheet">
      <a:dk1>
        <a:sysClr val="windowText" lastClr="000000"/>
      </a:dk1>
      <a:lt1>
        <a:sysClr val="window" lastClr="FFFFFF"/>
      </a:lt1>
      <a:dk2>
        <a:srgbClr val="141B23"/>
      </a:dk2>
      <a:lt2>
        <a:srgbClr val="F6F1F1"/>
      </a:lt2>
      <a:accent1>
        <a:srgbClr val="273645"/>
      </a:accent1>
      <a:accent2>
        <a:srgbClr val="914D4F"/>
      </a:accent2>
      <a:accent3>
        <a:srgbClr val="7A785E"/>
      </a:accent3>
      <a:accent4>
        <a:srgbClr val="E0B45C"/>
      </a:accent4>
      <a:accent5>
        <a:srgbClr val="DB8C49"/>
      </a:accent5>
      <a:accent6>
        <a:srgbClr val="376054"/>
      </a:accent6>
      <a:hlink>
        <a:srgbClr val="1A8091"/>
      </a:hlink>
      <a:folHlink>
        <a:srgbClr val="875470"/>
      </a:folHlink>
    </a:clrScheme>
    <a:fontScheme name="Employee time sheet">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table" Target="../tables/table8.xml"/><Relationship Id="rId18" Type="http://schemas.openxmlformats.org/officeDocument/2006/relationships/table" Target="../tables/table13.xml"/><Relationship Id="rId26" Type="http://schemas.openxmlformats.org/officeDocument/2006/relationships/table" Target="../tables/table21.xml"/><Relationship Id="rId39" Type="http://schemas.openxmlformats.org/officeDocument/2006/relationships/table" Target="../tables/table34.xml"/><Relationship Id="rId21" Type="http://schemas.openxmlformats.org/officeDocument/2006/relationships/table" Target="../tables/table16.xml"/><Relationship Id="rId34" Type="http://schemas.openxmlformats.org/officeDocument/2006/relationships/table" Target="../tables/table29.xml"/><Relationship Id="rId42" Type="http://schemas.openxmlformats.org/officeDocument/2006/relationships/table" Target="../tables/table37.xml"/><Relationship Id="rId47" Type="http://schemas.openxmlformats.org/officeDocument/2006/relationships/table" Target="../tables/table42.xml"/><Relationship Id="rId50" Type="http://schemas.openxmlformats.org/officeDocument/2006/relationships/table" Target="../tables/table45.xml"/><Relationship Id="rId55" Type="http://schemas.openxmlformats.org/officeDocument/2006/relationships/table" Target="../tables/table50.xml"/><Relationship Id="rId7" Type="http://schemas.openxmlformats.org/officeDocument/2006/relationships/table" Target="../tables/table2.xml"/><Relationship Id="rId2" Type="http://schemas.openxmlformats.org/officeDocument/2006/relationships/drawing" Target="../drawings/drawing1.xml"/><Relationship Id="rId16" Type="http://schemas.openxmlformats.org/officeDocument/2006/relationships/table" Target="../tables/table11.xml"/><Relationship Id="rId29" Type="http://schemas.openxmlformats.org/officeDocument/2006/relationships/table" Target="../tables/table24.xml"/><Relationship Id="rId11" Type="http://schemas.openxmlformats.org/officeDocument/2006/relationships/table" Target="../tables/table6.xml"/><Relationship Id="rId24" Type="http://schemas.openxmlformats.org/officeDocument/2006/relationships/table" Target="../tables/table19.xml"/><Relationship Id="rId32" Type="http://schemas.openxmlformats.org/officeDocument/2006/relationships/table" Target="../tables/table27.xml"/><Relationship Id="rId37" Type="http://schemas.openxmlformats.org/officeDocument/2006/relationships/table" Target="../tables/table32.xml"/><Relationship Id="rId40" Type="http://schemas.openxmlformats.org/officeDocument/2006/relationships/table" Target="../tables/table35.xml"/><Relationship Id="rId45" Type="http://schemas.openxmlformats.org/officeDocument/2006/relationships/table" Target="../tables/table40.xml"/><Relationship Id="rId53" Type="http://schemas.openxmlformats.org/officeDocument/2006/relationships/table" Target="../tables/table48.xml"/><Relationship Id="rId58" Type="http://schemas.openxmlformats.org/officeDocument/2006/relationships/table" Target="../tables/table53.xml"/><Relationship Id="rId5" Type="http://schemas.openxmlformats.org/officeDocument/2006/relationships/image" Target="../media/image1.emf"/><Relationship Id="rId19" Type="http://schemas.openxmlformats.org/officeDocument/2006/relationships/table" Target="../tables/table14.xml"/><Relationship Id="rId4" Type="http://schemas.openxmlformats.org/officeDocument/2006/relationships/control" Target="../activeX/activeX1.xml"/><Relationship Id="rId9" Type="http://schemas.openxmlformats.org/officeDocument/2006/relationships/table" Target="../tables/table4.xml"/><Relationship Id="rId14" Type="http://schemas.openxmlformats.org/officeDocument/2006/relationships/table" Target="../tables/table9.xml"/><Relationship Id="rId22" Type="http://schemas.openxmlformats.org/officeDocument/2006/relationships/table" Target="../tables/table17.xml"/><Relationship Id="rId27" Type="http://schemas.openxmlformats.org/officeDocument/2006/relationships/table" Target="../tables/table22.xml"/><Relationship Id="rId30" Type="http://schemas.openxmlformats.org/officeDocument/2006/relationships/table" Target="../tables/table25.xml"/><Relationship Id="rId35" Type="http://schemas.openxmlformats.org/officeDocument/2006/relationships/table" Target="../tables/table30.xml"/><Relationship Id="rId43" Type="http://schemas.openxmlformats.org/officeDocument/2006/relationships/table" Target="../tables/table38.xml"/><Relationship Id="rId48" Type="http://schemas.openxmlformats.org/officeDocument/2006/relationships/table" Target="../tables/table43.xml"/><Relationship Id="rId56" Type="http://schemas.openxmlformats.org/officeDocument/2006/relationships/table" Target="../tables/table51.xml"/><Relationship Id="rId8" Type="http://schemas.openxmlformats.org/officeDocument/2006/relationships/table" Target="../tables/table3.xml"/><Relationship Id="rId51" Type="http://schemas.openxmlformats.org/officeDocument/2006/relationships/table" Target="../tables/table46.xml"/><Relationship Id="rId3" Type="http://schemas.openxmlformats.org/officeDocument/2006/relationships/vmlDrawing" Target="../drawings/vmlDrawing1.vml"/><Relationship Id="rId12" Type="http://schemas.openxmlformats.org/officeDocument/2006/relationships/table" Target="../tables/table7.xml"/><Relationship Id="rId17" Type="http://schemas.openxmlformats.org/officeDocument/2006/relationships/table" Target="../tables/table12.xml"/><Relationship Id="rId25" Type="http://schemas.openxmlformats.org/officeDocument/2006/relationships/table" Target="../tables/table20.xml"/><Relationship Id="rId33" Type="http://schemas.openxmlformats.org/officeDocument/2006/relationships/table" Target="../tables/table28.xml"/><Relationship Id="rId38" Type="http://schemas.openxmlformats.org/officeDocument/2006/relationships/table" Target="../tables/table33.xml"/><Relationship Id="rId46" Type="http://schemas.openxmlformats.org/officeDocument/2006/relationships/table" Target="../tables/table41.xml"/><Relationship Id="rId59" Type="http://schemas.openxmlformats.org/officeDocument/2006/relationships/comments" Target="../comments1.xml"/><Relationship Id="rId20" Type="http://schemas.openxmlformats.org/officeDocument/2006/relationships/table" Target="../tables/table15.xml"/><Relationship Id="rId41" Type="http://schemas.openxmlformats.org/officeDocument/2006/relationships/table" Target="../tables/table36.xml"/><Relationship Id="rId54" Type="http://schemas.openxmlformats.org/officeDocument/2006/relationships/table" Target="../tables/table49.xml"/><Relationship Id="rId1" Type="http://schemas.openxmlformats.org/officeDocument/2006/relationships/printerSettings" Target="../printerSettings/printerSettings1.bin"/><Relationship Id="rId6" Type="http://schemas.openxmlformats.org/officeDocument/2006/relationships/table" Target="../tables/table1.xml"/><Relationship Id="rId15" Type="http://schemas.openxmlformats.org/officeDocument/2006/relationships/table" Target="../tables/table10.xml"/><Relationship Id="rId23" Type="http://schemas.openxmlformats.org/officeDocument/2006/relationships/table" Target="../tables/table18.xml"/><Relationship Id="rId28" Type="http://schemas.openxmlformats.org/officeDocument/2006/relationships/table" Target="../tables/table23.xml"/><Relationship Id="rId36" Type="http://schemas.openxmlformats.org/officeDocument/2006/relationships/table" Target="../tables/table31.xml"/><Relationship Id="rId49" Type="http://schemas.openxmlformats.org/officeDocument/2006/relationships/table" Target="../tables/table44.xml"/><Relationship Id="rId57" Type="http://schemas.openxmlformats.org/officeDocument/2006/relationships/table" Target="../tables/table52.xml"/><Relationship Id="rId10" Type="http://schemas.openxmlformats.org/officeDocument/2006/relationships/table" Target="../tables/table5.xml"/><Relationship Id="rId31" Type="http://schemas.openxmlformats.org/officeDocument/2006/relationships/table" Target="../tables/table26.xml"/><Relationship Id="rId44" Type="http://schemas.openxmlformats.org/officeDocument/2006/relationships/table" Target="../tables/table39.xml"/><Relationship Id="rId52" Type="http://schemas.openxmlformats.org/officeDocument/2006/relationships/table" Target="../tables/table47.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D8AC2A-5147-4F03-91F1-3B6F6B38A478}">
  <sheetPr codeName="Feuil1"/>
  <dimension ref="A1:Q645"/>
  <sheetViews>
    <sheetView showGridLines="0" tabSelected="1" workbookViewId="0">
      <selection activeCell="C7" sqref="C7"/>
    </sheetView>
  </sheetViews>
  <sheetFormatPr baseColWidth="10" defaultColWidth="9.109375" defaultRowHeight="14.4"/>
  <cols>
    <col min="1" max="1" width="4.109375" style="46" customWidth="1"/>
    <col min="2" max="2" width="21.6640625" customWidth="1"/>
    <col min="3" max="3" width="27.6640625" customWidth="1"/>
    <col min="4" max="7" width="27.6640625" style="4" customWidth="1"/>
    <col min="8" max="8" width="27.6640625" style="5" customWidth="1"/>
    <col min="9" max="9" width="11.6640625" customWidth="1"/>
    <col min="10" max="10" width="6.6640625" customWidth="1"/>
  </cols>
  <sheetData>
    <row r="1" spans="1:17" ht="52.2" customHeight="1">
      <c r="A1" s="73" t="s">
        <v>101</v>
      </c>
      <c r="B1" s="73"/>
      <c r="C1" s="73"/>
      <c r="D1" s="74" t="s">
        <v>104</v>
      </c>
      <c r="E1" s="74"/>
      <c r="F1" s="35"/>
      <c r="G1" s="35"/>
      <c r="H1" s="35"/>
      <c r="I1" s="35"/>
    </row>
    <row r="2" spans="1:17" ht="31.2">
      <c r="B2" s="75"/>
      <c r="C2" s="75"/>
      <c r="D2" s="76"/>
      <c r="E2" s="76"/>
      <c r="F2" s="41"/>
    </row>
    <row r="3" spans="1:17" s="50" customFormat="1" ht="33" customHeight="1">
      <c r="A3" s="49"/>
      <c r="B3" s="77" t="s">
        <v>104</v>
      </c>
      <c r="C3" s="77"/>
      <c r="D3" s="51" t="s">
        <v>16</v>
      </c>
      <c r="E3" s="69">
        <f>WEEKNUM(G3)-1</f>
        <v>1</v>
      </c>
      <c r="F3" s="51" t="s">
        <v>27</v>
      </c>
      <c r="G3" s="70">
        <v>44564</v>
      </c>
      <c r="H3" s="71">
        <f ca="1" xml:space="preserve"> NOW()</f>
        <v>44594.638227199073</v>
      </c>
      <c r="I3" s="67"/>
    </row>
    <row r="4" spans="1:17" ht="50.1" customHeight="1">
      <c r="A4" s="48"/>
      <c r="B4" s="20" t="s">
        <v>100</v>
      </c>
      <c r="C4" s="20" t="s">
        <v>18</v>
      </c>
      <c r="D4" s="20" t="s">
        <v>19</v>
      </c>
      <c r="E4" s="20" t="s">
        <v>20</v>
      </c>
      <c r="F4" s="20" t="s">
        <v>21</v>
      </c>
      <c r="G4" s="20" t="s">
        <v>22</v>
      </c>
      <c r="H4" s="20" t="s">
        <v>23</v>
      </c>
      <c r="J4" s="52"/>
      <c r="K4" s="52"/>
      <c r="L4" s="52"/>
    </row>
    <row r="5" spans="1:17" s="44" customFormat="1" ht="31.2">
      <c r="A5" s="46"/>
      <c r="B5" s="68">
        <f>7*$E$3+DATE(2022,1,3)-WEEKDAY(DATE(2022,1,3))-5</f>
        <v>44564</v>
      </c>
      <c r="C5" s="68">
        <f>(B5)+1</f>
        <v>44565</v>
      </c>
      <c r="D5" s="68">
        <f t="shared" ref="D5:H5" si="0">(C5)+1</f>
        <v>44566</v>
      </c>
      <c r="E5" s="68">
        <f t="shared" si="0"/>
        <v>44567</v>
      </c>
      <c r="F5" s="68">
        <f t="shared" si="0"/>
        <v>44568</v>
      </c>
      <c r="G5" s="68">
        <f t="shared" si="0"/>
        <v>44569</v>
      </c>
      <c r="H5" s="68">
        <f t="shared" si="0"/>
        <v>44570</v>
      </c>
    </row>
    <row r="6" spans="1:17" s="44" customFormat="1" ht="72.599999999999994">
      <c r="A6" s="46"/>
      <c r="B6" s="80"/>
      <c r="C6" s="79" t="s">
        <v>105</v>
      </c>
      <c r="D6" s="68"/>
      <c r="E6" s="68"/>
      <c r="F6" s="68"/>
      <c r="G6" s="68"/>
      <c r="H6" s="68"/>
    </row>
    <row r="7" spans="1:17" s="44" customFormat="1" ht="31.2">
      <c r="A7" s="46"/>
      <c r="B7" s="42"/>
      <c r="C7" s="42"/>
      <c r="D7" s="42"/>
      <c r="E7" s="42"/>
      <c r="F7" s="43"/>
      <c r="G7" s="4"/>
      <c r="H7" s="5"/>
    </row>
    <row r="8" spans="1:17" s="44" customFormat="1" ht="31.8" hidden="1" thickBot="1">
      <c r="A8" s="46"/>
      <c r="B8" s="42"/>
      <c r="C8" s="42"/>
      <c r="D8" s="42"/>
      <c r="E8" s="42"/>
      <c r="F8" s="43"/>
      <c r="G8" s="4"/>
      <c r="H8" s="5"/>
    </row>
    <row r="9" spans="1:17" ht="20.25" hidden="1" customHeight="1">
      <c r="B9" s="62">
        <f>C18</f>
        <v>44565</v>
      </c>
      <c r="C9" s="62">
        <f>$D$18</f>
        <v>0.375</v>
      </c>
      <c r="D9" s="62">
        <f>D19</f>
        <v>0.375</v>
      </c>
      <c r="E9" s="62">
        <f>D20</f>
        <v>0.375</v>
      </c>
      <c r="F9" s="62">
        <f>D21</f>
        <v>0.375</v>
      </c>
      <c r="G9" s="62">
        <f>D22</f>
        <v>0</v>
      </c>
      <c r="H9" s="63">
        <f>D23</f>
        <v>0</v>
      </c>
      <c r="J9" s="53"/>
      <c r="K9" s="53"/>
      <c r="L9" s="53"/>
      <c r="M9" s="44"/>
    </row>
    <row r="10" spans="1:17" ht="20.25" hidden="1" customHeight="1" thickBot="1">
      <c r="B10" s="64">
        <f>F18</f>
        <v>0</v>
      </c>
      <c r="C10" s="64">
        <f>G18</f>
        <v>0.70833333333333304</v>
      </c>
      <c r="D10" s="64">
        <f>G19</f>
        <v>0.70833333333333304</v>
      </c>
      <c r="E10" s="64">
        <f>G20</f>
        <v>0.70833333333333304</v>
      </c>
      <c r="F10" s="64">
        <f>G21</f>
        <v>0.70833333333333304</v>
      </c>
      <c r="G10" s="64">
        <f>G22</f>
        <v>0</v>
      </c>
      <c r="H10" s="65">
        <f>G23</f>
        <v>0</v>
      </c>
      <c r="J10" s="53"/>
      <c r="K10" s="53"/>
      <c r="L10" s="53"/>
    </row>
    <row r="11" spans="1:17" s="44" customFormat="1" ht="20.25" hidden="1" customHeight="1">
      <c r="A11" s="46"/>
      <c r="B11" s="61"/>
      <c r="C11" s="61"/>
      <c r="D11" s="61"/>
      <c r="E11" s="61"/>
      <c r="F11" s="61"/>
      <c r="G11" s="61"/>
      <c r="H11" s="53"/>
      <c r="J11" s="53"/>
      <c r="K11" s="53"/>
      <c r="L11" s="53"/>
    </row>
    <row r="12" spans="1:17" ht="18" hidden="1" customHeight="1">
      <c r="B12" s="12"/>
      <c r="C12" s="13"/>
      <c r="D12"/>
      <c r="E12"/>
      <c r="F12"/>
      <c r="G12"/>
      <c r="H12"/>
    </row>
    <row r="13" spans="1:17" ht="34.5" hidden="1" customHeight="1">
      <c r="B13" s="3" t="s">
        <v>98</v>
      </c>
      <c r="E13"/>
      <c r="F13"/>
      <c r="G13"/>
      <c r="H13"/>
    </row>
    <row r="14" spans="1:17" s="1" customFormat="1" ht="42.75" hidden="1" customHeight="1">
      <c r="A14" s="47"/>
      <c r="B14" s="2" t="s">
        <v>31</v>
      </c>
      <c r="C14" s="2" t="s">
        <v>0</v>
      </c>
      <c r="D14" s="2" t="s">
        <v>2</v>
      </c>
      <c r="E14" s="2" t="s">
        <v>4</v>
      </c>
      <c r="F14" s="2" t="s">
        <v>5</v>
      </c>
      <c r="G14" s="2" t="s">
        <v>29</v>
      </c>
      <c r="H14" s="2" t="s">
        <v>32</v>
      </c>
      <c r="N14" s="19"/>
      <c r="Q14" s="19"/>
    </row>
    <row r="15" spans="1:17" ht="30" hidden="1" customHeight="1">
      <c r="B15" s="6">
        <v>0</v>
      </c>
      <c r="C15" s="6">
        <v>38</v>
      </c>
      <c r="D15" s="6">
        <f>SUBTOTAL(109,FeuilleDeTemps133058721071631772193033173313453593733874014154294434574854015134155275415555275696116256536676816957237377517657797938078218358498638778919059199339199479619759891003101710311129117111991213122713111326134413721386140014421456147014841878[Heures de travail])</f>
        <v>0</v>
      </c>
      <c r="E15" s="6">
        <f>IF(D15&lt;=C15,D15,C15)</f>
        <v>0</v>
      </c>
      <c r="F15" s="6">
        <f>D15-E15</f>
        <v>0</v>
      </c>
      <c r="G15" s="6">
        <f>SUM(D15,-C15,B15)</f>
        <v>-38</v>
      </c>
      <c r="H15" s="6">
        <f>SUM(FeuilleDeTemps133058721071631772193033173313453593733874014154294434574854015134155275415555275696116256536676816957237377517657797938078218358498638778919059199339199479619759891003101710311129117111991213122713111326134413721386140014421456147014841816[Payement])</f>
        <v>0</v>
      </c>
      <c r="I15" s="10"/>
      <c r="J15" s="10"/>
    </row>
    <row r="16" spans="1:17" ht="36.75" hidden="1" customHeight="1" thickBot="1">
      <c r="B16" t="s">
        <v>10</v>
      </c>
      <c r="C16" t="s">
        <v>1</v>
      </c>
      <c r="D16" t="s">
        <v>3</v>
      </c>
      <c r="E16" t="s">
        <v>8</v>
      </c>
      <c r="F16" t="s">
        <v>9</v>
      </c>
      <c r="G16" t="s">
        <v>6</v>
      </c>
      <c r="H16" t="s">
        <v>7</v>
      </c>
      <c r="I16" s="44" t="s">
        <v>102</v>
      </c>
      <c r="J16" s="33" t="s">
        <v>97</v>
      </c>
    </row>
    <row r="17" spans="1:13" ht="20.25" hidden="1" customHeight="1">
      <c r="A17" s="60">
        <f>WEEKNUM(C17)-1</f>
        <v>1</v>
      </c>
      <c r="B17" s="14" t="s">
        <v>99</v>
      </c>
      <c r="C17" s="7">
        <f>7*$E$3+DATE(2022,1,3)-WEEKDAY(DATE(2022,1,3))-5</f>
        <v>44564</v>
      </c>
      <c r="D17" s="11">
        <v>0.95833333333333204</v>
      </c>
      <c r="E17" s="11"/>
      <c r="F17" s="11"/>
      <c r="G17" s="11">
        <v>1.125</v>
      </c>
      <c r="H17" s="5">
        <f>IFERROR(IF(COUNT(FeuilleDeTemps133058721071631772193033173313453593733874014154294434574854015134155275415555275696116256536676816957237377517657797938078218358498638778919059199339199479619759891003101710311129117111991213122713111326134413721386140014421456147014841878[[#This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départ]]&lt;FeuilleDeTemps133058721071631772193033173313453593733874014154294434574854015134155275415555275696116256536676816957237377517657797938078218358498638778919059199339199479619759891003101710311129117111991213122713111326134413721386140014421456147014841878[[#This Row],[Heure d’arrivée]],1,0)+FeuilleDeTemps133058721071631772193033173313453593733874014154294434574854015134155275415555275696116256536676816957237377517657797938078218358498638778919059199339199479619759891003101710311129117111991213122713111326134413721386140014421456147014841878[[#This Row],[Heure de départ]])-FeuilleDeTemps133058721071631772193033173313453593733874014154294434574854015134155275415555275696116256536676816957237377517657797938078218358498638778919059199339199479619759891003101710311129117111991213122713111326134413721386140014421456147014841878[[#This Row],[Fin de pause]]+FeuilleDeTemps133058721071631772193033173313453593733874014154294434574854015134155275415555275696116256536676816957237377517657797938078218358498638778919059199339199479619759891003101710311129117111991213122713111326134413721386140014421456147014841878[[#This Row],[Pause]]-FeuilleDeTemps133058721071631772193033173313453593733874014154294434574854015134155275415555275696116256536676816957237377517657797938078218358498638778919059199339199479619759891003101710311129117111991213122713111326134413721386140014421456147014841878[[#This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départ]]&lt;FeuilleDeTemps133058721071631772193033173313453593733874014154294434574854015134155275415555275696116256536676816957237377517657797938078218358498638778919059199339199479619759891003101710311129117111991213122713111326134413721386140014421456147014841878[[#This Row],[Heure d’arrivée]],1,0)+FeuilleDeTemps133058721071631772193033173313453593733874014154294434574854015134155275415555275696116256536676816957237377517657797938078218358498638778919059199339199479619759891003101710311129117111991213122713111326134413721386140014421456147014841878[[#This Row],[Heure de départ]])-FeuilleDeTemps133058721071631772193033173313453593733874014154294434574854015134155275415555275696116256536676816957237377517657797938078218358498638778919059199339199479619759891003101710311129117111991213122713111326134413721386140014421456147014841878[[#This Row],[Heure d’arrivée]],0))*24,0)</f>
        <v>4.0000000000000311</v>
      </c>
      <c r="I17" s="58"/>
      <c r="J17" s="24"/>
    </row>
    <row r="18" spans="1:13" ht="20.25" hidden="1" customHeight="1">
      <c r="A18" s="46">
        <f>A17</f>
        <v>1</v>
      </c>
      <c r="B18" s="14" t="s">
        <v>11</v>
      </c>
      <c r="C18" s="7">
        <f t="shared" ref="C18:C23" si="1">(C17)+1</f>
        <v>44565</v>
      </c>
      <c r="D18" s="11">
        <v>0.375</v>
      </c>
      <c r="E18" s="11"/>
      <c r="F18" s="11"/>
      <c r="G18" s="11">
        <v>0.70833333333333304</v>
      </c>
      <c r="H18" s="5">
        <f>IFERROR(IF(COUNT(FeuilleDeTemps133058721071631772193033173313453593733874014154294434574854015134155275415555275696116256536676816957237377517657797938078218358498638778919059199339199479619759891003101710311129117111991213122713111326134413721386140014421456147014841878[[#This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départ]]&lt;FeuilleDeTemps133058721071631772193033173313453593733874014154294434574854015134155275415555275696116256536676816957237377517657797938078218358498638778919059199339199479619759891003101710311129117111991213122713111326134413721386140014421456147014841878[[#This Row],[Heure d’arrivée]],1,0)+FeuilleDeTemps133058721071631772193033173313453593733874014154294434574854015134155275415555275696116256536676816957237377517657797938078218358498638778919059199339199479619759891003101710311129117111991213122713111326134413721386140014421456147014841878[[#This Row],[Heure de départ]])-FeuilleDeTemps133058721071631772193033173313453593733874014154294434574854015134155275415555275696116256536676816957237377517657797938078218358498638778919059199339199479619759891003101710311129117111991213122713111326134413721386140014421456147014841878[[#This Row],[Fin de pause]]+FeuilleDeTemps133058721071631772193033173313453593733874014154294434574854015134155275415555275696116256536676816957237377517657797938078218358498638778919059199339199479619759891003101710311129117111991213122713111326134413721386140014421456147014841878[[#This Row],[Pause]]-FeuilleDeTemps133058721071631772193033173313453593733874014154294434574854015134155275415555275696116256536676816957237377517657797938078218358498638778919059199339199479619759891003101710311129117111991213122713111326134413721386140014421456147014841878[[#This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départ]]&lt;FeuilleDeTemps133058721071631772193033173313453593733874014154294434574854015134155275415555275696116256536676816957237377517657797938078218358498638778919059199339199479619759891003101710311129117111991213122713111326134413721386140014421456147014841878[[#This Row],[Heure d’arrivée]],1,0)+FeuilleDeTemps133058721071631772193033173313453593733874014154294434574854015134155275415555275696116256536676816957237377517657797938078218358498638778919059199339199479619759891003101710311129117111991213122713111326134413721386140014421456147014841878[[#This Row],[Heure de départ]])-FeuilleDeTemps133058721071631772193033173313453593733874014154294434574854015134155275415555275696116256536676816957237377517657797938078218358498638778919059199339199479619759891003101710311129117111991213122713111326134413721386140014421456147014841878[[#This Row],[Heure d’arrivée]],0))*24,0)</f>
        <v>7.9999999999999929</v>
      </c>
      <c r="I18" s="58"/>
      <c r="J18" s="24"/>
    </row>
    <row r="19" spans="1:13" ht="20.25" hidden="1" customHeight="1">
      <c r="A19" s="46">
        <f t="shared" ref="A19:A23" si="2">A18</f>
        <v>1</v>
      </c>
      <c r="B19" s="14" t="s">
        <v>12</v>
      </c>
      <c r="C19" s="7">
        <f t="shared" si="1"/>
        <v>44566</v>
      </c>
      <c r="D19" s="11">
        <v>0.375</v>
      </c>
      <c r="E19" s="11"/>
      <c r="F19" s="11"/>
      <c r="G19" s="11">
        <v>0.70833333333333304</v>
      </c>
      <c r="H19" s="5">
        <f>IFERROR(IF(COUNT(FeuilleDeTemps133058721071631772193033173313453593733874014154294434574854015134155275415555275696116256536676816957237377517657797938078218358498638778919059199339199479619759891003101710311129117111991213122713111326134413721386140014421456147014841878[[#This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départ]]&lt;FeuilleDeTemps133058721071631772193033173313453593733874014154294434574854015134155275415555275696116256536676816957237377517657797938078218358498638778919059199339199479619759891003101710311129117111991213122713111326134413721386140014421456147014841878[[#This Row],[Heure d’arrivée]],1,0)+FeuilleDeTemps133058721071631772193033173313453593733874014154294434574854015134155275415555275696116256536676816957237377517657797938078218358498638778919059199339199479619759891003101710311129117111991213122713111326134413721386140014421456147014841878[[#This Row],[Heure de départ]])-FeuilleDeTemps133058721071631772193033173313453593733874014154294434574854015134155275415555275696116256536676816957237377517657797938078218358498638778919059199339199479619759891003101710311129117111991213122713111326134413721386140014421456147014841878[[#This Row],[Fin de pause]]+FeuilleDeTemps133058721071631772193033173313453593733874014154294434574854015134155275415555275696116256536676816957237377517657797938078218358498638778919059199339199479619759891003101710311129117111991213122713111326134413721386140014421456147014841878[[#This Row],[Pause]]-FeuilleDeTemps133058721071631772193033173313453593733874014154294434574854015134155275415555275696116256536676816957237377517657797938078218358498638778919059199339199479619759891003101710311129117111991213122713111326134413721386140014421456147014841878[[#This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départ]]&lt;FeuilleDeTemps133058721071631772193033173313453593733874014154294434574854015134155275415555275696116256536676816957237377517657797938078218358498638778919059199339199479619759891003101710311129117111991213122713111326134413721386140014421456147014841878[[#This Row],[Heure d’arrivée]],1,0)+FeuilleDeTemps133058721071631772193033173313453593733874014154294434574854015134155275415555275696116256536676816957237377517657797938078218358498638778919059199339199479619759891003101710311129117111991213122713111326134413721386140014421456147014841878[[#This Row],[Heure de départ]])-FeuilleDeTemps133058721071631772193033173313453593733874014154294434574854015134155275415555275696116256536676816957237377517657797938078218358498638778919059199339199479619759891003101710311129117111991213122713111326134413721386140014421456147014841878[[#This Row],[Heure d’arrivée]],0))*24,0)</f>
        <v>7.9999999999999929</v>
      </c>
      <c r="I19" s="58"/>
      <c r="J19" s="24"/>
    </row>
    <row r="20" spans="1:13" ht="20.25" hidden="1" customHeight="1">
      <c r="A20" s="46">
        <f t="shared" si="2"/>
        <v>1</v>
      </c>
      <c r="B20" s="14" t="s">
        <v>13</v>
      </c>
      <c r="C20" s="7">
        <f t="shared" si="1"/>
        <v>44567</v>
      </c>
      <c r="D20" s="11">
        <v>0.375</v>
      </c>
      <c r="E20" s="11"/>
      <c r="F20" s="11"/>
      <c r="G20" s="11">
        <v>0.70833333333333304</v>
      </c>
      <c r="H20" s="5">
        <f>IFERROR(IF(COUNT(FeuilleDeTemps133058721071631772193033173313453593733874014154294434574854015134155275415555275696116256536676816957237377517657797938078218358498638778919059199339199479619759891003101710311129117111991213122713111326134413721386140014421456147014841878[[#This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départ]]&lt;FeuilleDeTemps133058721071631772193033173313453593733874014154294434574854015134155275415555275696116256536676816957237377517657797938078218358498638778919059199339199479619759891003101710311129117111991213122713111326134413721386140014421456147014841878[[#This Row],[Heure d’arrivée]],1,0)+FeuilleDeTemps133058721071631772193033173313453593733874014154294434574854015134155275415555275696116256536676816957237377517657797938078218358498638778919059199339199479619759891003101710311129117111991213122713111326134413721386140014421456147014841878[[#This Row],[Heure de départ]])-FeuilleDeTemps133058721071631772193033173313453593733874014154294434574854015134155275415555275696116256536676816957237377517657797938078218358498638778919059199339199479619759891003101710311129117111991213122713111326134413721386140014421456147014841878[[#This Row],[Fin de pause]]+FeuilleDeTemps133058721071631772193033173313453593733874014154294434574854015134155275415555275696116256536676816957237377517657797938078218358498638778919059199339199479619759891003101710311129117111991213122713111326134413721386140014421456147014841878[[#This Row],[Pause]]-FeuilleDeTemps133058721071631772193033173313453593733874014154294434574854015134155275415555275696116256536676816957237377517657797938078218358498638778919059199339199479619759891003101710311129117111991213122713111326134413721386140014421456147014841878[[#This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départ]]&lt;FeuilleDeTemps133058721071631772193033173313453593733874014154294434574854015134155275415555275696116256536676816957237377517657797938078218358498638778919059199339199479619759891003101710311129117111991213122713111326134413721386140014421456147014841878[[#This Row],[Heure d’arrivée]],1,0)+FeuilleDeTemps133058721071631772193033173313453593733874014154294434574854015134155275415555275696116256536676816957237377517657797938078218358498638778919059199339199479619759891003101710311129117111991213122713111326134413721386140014421456147014841878[[#This Row],[Heure de départ]])-FeuilleDeTemps133058721071631772193033173313453593733874014154294434574854015134155275415555275696116256536676816957237377517657797938078218358498638778919059199339199479619759891003101710311129117111991213122713111326134413721386140014421456147014841878[[#This Row],[Heure d’arrivée]],0))*24,0)</f>
        <v>7.9999999999999929</v>
      </c>
      <c r="I20" s="58"/>
      <c r="J20" s="24"/>
    </row>
    <row r="21" spans="1:13" ht="20.25" hidden="1" customHeight="1">
      <c r="A21" s="46">
        <f t="shared" si="2"/>
        <v>1</v>
      </c>
      <c r="B21" s="14" t="s">
        <v>30</v>
      </c>
      <c r="C21" s="7">
        <f t="shared" si="1"/>
        <v>44568</v>
      </c>
      <c r="D21" s="11">
        <v>0.375</v>
      </c>
      <c r="E21" s="11"/>
      <c r="F21" s="11"/>
      <c r="G21" s="11">
        <v>0.70833333333333304</v>
      </c>
      <c r="H21" s="5">
        <f>IFERROR(IF(COUNT(FeuilleDeTemps133058721071631772193033173313453593733874014154294434574854015134155275415555275696116256536676816957237377517657797938078218358498638778919059199339199479619759891003101710311129117111991213122713111326134413721386140014421456147014841878[[#This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départ]]&lt;FeuilleDeTemps133058721071631772193033173313453593733874014154294434574854015134155275415555275696116256536676816957237377517657797938078218358498638778919059199339199479619759891003101710311129117111991213122713111326134413721386140014421456147014841878[[#This Row],[Heure d’arrivée]],1,0)+FeuilleDeTemps133058721071631772193033173313453593733874014154294434574854015134155275415555275696116256536676816957237377517657797938078218358498638778919059199339199479619759891003101710311129117111991213122713111326134413721386140014421456147014841878[[#This Row],[Heure de départ]])-FeuilleDeTemps133058721071631772193033173313453593733874014154294434574854015134155275415555275696116256536676816957237377517657797938078218358498638778919059199339199479619759891003101710311129117111991213122713111326134413721386140014421456147014841878[[#This Row],[Fin de pause]]+FeuilleDeTemps133058721071631772193033173313453593733874014154294434574854015134155275415555275696116256536676816957237377517657797938078218358498638778919059199339199479619759891003101710311129117111991213122713111326134413721386140014421456147014841878[[#This Row],[Pause]]-FeuilleDeTemps133058721071631772193033173313453593733874014154294434574854015134155275415555275696116256536676816957237377517657797938078218358498638778919059199339199479619759891003101710311129117111991213122713111326134413721386140014421456147014841878[[#This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départ]]&lt;FeuilleDeTemps133058721071631772193033173313453593733874014154294434574854015134155275415555275696116256536676816957237377517657797938078218358498638778919059199339199479619759891003101710311129117111991213122713111326134413721386140014421456147014841878[[#This Row],[Heure d’arrivée]],1,0)+FeuilleDeTemps133058721071631772193033173313453593733874014154294434574854015134155275415555275696116256536676816957237377517657797938078218358498638778919059199339199479619759891003101710311129117111991213122713111326134413721386140014421456147014841878[[#This Row],[Heure de départ]])-FeuilleDeTemps133058721071631772193033173313453593733874014154294434574854015134155275415555275696116256536676816957237377517657797938078218358498638778919059199339199479619759891003101710311129117111991213122713111326134413721386140014421456147014841878[[#This Row],[Heure d’arrivée]],0))*24,0)</f>
        <v>7.9999999999999929</v>
      </c>
      <c r="I21" s="58"/>
      <c r="J21" s="24"/>
    </row>
    <row r="22" spans="1:13" ht="20.25" hidden="1" customHeight="1">
      <c r="A22" s="46">
        <f t="shared" si="2"/>
        <v>1</v>
      </c>
      <c r="B22" s="14" t="s">
        <v>14</v>
      </c>
      <c r="C22" s="15">
        <f t="shared" si="1"/>
        <v>44569</v>
      </c>
      <c r="D22" s="15"/>
      <c r="E22" s="15"/>
      <c r="F22" s="15"/>
      <c r="G22" s="15"/>
      <c r="H22" s="17">
        <f>IFERROR(IF(COUNT(FeuilleDeTemps133058721071631772193033173313453593733874014154294434574854015134155275415555275696116256536676816957237377517657797938078218358498638778919059199339199479619759891003101710311129117111991213122713111326134413721386140014421456147014841878[[#This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départ]]&lt;FeuilleDeTemps133058721071631772193033173313453593733874014154294434574854015134155275415555275696116256536676816957237377517657797938078218358498638778919059199339199479619759891003101710311129117111991213122713111326134413721386140014421456147014841878[[#This Row],[Heure d’arrivée]],1,0)+FeuilleDeTemps133058721071631772193033173313453593733874014154294434574854015134155275415555275696116256536676816957237377517657797938078218358498638778919059199339199479619759891003101710311129117111991213122713111326134413721386140014421456147014841878[[#This Row],[Heure de départ]])-FeuilleDeTemps133058721071631772193033173313453593733874014154294434574854015134155275415555275696116256536676816957237377517657797938078218358498638778919059199339199479619759891003101710311129117111991213122713111326134413721386140014421456147014841878[[#This Row],[Fin de pause]]+FeuilleDeTemps133058721071631772193033173313453593733874014154294434574854015134155275415555275696116256536676816957237377517657797938078218358498638778919059199339199479619759891003101710311129117111991213122713111326134413721386140014421456147014841878[[#This Row],[Pause]]-FeuilleDeTemps133058721071631772193033173313453593733874014154294434574854015134155275415555275696116256536676816957237377517657797938078218358498638778919059199339199479619759891003101710311129117111991213122713111326134413721386140014421456147014841878[[#This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départ]]&lt;FeuilleDeTemps133058721071631772193033173313453593733874014154294434574854015134155275415555275696116256536676816957237377517657797938078218358498638778919059199339199479619759891003101710311129117111991213122713111326134413721386140014421456147014841878[[#This Row],[Heure d’arrivée]],1,0)+FeuilleDeTemps133058721071631772193033173313453593733874014154294434574854015134155275415555275696116256536676816957237377517657797938078218358498638778919059199339199479619759891003101710311129117111991213122713111326134413721386140014421456147014841878[[#This Row],[Heure de départ]])-FeuilleDeTemps133058721071631772193033173313453593733874014154294434574854015134155275415555275696116256536676816957237377517657797938078218358498638778919059199339199479619759891003101710311129117111991213122713111326134413721386140014421456147014841878[[#This Row],[Heure d’arrivée]],0))*24,0)</f>
        <v>0</v>
      </c>
      <c r="I22" s="66"/>
      <c r="J22" s="25"/>
    </row>
    <row r="23" spans="1:13" ht="20.25" hidden="1" customHeight="1">
      <c r="A23" s="46">
        <f t="shared" si="2"/>
        <v>1</v>
      </c>
      <c r="B23" s="14" t="s">
        <v>15</v>
      </c>
      <c r="C23" s="16">
        <f t="shared" si="1"/>
        <v>44570</v>
      </c>
      <c r="D23" s="16"/>
      <c r="E23" s="16"/>
      <c r="F23" s="16"/>
      <c r="G23" s="16"/>
      <c r="H23" s="17">
        <f>IFERROR(IF(COUNT(FeuilleDeTemps133058721071631772193033173313453593733874014154294434574854015134155275415555275696116256536676816957237377517657797938078218358498638778919059199339199479619759891003101710311129117111991213122713111326134413721386140014421456147014841878[[#This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départ]]&lt;FeuilleDeTemps133058721071631772193033173313453593733874014154294434574854015134155275415555275696116256536676816957237377517657797938078218358498638778919059199339199479619759891003101710311129117111991213122713111326134413721386140014421456147014841878[[#This Row],[Heure d’arrivée]],1,0)+FeuilleDeTemps133058721071631772193033173313453593733874014154294434574854015134155275415555275696116256536676816957237377517657797938078218358498638778919059199339199479619759891003101710311129117111991213122713111326134413721386140014421456147014841878[[#This Row],[Heure de départ]])-FeuilleDeTemps133058721071631772193033173313453593733874014154294434574854015134155275415555275696116256536676816957237377517657797938078218358498638778919059199339199479619759891003101710311129117111991213122713111326134413721386140014421456147014841878[[#This Row],[Fin de pause]]+FeuilleDeTemps133058721071631772193033173313453593733874014154294434574854015134155275415555275696116256536676816957237377517657797938078218358498638778919059199339199479619759891003101710311129117111991213122713111326134413721386140014421456147014841878[[#This Row],[Pause]]-FeuilleDeTemps133058721071631772193033173313453593733874014154294434574854015134155275415555275696116256536676816957237377517657797938078218358498638778919059199339199479619759891003101710311129117111991213122713111326134413721386140014421456147014841878[[#This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133058721071631772193033173313453593733874014154294434574854015134155275415555275696116256536676816957237377517657797938078218358498638778919059199339199479619759891003101710311129117111991213122713111326134413721386140014421456147014841878[[#This Row],[Heure de départ]]&lt;FeuilleDeTemps133058721071631772193033173313453593733874014154294434574854015134155275415555275696116256536676816957237377517657797938078218358498638778919059199339199479619759891003101710311129117111991213122713111326134413721386140014421456147014841878[[#This Row],[Heure d’arrivée]],1,0)+FeuilleDeTemps133058721071631772193033173313453593733874014154294434574854015134155275415555275696116256536676816957237377517657797938078218358498638778919059199339199479619759891003101710311129117111991213122713111326134413721386140014421456147014841878[[#This Row],[Heure de départ]])-FeuilleDeTemps133058721071631772193033173313453593733874014154294434574854015134155275415555275696116256536676816957237377517657797938078218358498638778919059199339199479619759891003101710311129117111991213122713111326134413721386140014421456147014841878[[#This Row],[Heure d’arrivée]],0))*24,0)</f>
        <v>0</v>
      </c>
      <c r="I23" s="66"/>
      <c r="J23" s="34"/>
    </row>
    <row r="24" spans="1:13" ht="50.1" hidden="1" customHeight="1">
      <c r="B24" s="44"/>
      <c r="C24" s="45"/>
      <c r="D24" s="8"/>
      <c r="E24" s="8"/>
      <c r="F24" s="8"/>
      <c r="G24" s="8"/>
      <c r="H24" s="9"/>
    </row>
    <row r="25" spans="1:13" ht="20.25" customHeight="1">
      <c r="A25" s="48"/>
      <c r="M25" s="11"/>
    </row>
    <row r="26" spans="1:13" ht="51" hidden="1" customHeight="1" thickTop="1">
      <c r="A26" s="48"/>
      <c r="B26" s="37"/>
      <c r="C26" s="38" t="s">
        <v>17</v>
      </c>
      <c r="D26" s="38" t="s">
        <v>24</v>
      </c>
      <c r="E26" s="38" t="s">
        <v>25</v>
      </c>
      <c r="F26" s="38" t="s">
        <v>26</v>
      </c>
      <c r="G26" s="18"/>
      <c r="H26" s="21" t="s">
        <v>28</v>
      </c>
      <c r="M26" s="11"/>
    </row>
    <row r="27" spans="1:13" ht="30" hidden="1" customHeight="1">
      <c r="A27" s="48"/>
      <c r="B27" s="36"/>
      <c r="C27" s="39" t="e">
        <f>SUM(#REF!,#REF!,#REF!,#REF!,#REF!,#REF!,#REF!)</f>
        <v>#REF!</v>
      </c>
      <c r="D27" s="39" t="e">
        <f>SUM(#REF!,#REF!,#REF!,#REF!,#REF!,#REF!,#REF!)</f>
        <v>#REF!</v>
      </c>
      <c r="E27" s="39" t="e">
        <f>SUM(#REF!,#REF!,#REF!,#REF!,#REF!,#REF!,#REF!)</f>
        <v>#REF!</v>
      </c>
      <c r="F27" s="39" t="e">
        <f>SUM(#REF!,#REF!,#REF!,#REF!,#REF!,#REF!,#REF!)</f>
        <v>#REF!</v>
      </c>
      <c r="G27" s="6"/>
      <c r="H27" s="22">
        <f ca="1">TODAY()-10</f>
        <v>44584</v>
      </c>
      <c r="M27" s="11"/>
    </row>
    <row r="28" spans="1:13" ht="20.25" hidden="1" customHeight="1" thickBot="1">
      <c r="A28" s="48"/>
      <c r="B28" s="36"/>
      <c r="C28" s="36"/>
      <c r="D28" s="40"/>
      <c r="E28" s="40"/>
      <c r="F28" s="40"/>
      <c r="H28" s="23"/>
      <c r="M28" s="11"/>
    </row>
    <row r="29" spans="1:13" ht="15.6" hidden="1" thickTop="1" thickBot="1">
      <c r="B29" s="11">
        <v>0.20833333333333334</v>
      </c>
      <c r="C29" s="30" t="s">
        <v>62</v>
      </c>
      <c r="D29" s="26" t="s">
        <v>61</v>
      </c>
    </row>
    <row r="30" spans="1:13" ht="15" hidden="1" thickBot="1">
      <c r="B30" s="11">
        <v>0.21875</v>
      </c>
      <c r="C30" s="31" t="s">
        <v>63</v>
      </c>
      <c r="D30" s="32" t="s">
        <v>65</v>
      </c>
    </row>
    <row r="31" spans="1:13" ht="15" hidden="1" thickBot="1">
      <c r="B31" s="11">
        <v>0.22916666666666699</v>
      </c>
      <c r="C31" s="31" t="s">
        <v>64</v>
      </c>
      <c r="D31" s="32" t="s">
        <v>66</v>
      </c>
    </row>
    <row r="32" spans="1:13" ht="23.4" hidden="1" thickBot="1">
      <c r="B32" s="11">
        <v>0.23958333333333301</v>
      </c>
      <c r="C32" s="28" t="s">
        <v>68</v>
      </c>
      <c r="D32" s="32" t="s">
        <v>67</v>
      </c>
    </row>
    <row r="33" spans="2:4" ht="15" hidden="1" thickBot="1">
      <c r="B33" s="11">
        <v>0.25</v>
      </c>
      <c r="C33" s="28" t="s">
        <v>69</v>
      </c>
      <c r="D33" s="26" t="s">
        <v>33</v>
      </c>
    </row>
    <row r="34" spans="2:4" ht="15" hidden="1" thickBot="1">
      <c r="B34" s="11">
        <v>0.26041666666666702</v>
      </c>
      <c r="C34" s="28" t="s">
        <v>78</v>
      </c>
      <c r="D34" s="26" t="s">
        <v>34</v>
      </c>
    </row>
    <row r="35" spans="2:4" ht="23.4" hidden="1" thickBot="1">
      <c r="B35" s="11">
        <v>0.27083333333333298</v>
      </c>
      <c r="C35" s="28" t="s">
        <v>70</v>
      </c>
      <c r="D35" s="26" t="s">
        <v>35</v>
      </c>
    </row>
    <row r="36" spans="2:4" ht="15" hidden="1" thickBot="1">
      <c r="B36" s="11">
        <v>0.28125</v>
      </c>
      <c r="C36" s="28" t="s">
        <v>96</v>
      </c>
      <c r="D36" s="26" t="s">
        <v>36</v>
      </c>
    </row>
    <row r="37" spans="2:4" ht="15" hidden="1" thickBot="1">
      <c r="B37" s="11">
        <v>0.29166666666666702</v>
      </c>
      <c r="C37" s="28" t="s">
        <v>95</v>
      </c>
      <c r="D37" s="26" t="s">
        <v>37</v>
      </c>
    </row>
    <row r="38" spans="2:4" ht="15" hidden="1" thickBot="1">
      <c r="B38" s="11">
        <v>0.30208333333333298</v>
      </c>
      <c r="C38" s="28" t="s">
        <v>94</v>
      </c>
      <c r="D38" s="26" t="s">
        <v>38</v>
      </c>
    </row>
    <row r="39" spans="2:4" ht="15" hidden="1" thickBot="1">
      <c r="B39" s="11">
        <v>0.3125</v>
      </c>
      <c r="C39" s="28" t="s">
        <v>82</v>
      </c>
      <c r="D39" s="26" t="s">
        <v>39</v>
      </c>
    </row>
    <row r="40" spans="2:4" ht="15" hidden="1" thickBot="1">
      <c r="B40" s="11">
        <v>0.32291666666666602</v>
      </c>
      <c r="C40" s="28" t="s">
        <v>83</v>
      </c>
      <c r="D40" s="26" t="s">
        <v>40</v>
      </c>
    </row>
    <row r="41" spans="2:4" ht="23.4" hidden="1" thickBot="1">
      <c r="B41" s="11">
        <v>0.33333333333333298</v>
      </c>
      <c r="C41" s="28" t="s">
        <v>93</v>
      </c>
      <c r="D41" s="26" t="s">
        <v>41</v>
      </c>
    </row>
    <row r="42" spans="2:4" ht="15" hidden="1" thickBot="1">
      <c r="B42" s="11">
        <v>0.34375</v>
      </c>
      <c r="C42" s="28" t="s">
        <v>71</v>
      </c>
      <c r="D42" s="26" t="s">
        <v>42</v>
      </c>
    </row>
    <row r="43" spans="2:4" ht="23.4" hidden="1" thickBot="1">
      <c r="B43" s="11">
        <v>0.35416666666666602</v>
      </c>
      <c r="C43" s="28" t="s">
        <v>92</v>
      </c>
      <c r="D43" s="26" t="s">
        <v>43</v>
      </c>
    </row>
    <row r="44" spans="2:4" ht="23.4" hidden="1" thickBot="1">
      <c r="B44" s="11">
        <v>0.36458333333333298</v>
      </c>
      <c r="C44" s="28" t="s">
        <v>91</v>
      </c>
      <c r="D44" s="26" t="s">
        <v>44</v>
      </c>
    </row>
    <row r="45" spans="2:4" ht="15" hidden="1" thickBot="1">
      <c r="B45" s="11">
        <v>0.375</v>
      </c>
      <c r="C45" s="28" t="s">
        <v>72</v>
      </c>
      <c r="D45" s="26" t="s">
        <v>45</v>
      </c>
    </row>
    <row r="46" spans="2:4" ht="15" hidden="1" thickBot="1">
      <c r="B46" s="11">
        <v>0.38541666666666602</v>
      </c>
      <c r="C46" s="28" t="s">
        <v>73</v>
      </c>
      <c r="D46" s="26" t="s">
        <v>46</v>
      </c>
    </row>
    <row r="47" spans="2:4" ht="15" hidden="1" thickBot="1">
      <c r="B47" s="11">
        <v>0.39583333333333298</v>
      </c>
      <c r="C47" s="28" t="s">
        <v>79</v>
      </c>
      <c r="D47" s="26" t="s">
        <v>47</v>
      </c>
    </row>
    <row r="48" spans="2:4" ht="23.4" hidden="1" thickBot="1">
      <c r="B48" s="11">
        <v>0.406249999999999</v>
      </c>
      <c r="C48" s="28" t="s">
        <v>74</v>
      </c>
      <c r="D48" s="26" t="s">
        <v>48</v>
      </c>
    </row>
    <row r="49" spans="2:4" ht="23.4" hidden="1" thickBot="1">
      <c r="B49" s="11">
        <v>0.41666666666666602</v>
      </c>
      <c r="C49" s="28" t="s">
        <v>80</v>
      </c>
      <c r="D49" s="26" t="s">
        <v>49</v>
      </c>
    </row>
    <row r="50" spans="2:4" ht="15" hidden="1" thickBot="1">
      <c r="B50" s="11">
        <v>0.42708333333333298</v>
      </c>
      <c r="C50" s="28" t="s">
        <v>84</v>
      </c>
      <c r="D50" s="26" t="s">
        <v>50</v>
      </c>
    </row>
    <row r="51" spans="2:4" ht="23.4" hidden="1" thickBot="1">
      <c r="B51" s="11">
        <v>0.437499999999999</v>
      </c>
      <c r="C51" s="28" t="s">
        <v>75</v>
      </c>
      <c r="D51" s="26" t="s">
        <v>51</v>
      </c>
    </row>
    <row r="52" spans="2:4" ht="23.4" hidden="1" thickBot="1">
      <c r="B52" s="11">
        <v>0.44791666666666602</v>
      </c>
      <c r="C52" s="28" t="s">
        <v>90</v>
      </c>
      <c r="D52" s="26" t="s">
        <v>52</v>
      </c>
    </row>
    <row r="53" spans="2:4" ht="15" hidden="1" thickBot="1">
      <c r="B53" s="11">
        <v>0.45833333333333298</v>
      </c>
      <c r="C53" s="28" t="s">
        <v>85</v>
      </c>
      <c r="D53" s="26" t="s">
        <v>53</v>
      </c>
    </row>
    <row r="54" spans="2:4" ht="15" hidden="1" thickBot="1">
      <c r="B54" s="11">
        <v>0.468749999999999</v>
      </c>
      <c r="C54" s="28" t="s">
        <v>86</v>
      </c>
      <c r="D54" s="26" t="s">
        <v>54</v>
      </c>
    </row>
    <row r="55" spans="2:4" ht="15" hidden="1" thickBot="1">
      <c r="B55" s="11">
        <v>0.47916666666666602</v>
      </c>
      <c r="C55" s="28" t="s">
        <v>87</v>
      </c>
      <c r="D55" s="26" t="s">
        <v>55</v>
      </c>
    </row>
    <row r="56" spans="2:4" ht="15" hidden="1" thickBot="1">
      <c r="B56" s="11">
        <v>0.48958333333333298</v>
      </c>
      <c r="C56" s="28" t="s">
        <v>88</v>
      </c>
      <c r="D56" s="26" t="s">
        <v>56</v>
      </c>
    </row>
    <row r="57" spans="2:4" ht="15" hidden="1" thickBot="1">
      <c r="B57" s="11">
        <v>0.499999999999999</v>
      </c>
      <c r="C57" s="28" t="s">
        <v>76</v>
      </c>
      <c r="D57" s="26" t="s">
        <v>57</v>
      </c>
    </row>
    <row r="58" spans="2:4" ht="15" hidden="1" thickBot="1">
      <c r="B58" s="11">
        <v>0.51041666666666596</v>
      </c>
      <c r="C58" s="28" t="s">
        <v>77</v>
      </c>
      <c r="D58" s="26" t="s">
        <v>58</v>
      </c>
    </row>
    <row r="59" spans="2:4" ht="15" hidden="1" thickBot="1">
      <c r="B59" s="11">
        <v>0.52083333333333304</v>
      </c>
      <c r="C59" s="29" t="s">
        <v>89</v>
      </c>
      <c r="D59" s="26" t="s">
        <v>59</v>
      </c>
    </row>
    <row r="60" spans="2:4" ht="15" hidden="1" thickBot="1">
      <c r="B60" s="11">
        <v>0.531249999999999</v>
      </c>
      <c r="C60" s="29" t="s">
        <v>81</v>
      </c>
      <c r="D60" s="27" t="s">
        <v>60</v>
      </c>
    </row>
    <row r="61" spans="2:4" hidden="1">
      <c r="B61" s="11">
        <v>0.54166666666666596</v>
      </c>
    </row>
    <row r="62" spans="2:4" hidden="1">
      <c r="B62" s="11">
        <v>0.55208333333333304</v>
      </c>
    </row>
    <row r="63" spans="2:4" hidden="1">
      <c r="B63" s="11">
        <v>0.562499999999999</v>
      </c>
    </row>
    <row r="64" spans="2:4" hidden="1">
      <c r="B64" s="11">
        <v>0.57291666666666596</v>
      </c>
    </row>
    <row r="65" spans="2:2" hidden="1">
      <c r="B65" s="11">
        <v>0.58333333333333304</v>
      </c>
    </row>
    <row r="66" spans="2:2" hidden="1">
      <c r="B66" s="11">
        <v>0.593749999999999</v>
      </c>
    </row>
    <row r="67" spans="2:2" hidden="1">
      <c r="B67" s="11">
        <v>0.60416666666666596</v>
      </c>
    </row>
    <row r="68" spans="2:2" hidden="1">
      <c r="B68" s="11">
        <v>0.61458333333333304</v>
      </c>
    </row>
    <row r="69" spans="2:2" hidden="1">
      <c r="B69" s="11">
        <v>0.624999999999999</v>
      </c>
    </row>
    <row r="70" spans="2:2" hidden="1">
      <c r="B70" s="11">
        <v>0.63541666666666596</v>
      </c>
    </row>
    <row r="71" spans="2:2" hidden="1">
      <c r="B71" s="11">
        <v>0.64583333333333304</v>
      </c>
    </row>
    <row r="72" spans="2:2" hidden="1">
      <c r="B72" s="11">
        <v>0.656249999999999</v>
      </c>
    </row>
    <row r="73" spans="2:2" hidden="1">
      <c r="B73" s="11">
        <v>0.66666666666666596</v>
      </c>
    </row>
    <row r="74" spans="2:2" hidden="1">
      <c r="B74" s="11">
        <v>0.67708333333333304</v>
      </c>
    </row>
    <row r="75" spans="2:2" hidden="1">
      <c r="B75" s="11">
        <v>0.687499999999999</v>
      </c>
    </row>
    <row r="76" spans="2:2" hidden="1">
      <c r="B76" s="11">
        <v>0.69791666666666596</v>
      </c>
    </row>
    <row r="77" spans="2:2" hidden="1">
      <c r="B77" s="11">
        <v>0.70833333333333304</v>
      </c>
    </row>
    <row r="78" spans="2:2" hidden="1">
      <c r="B78" s="11">
        <v>0.718749999999999</v>
      </c>
    </row>
    <row r="79" spans="2:2" hidden="1">
      <c r="B79" s="11">
        <v>0.72916666666666596</v>
      </c>
    </row>
    <row r="80" spans="2:2" hidden="1">
      <c r="B80" s="11">
        <v>0.73958333333333304</v>
      </c>
    </row>
    <row r="81" spans="2:2" hidden="1">
      <c r="B81" s="11">
        <v>0.749999999999999</v>
      </c>
    </row>
    <row r="82" spans="2:2" hidden="1">
      <c r="B82" s="11">
        <v>0.76041666666666596</v>
      </c>
    </row>
    <row r="83" spans="2:2" hidden="1">
      <c r="B83" s="11">
        <v>0.77083333333333304</v>
      </c>
    </row>
    <row r="84" spans="2:2" hidden="1">
      <c r="B84" s="11">
        <v>0.781249999999999</v>
      </c>
    </row>
    <row r="85" spans="2:2" hidden="1">
      <c r="B85" s="11">
        <v>0.79166666666666596</v>
      </c>
    </row>
    <row r="86" spans="2:2" hidden="1">
      <c r="B86" s="11">
        <v>0.80208333333333204</v>
      </c>
    </row>
    <row r="87" spans="2:2" hidden="1">
      <c r="B87" s="11">
        <v>0.812499999999999</v>
      </c>
    </row>
    <row r="88" spans="2:2" hidden="1">
      <c r="B88" s="11">
        <v>0.82291666666666596</v>
      </c>
    </row>
    <row r="89" spans="2:2" hidden="1">
      <c r="B89" s="11">
        <v>0.83333333333333204</v>
      </c>
    </row>
    <row r="90" spans="2:2" hidden="1">
      <c r="B90" s="11">
        <v>0.843749999999999</v>
      </c>
    </row>
    <row r="91" spans="2:2" hidden="1">
      <c r="B91" s="11">
        <v>0.85416666666666596</v>
      </c>
    </row>
    <row r="92" spans="2:2" hidden="1">
      <c r="B92" s="11">
        <v>0.86458333333333204</v>
      </c>
    </row>
    <row r="93" spans="2:2" hidden="1">
      <c r="B93" s="11">
        <v>0.874999999999999</v>
      </c>
    </row>
    <row r="94" spans="2:2" hidden="1">
      <c r="B94" s="11">
        <v>0.88541666666666596</v>
      </c>
    </row>
    <row r="95" spans="2:2" hidden="1">
      <c r="B95" s="11">
        <v>0.89583333333333204</v>
      </c>
    </row>
    <row r="96" spans="2:2" hidden="1">
      <c r="B96" s="11">
        <v>0.906249999999999</v>
      </c>
    </row>
    <row r="97" spans="2:2" hidden="1">
      <c r="B97" s="11">
        <v>0.91666666666666596</v>
      </c>
    </row>
    <row r="98" spans="2:2" hidden="1">
      <c r="B98" s="11">
        <v>0.92708333333333204</v>
      </c>
    </row>
    <row r="99" spans="2:2" hidden="1">
      <c r="B99" s="11">
        <v>0.937499999999999</v>
      </c>
    </row>
    <row r="100" spans="2:2" hidden="1">
      <c r="B100" s="11">
        <v>0.94791666666666596</v>
      </c>
    </row>
    <row r="101" spans="2:2" hidden="1">
      <c r="B101" s="11">
        <v>0.95833333333333204</v>
      </c>
    </row>
    <row r="102" spans="2:2" hidden="1">
      <c r="B102" s="11">
        <v>0.968749999999999</v>
      </c>
    </row>
    <row r="103" spans="2:2" hidden="1">
      <c r="B103" s="11">
        <v>0.97916666666666596</v>
      </c>
    </row>
    <row r="104" spans="2:2" hidden="1">
      <c r="B104" s="11">
        <v>0.98958333333333204</v>
      </c>
    </row>
    <row r="105" spans="2:2" hidden="1">
      <c r="B105" s="11">
        <v>0.999999999999999</v>
      </c>
    </row>
    <row r="106" spans="2:2" hidden="1">
      <c r="B106" s="11">
        <v>1.0104166666666701</v>
      </c>
    </row>
    <row r="107" spans="2:2" hidden="1">
      <c r="B107" s="11">
        <v>1.0208333333333299</v>
      </c>
    </row>
    <row r="108" spans="2:2" hidden="1">
      <c r="B108" s="11">
        <v>1.03125</v>
      </c>
    </row>
    <row r="109" spans="2:2" hidden="1">
      <c r="B109" s="11">
        <v>1.0416666666666701</v>
      </c>
    </row>
    <row r="110" spans="2:2" hidden="1">
      <c r="B110" s="11">
        <v>1.0520833333333299</v>
      </c>
    </row>
    <row r="111" spans="2:2" hidden="1">
      <c r="B111" s="11">
        <v>1.0625</v>
      </c>
    </row>
    <row r="112" spans="2:2" hidden="1">
      <c r="B112" s="11">
        <v>1.0729166666666701</v>
      </c>
    </row>
    <row r="113" spans="1:17" hidden="1">
      <c r="B113" s="11">
        <v>1.0833333333333299</v>
      </c>
    </row>
    <row r="114" spans="1:17" hidden="1">
      <c r="B114" s="11">
        <v>1.09375</v>
      </c>
    </row>
    <row r="115" spans="1:17" hidden="1">
      <c r="B115" s="11">
        <v>1.1041666666666701</v>
      </c>
    </row>
    <row r="116" spans="1:17" hidden="1">
      <c r="B116" s="11">
        <v>1.1145833333333299</v>
      </c>
    </row>
    <row r="117" spans="1:17" hidden="1">
      <c r="B117" s="11">
        <v>1.125</v>
      </c>
    </row>
    <row r="118" spans="1:17" hidden="1">
      <c r="B118" s="11">
        <v>1.1354166666666701</v>
      </c>
    </row>
    <row r="119" spans="1:17" hidden="1">
      <c r="B119" s="11">
        <v>1.1458333333333299</v>
      </c>
    </row>
    <row r="120" spans="1:17" hidden="1">
      <c r="B120" s="11">
        <v>1.15625</v>
      </c>
    </row>
    <row r="121" spans="1:17" hidden="1">
      <c r="B121" s="11">
        <v>1.1666666666666701</v>
      </c>
    </row>
    <row r="122" spans="1:17" hidden="1">
      <c r="B122" s="11">
        <v>1.1770833333333299</v>
      </c>
    </row>
    <row r="123" spans="1:17" hidden="1">
      <c r="B123" s="11">
        <v>1.1875</v>
      </c>
    </row>
    <row r="124" spans="1:17" hidden="1">
      <c r="B124" s="11">
        <v>1.1979166666666701</v>
      </c>
    </row>
    <row r="126" spans="1:17" s="1" customFormat="1" ht="27.6" customHeight="1">
      <c r="A126" s="47"/>
      <c r="B126" s="2" t="s">
        <v>31</v>
      </c>
      <c r="C126" s="2" t="s">
        <v>0</v>
      </c>
      <c r="D126" s="2" t="s">
        <v>2</v>
      </c>
      <c r="E126" s="2" t="s">
        <v>4</v>
      </c>
      <c r="F126" s="2" t="s">
        <v>5</v>
      </c>
      <c r="G126" s="2" t="s">
        <v>29</v>
      </c>
      <c r="H126" s="2" t="s">
        <v>32</v>
      </c>
      <c r="N126" s="19"/>
      <c r="Q126" s="19"/>
    </row>
    <row r="127" spans="1:17" s="57" customFormat="1" ht="16.2" customHeight="1">
      <c r="A127" s="54"/>
      <c r="B127" s="55">
        <v>0</v>
      </c>
      <c r="C127" s="55">
        <v>38</v>
      </c>
      <c r="D127" s="55">
        <f>SUBTOTAL(109,FeuilleDeTemps133058721071631772193033173313453593733874014154294434574854015134155275415555275696116256536676816957237377517657797938078218358498638778919059199339199479619759891003101710311129117111991213122713111326134413721386140014421456147014841816[Heures de travail])</f>
        <v>0</v>
      </c>
      <c r="E127" s="55">
        <f>IF(D127&lt;=C127,D127,C127)</f>
        <v>0</v>
      </c>
      <c r="F127" s="55">
        <f>D127-E127</f>
        <v>0</v>
      </c>
      <c r="G127" s="55">
        <f>SUM(D127,-C127,B127)</f>
        <v>-38</v>
      </c>
      <c r="H127" s="55">
        <f>SUM(FeuilleDeTemps133058721071631772193033173313453593733874014154294434574854015134155275415555275696116256536676816957237377517657797938078218358498638778919059199339199479619759891003101710311129117111991213122713111326134413721386140014421456147014841816[Payement])</f>
        <v>0</v>
      </c>
      <c r="I127" s="56"/>
      <c r="J127" s="56"/>
    </row>
    <row r="128" spans="1:17" s="44" customFormat="1" ht="16.8" customHeight="1" thickBot="1">
      <c r="A128" s="46"/>
      <c r="B128" s="44" t="s">
        <v>10</v>
      </c>
      <c r="C128" s="44" t="s">
        <v>1</v>
      </c>
      <c r="D128" s="44" t="s">
        <v>3</v>
      </c>
      <c r="E128" s="44" t="s">
        <v>8</v>
      </c>
      <c r="F128" s="44" t="s">
        <v>9</v>
      </c>
      <c r="G128" s="44" t="s">
        <v>6</v>
      </c>
      <c r="H128" s="44" t="s">
        <v>7</v>
      </c>
      <c r="I128" s="44" t="s">
        <v>102</v>
      </c>
      <c r="J128" s="33" t="s">
        <v>97</v>
      </c>
    </row>
    <row r="129" spans="1:17" s="44" customFormat="1" ht="20.25" customHeight="1">
      <c r="A129" s="60">
        <f>WEEKNUM(C129)-1</f>
        <v>1</v>
      </c>
      <c r="B129" s="14" t="s">
        <v>99</v>
      </c>
      <c r="C129" s="7">
        <v>44564</v>
      </c>
      <c r="D129" s="78">
        <v>44594.62263888889</v>
      </c>
      <c r="E129" s="11"/>
      <c r="F129" s="11"/>
      <c r="G129" s="11"/>
      <c r="H129" s="5">
        <f>IFERROR(IF(COUNT(FeuilleDeTemps133058721071631772193033173313453593733874014154294434574854015134155275415555275696116256536676816957237377517657797938078218358498638778919059199339199479619759891003101710311129117111991213122713111326134413721386140014421456147014841816[[#This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départ]]&lt;FeuilleDeTemps133058721071631772193033173313453593733874014154294434574854015134155275415555275696116256536676816957237377517657797938078218358498638778919059199339199479619759891003101710311129117111991213122713111326134413721386140014421456147014841816[[#This Row],[Heure d’arrivée]],1,0)+FeuilleDeTemps133058721071631772193033173313453593733874014154294434574854015134155275415555275696116256536676816957237377517657797938078218358498638778919059199339199479619759891003101710311129117111991213122713111326134413721386140014421456147014841816[[#This Row],[Heure de départ]])-FeuilleDeTemps133058721071631772193033173313453593733874014154294434574854015134155275415555275696116256536676816957237377517657797938078218358498638778919059199339199479619759891003101710311129117111991213122713111326134413721386140014421456147014841816[[#This Row],[Fin de pause]]+FeuilleDeTemps133058721071631772193033173313453593733874014154294434574854015134155275415555275696116256536676816957237377517657797938078218358498638778919059199339199479619759891003101710311129117111991213122713111326134413721386140014421456147014841816[[#This Row],[Pause]]-FeuilleDeTemps133058721071631772193033173313453593733874014154294434574854015134155275415555275696116256536676816957237377517657797938078218358498638778919059199339199479619759891003101710311129117111991213122713111326134413721386140014421456147014841816[[#This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départ]]&lt;FeuilleDeTemps133058721071631772193033173313453593733874014154294434574854015134155275415555275696116256536676816957237377517657797938078218358498638778919059199339199479619759891003101710311129117111991213122713111326134413721386140014421456147014841816[[#This Row],[Heure d’arrivée]],1,0)+FeuilleDeTemps133058721071631772193033173313453593733874014154294434574854015134155275415555275696116256536676816957237377517657797938078218358498638778919059199339199479619759891003101710311129117111991213122713111326134413721386140014421456147014841816[[#This Row],[Heure de départ]])-FeuilleDeTemps133058721071631772193033173313453593733874014154294434574854015134155275415555275696116256536676816957237377517657797938078218358498638778919059199339199479619759891003101710311129117111991213122713111326134413721386140014421456147014841816[[#This Row],[Heure d’arrivée]],0))*24,0)</f>
        <v>0</v>
      </c>
      <c r="I129" s="59"/>
      <c r="J129" s="24"/>
    </row>
    <row r="130" spans="1:17" s="44" customFormat="1" ht="20.25" customHeight="1">
      <c r="A130" s="46">
        <f>A129</f>
        <v>1</v>
      </c>
      <c r="B130" s="14" t="s">
        <v>11</v>
      </c>
      <c r="C130" s="7">
        <f t="shared" ref="C130:C135" si="3">(C129)+1</f>
        <v>44565</v>
      </c>
      <c r="D130" s="72"/>
      <c r="E130" s="11"/>
      <c r="F130" s="11"/>
      <c r="G130" s="11">
        <v>0.28125</v>
      </c>
      <c r="H130" s="5">
        <f>IFERROR(IF(COUNT(FeuilleDeTemps133058721071631772193033173313453593733874014154294434574854015134155275415555275696116256536676816957237377517657797938078218358498638778919059199339199479619759891003101710311129117111991213122713111326134413721386140014421456147014841816[[#This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départ]]&lt;FeuilleDeTemps133058721071631772193033173313453593733874014154294434574854015134155275415555275696116256536676816957237377517657797938078218358498638778919059199339199479619759891003101710311129117111991213122713111326134413721386140014421456147014841816[[#This Row],[Heure d’arrivée]],1,0)+FeuilleDeTemps133058721071631772193033173313453593733874014154294434574854015134155275415555275696116256536676816957237377517657797938078218358498638778919059199339199479619759891003101710311129117111991213122713111326134413721386140014421456147014841816[[#This Row],[Heure de départ]])-FeuilleDeTemps133058721071631772193033173313453593733874014154294434574854015134155275415555275696116256536676816957237377517657797938078218358498638778919059199339199479619759891003101710311129117111991213122713111326134413721386140014421456147014841816[[#This Row],[Fin de pause]]+FeuilleDeTemps133058721071631772193033173313453593733874014154294434574854015134155275415555275696116256536676816957237377517657797938078218358498638778919059199339199479619759891003101710311129117111991213122713111326134413721386140014421456147014841816[[#This Row],[Pause]]-FeuilleDeTemps133058721071631772193033173313453593733874014154294434574854015134155275415555275696116256536676816957237377517657797938078218358498638778919059199339199479619759891003101710311129117111991213122713111326134413721386140014421456147014841816[[#This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départ]]&lt;FeuilleDeTemps133058721071631772193033173313453593733874014154294434574854015134155275415555275696116256536676816957237377517657797938078218358498638778919059199339199479619759891003101710311129117111991213122713111326134413721386140014421456147014841816[[#This Row],[Heure d’arrivée]],1,0)+FeuilleDeTemps133058721071631772193033173313453593733874014154294434574854015134155275415555275696116256536676816957237377517657797938078218358498638778919059199339199479619759891003101710311129117111991213122713111326134413721386140014421456147014841816[[#This Row],[Heure de départ]])-FeuilleDeTemps133058721071631772193033173313453593733874014154294434574854015134155275415555275696116256536676816957237377517657797938078218358498638778919059199339199479619759891003101710311129117111991213122713111326134413721386140014421456147014841816[[#This Row],[Heure d’arrivée]],0))*24,0)</f>
        <v>0</v>
      </c>
      <c r="I130" s="59"/>
      <c r="J130" s="24"/>
    </row>
    <row r="131" spans="1:17" s="44" customFormat="1" ht="20.25" customHeight="1">
      <c r="A131" s="46">
        <f t="shared" ref="A131:A135" si="4">A130</f>
        <v>1</v>
      </c>
      <c r="B131" s="14" t="s">
        <v>12</v>
      </c>
      <c r="C131" s="7">
        <f t="shared" si="3"/>
        <v>44566</v>
      </c>
      <c r="D131" s="11"/>
      <c r="E131" s="11"/>
      <c r="F131" s="11"/>
      <c r="G131" s="11"/>
      <c r="H131" s="5">
        <f>IFERROR(IF(COUNT(FeuilleDeTemps133058721071631772193033173313453593733874014154294434574854015134155275415555275696116256536676816957237377517657797938078218358498638778919059199339199479619759891003101710311129117111991213122713111326134413721386140014421456147014841816[[#This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départ]]&lt;FeuilleDeTemps133058721071631772193033173313453593733874014154294434574854015134155275415555275696116256536676816957237377517657797938078218358498638778919059199339199479619759891003101710311129117111991213122713111326134413721386140014421456147014841816[[#This Row],[Heure d’arrivée]],1,0)+FeuilleDeTemps133058721071631772193033173313453593733874014154294434574854015134155275415555275696116256536676816957237377517657797938078218358498638778919059199339199479619759891003101710311129117111991213122713111326134413721386140014421456147014841816[[#This Row],[Heure de départ]])-FeuilleDeTemps133058721071631772193033173313453593733874014154294434574854015134155275415555275696116256536676816957237377517657797938078218358498638778919059199339199479619759891003101710311129117111991213122713111326134413721386140014421456147014841816[[#This Row],[Fin de pause]]+FeuilleDeTemps133058721071631772193033173313453593733874014154294434574854015134155275415555275696116256536676816957237377517657797938078218358498638778919059199339199479619759891003101710311129117111991213122713111326134413721386140014421456147014841816[[#This Row],[Pause]]-FeuilleDeTemps133058721071631772193033173313453593733874014154294434574854015134155275415555275696116256536676816957237377517657797938078218358498638778919059199339199479619759891003101710311129117111991213122713111326134413721386140014421456147014841816[[#This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départ]]&lt;FeuilleDeTemps133058721071631772193033173313453593733874014154294434574854015134155275415555275696116256536676816957237377517657797938078218358498638778919059199339199479619759891003101710311129117111991213122713111326134413721386140014421456147014841816[[#This Row],[Heure d’arrivée]],1,0)+FeuilleDeTemps133058721071631772193033173313453593733874014154294434574854015134155275415555275696116256536676816957237377517657797938078218358498638778919059199339199479619759891003101710311129117111991213122713111326134413721386140014421456147014841816[[#This Row],[Heure de départ]])-FeuilleDeTemps133058721071631772193033173313453593733874014154294434574854015134155275415555275696116256536676816957237377517657797938078218358498638778919059199339199479619759891003101710311129117111991213122713111326134413721386140014421456147014841816[[#This Row],[Heure d’arrivée]],0))*24,0)</f>
        <v>0</v>
      </c>
      <c r="I131" s="59"/>
      <c r="J131" s="24"/>
    </row>
    <row r="132" spans="1:17" s="44" customFormat="1" ht="20.25" customHeight="1">
      <c r="A132" s="46">
        <f t="shared" si="4"/>
        <v>1</v>
      </c>
      <c r="B132" s="14" t="s">
        <v>13</v>
      </c>
      <c r="C132" s="7">
        <f t="shared" si="3"/>
        <v>44567</v>
      </c>
      <c r="D132" s="11"/>
      <c r="E132" s="11"/>
      <c r="F132" s="11"/>
      <c r="G132" s="11"/>
      <c r="H132" s="5">
        <f>IFERROR(IF(COUNT(FeuilleDeTemps133058721071631772193033173313453593733874014154294434574854015134155275415555275696116256536676816957237377517657797938078218358498638778919059199339199479619759891003101710311129117111991213122713111326134413721386140014421456147014841816[[#This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départ]]&lt;FeuilleDeTemps133058721071631772193033173313453593733874014154294434574854015134155275415555275696116256536676816957237377517657797938078218358498638778919059199339199479619759891003101710311129117111991213122713111326134413721386140014421456147014841816[[#This Row],[Heure d’arrivée]],1,0)+FeuilleDeTemps133058721071631772193033173313453593733874014154294434574854015134155275415555275696116256536676816957237377517657797938078218358498638778919059199339199479619759891003101710311129117111991213122713111326134413721386140014421456147014841816[[#This Row],[Heure de départ]])-FeuilleDeTemps133058721071631772193033173313453593733874014154294434574854015134155275415555275696116256536676816957237377517657797938078218358498638778919059199339199479619759891003101710311129117111991213122713111326134413721386140014421456147014841816[[#This Row],[Fin de pause]]+FeuilleDeTemps133058721071631772193033173313453593733874014154294434574854015134155275415555275696116256536676816957237377517657797938078218358498638778919059199339199479619759891003101710311129117111991213122713111326134413721386140014421456147014841816[[#This Row],[Pause]]-FeuilleDeTemps133058721071631772193033173313453593733874014154294434574854015134155275415555275696116256536676816957237377517657797938078218358498638778919059199339199479619759891003101710311129117111991213122713111326134413721386140014421456147014841816[[#This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départ]]&lt;FeuilleDeTemps133058721071631772193033173313453593733874014154294434574854015134155275415555275696116256536676816957237377517657797938078218358498638778919059199339199479619759891003101710311129117111991213122713111326134413721386140014421456147014841816[[#This Row],[Heure d’arrivée]],1,0)+FeuilleDeTemps133058721071631772193033173313453593733874014154294434574854015134155275415555275696116256536676816957237377517657797938078218358498638778919059199339199479619759891003101710311129117111991213122713111326134413721386140014421456147014841816[[#This Row],[Heure de départ]])-FeuilleDeTemps133058721071631772193033173313453593733874014154294434574854015134155275415555275696116256536676816957237377517657797938078218358498638778919059199339199479619759891003101710311129117111991213122713111326134413721386140014421456147014841816[[#This Row],[Heure d’arrivée]],0))*24,0)</f>
        <v>0</v>
      </c>
      <c r="I132" s="59"/>
      <c r="J132" s="24"/>
    </row>
    <row r="133" spans="1:17" s="44" customFormat="1" ht="20.25" customHeight="1">
      <c r="A133" s="46">
        <f t="shared" si="4"/>
        <v>1</v>
      </c>
      <c r="B133" s="14" t="s">
        <v>30</v>
      </c>
      <c r="C133" s="7">
        <f t="shared" si="3"/>
        <v>44568</v>
      </c>
      <c r="D133" s="11"/>
      <c r="E133" s="11"/>
      <c r="F133" s="11"/>
      <c r="G133" s="11"/>
      <c r="H133" s="5">
        <f>IFERROR(IF(COUNT(FeuilleDeTemps133058721071631772193033173313453593733874014154294434574854015134155275415555275696116256536676816957237377517657797938078218358498638778919059199339199479619759891003101710311129117111991213122713111326134413721386140014421456147014841816[[#This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départ]]&lt;FeuilleDeTemps133058721071631772193033173313453593733874014154294434574854015134155275415555275696116256536676816957237377517657797938078218358498638778919059199339199479619759891003101710311129117111991213122713111326134413721386140014421456147014841816[[#This Row],[Heure d’arrivée]],1,0)+FeuilleDeTemps133058721071631772193033173313453593733874014154294434574854015134155275415555275696116256536676816957237377517657797938078218358498638778919059199339199479619759891003101710311129117111991213122713111326134413721386140014421456147014841816[[#This Row],[Heure de départ]])-FeuilleDeTemps133058721071631772193033173313453593733874014154294434574854015134155275415555275696116256536676816957237377517657797938078218358498638778919059199339199479619759891003101710311129117111991213122713111326134413721386140014421456147014841816[[#This Row],[Fin de pause]]+FeuilleDeTemps133058721071631772193033173313453593733874014154294434574854015134155275415555275696116256536676816957237377517657797938078218358498638778919059199339199479619759891003101710311129117111991213122713111326134413721386140014421456147014841816[[#This Row],[Pause]]-FeuilleDeTemps133058721071631772193033173313453593733874014154294434574854015134155275415555275696116256536676816957237377517657797938078218358498638778919059199339199479619759891003101710311129117111991213122713111326134413721386140014421456147014841816[[#This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départ]]&lt;FeuilleDeTemps133058721071631772193033173313453593733874014154294434574854015134155275415555275696116256536676816957237377517657797938078218358498638778919059199339199479619759891003101710311129117111991213122713111326134413721386140014421456147014841816[[#This Row],[Heure d’arrivée]],1,0)+FeuilleDeTemps133058721071631772193033173313453593733874014154294434574854015134155275415555275696116256536676816957237377517657797938078218358498638778919059199339199479619759891003101710311129117111991213122713111326134413721386140014421456147014841816[[#This Row],[Heure de départ]])-FeuilleDeTemps133058721071631772193033173313453593733874014154294434574854015134155275415555275696116256536676816957237377517657797938078218358498638778919059199339199479619759891003101710311129117111991213122713111326134413721386140014421456147014841816[[#This Row],[Heure d’arrivée]],0))*24,0)</f>
        <v>0</v>
      </c>
      <c r="I133" s="59"/>
      <c r="J133" s="24"/>
    </row>
    <row r="134" spans="1:17" s="44" customFormat="1" ht="20.25" customHeight="1">
      <c r="A134" s="46">
        <f t="shared" si="4"/>
        <v>1</v>
      </c>
      <c r="B134" s="14" t="s">
        <v>14</v>
      </c>
      <c r="C134" s="15">
        <f t="shared" si="3"/>
        <v>44569</v>
      </c>
      <c r="D134" s="15"/>
      <c r="E134" s="15"/>
      <c r="F134" s="15"/>
      <c r="G134" s="15"/>
      <c r="H134" s="17">
        <f>IFERROR(IF(COUNT(FeuilleDeTemps133058721071631772193033173313453593733874014154294434574854015134155275415555275696116256536676816957237377517657797938078218358498638778919059199339199479619759891003101710311129117111991213122713111326134413721386140014421456147014841816[[#This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départ]]&lt;FeuilleDeTemps133058721071631772193033173313453593733874014154294434574854015134155275415555275696116256536676816957237377517657797938078218358498638778919059199339199479619759891003101710311129117111991213122713111326134413721386140014421456147014841816[[#This Row],[Heure d’arrivée]],1,0)+FeuilleDeTemps133058721071631772193033173313453593733874014154294434574854015134155275415555275696116256536676816957237377517657797938078218358498638778919059199339199479619759891003101710311129117111991213122713111326134413721386140014421456147014841816[[#This Row],[Heure de départ]])-FeuilleDeTemps133058721071631772193033173313453593733874014154294434574854015134155275415555275696116256536676816957237377517657797938078218358498638778919059199339199479619759891003101710311129117111991213122713111326134413721386140014421456147014841816[[#This Row],[Fin de pause]]+FeuilleDeTemps133058721071631772193033173313453593733874014154294434574854015134155275415555275696116256536676816957237377517657797938078218358498638778919059199339199479619759891003101710311129117111991213122713111326134413721386140014421456147014841816[[#This Row],[Pause]]-FeuilleDeTemps133058721071631772193033173313453593733874014154294434574854015134155275415555275696116256536676816957237377517657797938078218358498638778919059199339199479619759891003101710311129117111991213122713111326134413721386140014421456147014841816[[#This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départ]]&lt;FeuilleDeTemps133058721071631772193033173313453593733874014154294434574854015134155275415555275696116256536676816957237377517657797938078218358498638778919059199339199479619759891003101710311129117111991213122713111326134413721386140014421456147014841816[[#This Row],[Heure d’arrivée]],1,0)+FeuilleDeTemps133058721071631772193033173313453593733874014154294434574854015134155275415555275696116256536676816957237377517657797938078218358498638778919059199339199479619759891003101710311129117111991213122713111326134413721386140014421456147014841816[[#This Row],[Heure de départ]])-FeuilleDeTemps133058721071631772193033173313453593733874014154294434574854015134155275415555275696116256536676816957237377517657797938078218358498638778919059199339199479619759891003101710311129117111991213122713111326134413721386140014421456147014841816[[#This Row],[Heure d’arrivée]],0))*24,0)</f>
        <v>0</v>
      </c>
      <c r="I134" s="17"/>
      <c r="J134" s="25"/>
    </row>
    <row r="135" spans="1:17" s="44" customFormat="1" ht="20.25" customHeight="1">
      <c r="A135" s="46">
        <f t="shared" si="4"/>
        <v>1</v>
      </c>
      <c r="B135" s="14" t="s">
        <v>15</v>
      </c>
      <c r="C135" s="15">
        <f t="shared" si="3"/>
        <v>44570</v>
      </c>
      <c r="D135" s="15"/>
      <c r="E135" s="15"/>
      <c r="F135" s="15"/>
      <c r="G135" s="15"/>
      <c r="H135" s="17">
        <f>IFERROR(IF(COUNT(FeuilleDeTemps133058721071631772193033173313453593733874014154294434574854015134155275415555275696116256536676816957237377517657797938078218358498638778919059199339199479619759891003101710311129117111991213122713111326134413721386140014421456147014841816[[#This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départ]]&lt;FeuilleDeTemps133058721071631772193033173313453593733874014154294434574854015134155275415555275696116256536676816957237377517657797938078218358498638778919059199339199479619759891003101710311129117111991213122713111326134413721386140014421456147014841816[[#This Row],[Heure d’arrivée]],1,0)+FeuilleDeTemps133058721071631772193033173313453593733874014154294434574854015134155275415555275696116256536676816957237377517657797938078218358498638778919059199339199479619759891003101710311129117111991213122713111326134413721386140014421456147014841816[[#This Row],[Heure de départ]])-FeuilleDeTemps133058721071631772193033173313453593733874014154294434574854015134155275415555275696116256536676816957237377517657797938078218358498638778919059199339199479619759891003101710311129117111991213122713111326134413721386140014421456147014841816[[#This Row],[Fin de pause]]+FeuilleDeTemps133058721071631772193033173313453593733874014154294434574854015134155275415555275696116256536676816957237377517657797938078218358498638778919059199339199479619759891003101710311129117111991213122713111326134413721386140014421456147014841816[[#This Row],[Pause]]-FeuilleDeTemps133058721071631772193033173313453593733874014154294434574854015134155275415555275696116256536676816957237377517657797938078218358498638778919059199339199479619759891003101710311129117111991213122713111326134413721386140014421456147014841816[[#This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133058721071631772193033173313453593733874014154294434574854015134155275415555275696116256536676816957237377517657797938078218358498638778919059199339199479619759891003101710311129117111991213122713111326134413721386140014421456147014841816[[#This Row],[Heure de départ]]&lt;FeuilleDeTemps133058721071631772193033173313453593733874014154294434574854015134155275415555275696116256536676816957237377517657797938078218358498638778919059199339199479619759891003101710311129117111991213122713111326134413721386140014421456147014841816[[#This Row],[Heure d’arrivée]],1,0)+FeuilleDeTemps133058721071631772193033173313453593733874014154294434574854015134155275415555275696116256536676816957237377517657797938078218358498638778919059199339199479619759891003101710311129117111991213122713111326134413721386140014421456147014841816[[#This Row],[Heure de départ]])-FeuilleDeTemps133058721071631772193033173313453593733874014154294434574854015134155275415555275696116256536676816957237377517657797938078218358498638778919059199339199479619759891003101710311129117111991213122713111326134413721386140014421456147014841816[[#This Row],[Heure d’arrivée]],0))*24,0)</f>
        <v>0</v>
      </c>
      <c r="I135" s="17"/>
      <c r="J135" s="25"/>
    </row>
    <row r="136" spans="1:17" s="1" customFormat="1" ht="36" customHeight="1">
      <c r="A136" s="47"/>
      <c r="B136" s="2" t="s">
        <v>31</v>
      </c>
      <c r="C136" s="2" t="s">
        <v>0</v>
      </c>
      <c r="D136" s="2" t="s">
        <v>2</v>
      </c>
      <c r="E136" s="2" t="s">
        <v>4</v>
      </c>
      <c r="F136" s="2" t="s">
        <v>5</v>
      </c>
      <c r="G136" s="2" t="s">
        <v>29</v>
      </c>
      <c r="H136" s="2" t="s">
        <v>32</v>
      </c>
      <c r="N136" s="19"/>
      <c r="Q136" s="19"/>
    </row>
    <row r="137" spans="1:17" s="57" customFormat="1" ht="16.2" customHeight="1">
      <c r="A137" s="54"/>
      <c r="B137" s="55">
        <f>IF((H127)=0, (G127),(G127)-(H127))</f>
        <v>-38</v>
      </c>
      <c r="C137" s="55">
        <v>38</v>
      </c>
      <c r="D137" s="55">
        <f>SUBTOTAL(109,FeuilleDeTemps133058721071631772193033173313453593733874014154294434574854015134155275415555275696116256536676816957237377517657797938078218358498638778919059199339199479619759891003101710311129117111991213122713111326134413721386140014421456147014841817[Heures de travail])</f>
        <v>0</v>
      </c>
      <c r="E137" s="55">
        <f>IF(D137&lt;=C137,D137,C137)</f>
        <v>0</v>
      </c>
      <c r="F137" s="55">
        <f>D137-E137</f>
        <v>0</v>
      </c>
      <c r="G137" s="55">
        <f>SUM(D137,-C137,B137)</f>
        <v>-76</v>
      </c>
      <c r="H137" s="55">
        <f>SUM(FeuilleDeTemps133058721071631772193033173313453593733874014154294434574854015134155275415555275696116256536676816957237377517657797938078218358498638778919059199339199479619759891003101710311129117111991213122713111326134413721386140014421456147014841817[Payement])</f>
        <v>0</v>
      </c>
      <c r="I137" s="56"/>
      <c r="J137" s="56"/>
    </row>
    <row r="138" spans="1:17" s="44" customFormat="1" ht="16.8" customHeight="1" thickBot="1">
      <c r="A138" s="46"/>
      <c r="B138" s="44" t="s">
        <v>10</v>
      </c>
      <c r="C138" s="44" t="s">
        <v>1</v>
      </c>
      <c r="D138" s="44" t="s">
        <v>3</v>
      </c>
      <c r="E138" s="44" t="s">
        <v>8</v>
      </c>
      <c r="F138" s="44" t="s">
        <v>9</v>
      </c>
      <c r="G138" s="44" t="s">
        <v>6</v>
      </c>
      <c r="H138" s="44" t="s">
        <v>7</v>
      </c>
      <c r="I138" s="44" t="s">
        <v>102</v>
      </c>
      <c r="J138" s="33" t="s">
        <v>97</v>
      </c>
    </row>
    <row r="139" spans="1:17" s="44" customFormat="1" ht="20.25" customHeight="1">
      <c r="A139" s="60">
        <f>WEEKNUM(C139)-1</f>
        <v>2</v>
      </c>
      <c r="B139" s="14" t="s">
        <v>99</v>
      </c>
      <c r="C139" s="7">
        <f>(C135)+1</f>
        <v>44571</v>
      </c>
      <c r="D139" s="11"/>
      <c r="E139" s="11"/>
      <c r="F139" s="11"/>
      <c r="G139" s="11"/>
      <c r="H139" s="5">
        <f>IFERROR(IF(COUNT(FeuilleDeTemps133058721071631772193033173313453593733874014154294434574854015134155275415555275696116256536676816957237377517657797938078218358498638778919059199339199479619759891003101710311129117111991213122713111326134413721386140014421456147014841817[[#This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départ]]&lt;FeuilleDeTemps133058721071631772193033173313453593733874014154294434574854015134155275415555275696116256536676816957237377517657797938078218358498638778919059199339199479619759891003101710311129117111991213122713111326134413721386140014421456147014841817[[#This Row],[Heure d’arrivée]],1,0)+FeuilleDeTemps133058721071631772193033173313453593733874014154294434574854015134155275415555275696116256536676816957237377517657797938078218358498638778919059199339199479619759891003101710311129117111991213122713111326134413721386140014421456147014841817[[#This Row],[Heure de départ]])-FeuilleDeTemps133058721071631772193033173313453593733874014154294434574854015134155275415555275696116256536676816957237377517657797938078218358498638778919059199339199479619759891003101710311129117111991213122713111326134413721386140014421456147014841817[[#This Row],[Fin de pause]]+FeuilleDeTemps133058721071631772193033173313453593733874014154294434574854015134155275415555275696116256536676816957237377517657797938078218358498638778919059199339199479619759891003101710311129117111991213122713111326134413721386140014421456147014841817[[#This Row],[Pause]]-FeuilleDeTemps133058721071631772193033173313453593733874014154294434574854015134155275415555275696116256536676816957237377517657797938078218358498638778919059199339199479619759891003101710311129117111991213122713111326134413721386140014421456147014841817[[#This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départ]]&lt;FeuilleDeTemps133058721071631772193033173313453593733874014154294434574854015134155275415555275696116256536676816957237377517657797938078218358498638778919059199339199479619759891003101710311129117111991213122713111326134413721386140014421456147014841817[[#This Row],[Heure d’arrivée]],1,0)+FeuilleDeTemps133058721071631772193033173313453593733874014154294434574854015134155275415555275696116256536676816957237377517657797938078218358498638778919059199339199479619759891003101710311129117111991213122713111326134413721386140014421456147014841817[[#This Row],[Heure de départ]])-FeuilleDeTemps133058721071631772193033173313453593733874014154294434574854015134155275415555275696116256536676816957237377517657797938078218358498638778919059199339199479619759891003101710311129117111991213122713111326134413721386140014421456147014841817[[#This Row],[Heure d’arrivée]],0))*24,0)</f>
        <v>0</v>
      </c>
      <c r="I139" s="59"/>
      <c r="J139" s="24"/>
    </row>
    <row r="140" spans="1:17" s="44" customFormat="1" ht="20.25" customHeight="1">
      <c r="A140" s="46">
        <f>A139</f>
        <v>2</v>
      </c>
      <c r="B140" s="14" t="s">
        <v>11</v>
      </c>
      <c r="C140" s="7">
        <f t="shared" ref="C140:C145" si="5">(C139)+1</f>
        <v>44572</v>
      </c>
      <c r="D140" s="11"/>
      <c r="E140" s="11"/>
      <c r="F140" s="11"/>
      <c r="G140" s="11"/>
      <c r="H140" s="5">
        <f>IFERROR(IF(COUNT(FeuilleDeTemps133058721071631772193033173313453593733874014154294434574854015134155275415555275696116256536676816957237377517657797938078218358498638778919059199339199479619759891003101710311129117111991213122713111326134413721386140014421456147014841817[[#This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départ]]&lt;FeuilleDeTemps133058721071631772193033173313453593733874014154294434574854015134155275415555275696116256536676816957237377517657797938078218358498638778919059199339199479619759891003101710311129117111991213122713111326134413721386140014421456147014841817[[#This Row],[Heure d’arrivée]],1,0)+FeuilleDeTemps133058721071631772193033173313453593733874014154294434574854015134155275415555275696116256536676816957237377517657797938078218358498638778919059199339199479619759891003101710311129117111991213122713111326134413721386140014421456147014841817[[#This Row],[Heure de départ]])-FeuilleDeTemps133058721071631772193033173313453593733874014154294434574854015134155275415555275696116256536676816957237377517657797938078218358498638778919059199339199479619759891003101710311129117111991213122713111326134413721386140014421456147014841817[[#This Row],[Fin de pause]]+FeuilleDeTemps133058721071631772193033173313453593733874014154294434574854015134155275415555275696116256536676816957237377517657797938078218358498638778919059199339199479619759891003101710311129117111991213122713111326134413721386140014421456147014841817[[#This Row],[Pause]]-FeuilleDeTemps133058721071631772193033173313453593733874014154294434574854015134155275415555275696116256536676816957237377517657797938078218358498638778919059199339199479619759891003101710311129117111991213122713111326134413721386140014421456147014841817[[#This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départ]]&lt;FeuilleDeTemps133058721071631772193033173313453593733874014154294434574854015134155275415555275696116256536676816957237377517657797938078218358498638778919059199339199479619759891003101710311129117111991213122713111326134413721386140014421456147014841817[[#This Row],[Heure d’arrivée]],1,0)+FeuilleDeTemps133058721071631772193033173313453593733874014154294434574854015134155275415555275696116256536676816957237377517657797938078218358498638778919059199339199479619759891003101710311129117111991213122713111326134413721386140014421456147014841817[[#This Row],[Heure de départ]])-FeuilleDeTemps133058721071631772193033173313453593733874014154294434574854015134155275415555275696116256536676816957237377517657797938078218358498638778919059199339199479619759891003101710311129117111991213122713111326134413721386140014421456147014841817[[#This Row],[Heure d’arrivée]],0))*24,0)</f>
        <v>0</v>
      </c>
      <c r="I140" s="59"/>
      <c r="J140" s="24"/>
    </row>
    <row r="141" spans="1:17" s="44" customFormat="1" ht="20.25" customHeight="1">
      <c r="A141" s="46">
        <f t="shared" ref="A141:A145" si="6">A140</f>
        <v>2</v>
      </c>
      <c r="B141" s="14" t="s">
        <v>12</v>
      </c>
      <c r="C141" s="7">
        <f t="shared" si="5"/>
        <v>44573</v>
      </c>
      <c r="D141" s="11"/>
      <c r="E141" s="11"/>
      <c r="F141" s="11"/>
      <c r="G141" s="11"/>
      <c r="H141" s="5">
        <f>IFERROR(IF(COUNT(FeuilleDeTemps133058721071631772193033173313453593733874014154294434574854015134155275415555275696116256536676816957237377517657797938078218358498638778919059199339199479619759891003101710311129117111991213122713111326134413721386140014421456147014841817[[#This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départ]]&lt;FeuilleDeTemps133058721071631772193033173313453593733874014154294434574854015134155275415555275696116256536676816957237377517657797938078218358498638778919059199339199479619759891003101710311129117111991213122713111326134413721386140014421456147014841817[[#This Row],[Heure d’arrivée]],1,0)+FeuilleDeTemps133058721071631772193033173313453593733874014154294434574854015134155275415555275696116256536676816957237377517657797938078218358498638778919059199339199479619759891003101710311129117111991213122713111326134413721386140014421456147014841817[[#This Row],[Heure de départ]])-FeuilleDeTemps133058721071631772193033173313453593733874014154294434574854015134155275415555275696116256536676816957237377517657797938078218358498638778919059199339199479619759891003101710311129117111991213122713111326134413721386140014421456147014841817[[#This Row],[Fin de pause]]+FeuilleDeTemps133058721071631772193033173313453593733874014154294434574854015134155275415555275696116256536676816957237377517657797938078218358498638778919059199339199479619759891003101710311129117111991213122713111326134413721386140014421456147014841817[[#This Row],[Pause]]-FeuilleDeTemps133058721071631772193033173313453593733874014154294434574854015134155275415555275696116256536676816957237377517657797938078218358498638778919059199339199479619759891003101710311129117111991213122713111326134413721386140014421456147014841817[[#This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départ]]&lt;FeuilleDeTemps133058721071631772193033173313453593733874014154294434574854015134155275415555275696116256536676816957237377517657797938078218358498638778919059199339199479619759891003101710311129117111991213122713111326134413721386140014421456147014841817[[#This Row],[Heure d’arrivée]],1,0)+FeuilleDeTemps133058721071631772193033173313453593733874014154294434574854015134155275415555275696116256536676816957237377517657797938078218358498638778919059199339199479619759891003101710311129117111991213122713111326134413721386140014421456147014841817[[#This Row],[Heure de départ]])-FeuilleDeTemps133058721071631772193033173313453593733874014154294434574854015134155275415555275696116256536676816957237377517657797938078218358498638778919059199339199479619759891003101710311129117111991213122713111326134413721386140014421456147014841817[[#This Row],[Heure d’arrivée]],0))*24,0)</f>
        <v>0</v>
      </c>
      <c r="I141" s="59"/>
      <c r="J141" s="24"/>
    </row>
    <row r="142" spans="1:17" s="44" customFormat="1" ht="20.25" customHeight="1">
      <c r="A142" s="46">
        <f t="shared" si="6"/>
        <v>2</v>
      </c>
      <c r="B142" s="14" t="s">
        <v>13</v>
      </c>
      <c r="C142" s="7">
        <f t="shared" si="5"/>
        <v>44574</v>
      </c>
      <c r="D142" s="11"/>
      <c r="E142" s="11"/>
      <c r="F142" s="11"/>
      <c r="G142" s="11"/>
      <c r="H142" s="5">
        <f>IFERROR(IF(COUNT(FeuilleDeTemps133058721071631772193033173313453593733874014154294434574854015134155275415555275696116256536676816957237377517657797938078218358498638778919059199339199479619759891003101710311129117111991213122713111326134413721386140014421456147014841817[[#This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départ]]&lt;FeuilleDeTemps133058721071631772193033173313453593733874014154294434574854015134155275415555275696116256536676816957237377517657797938078218358498638778919059199339199479619759891003101710311129117111991213122713111326134413721386140014421456147014841817[[#This Row],[Heure d’arrivée]],1,0)+FeuilleDeTemps133058721071631772193033173313453593733874014154294434574854015134155275415555275696116256536676816957237377517657797938078218358498638778919059199339199479619759891003101710311129117111991213122713111326134413721386140014421456147014841817[[#This Row],[Heure de départ]])-FeuilleDeTemps133058721071631772193033173313453593733874014154294434574854015134155275415555275696116256536676816957237377517657797938078218358498638778919059199339199479619759891003101710311129117111991213122713111326134413721386140014421456147014841817[[#This Row],[Fin de pause]]+FeuilleDeTemps133058721071631772193033173313453593733874014154294434574854015134155275415555275696116256536676816957237377517657797938078218358498638778919059199339199479619759891003101710311129117111991213122713111326134413721386140014421456147014841817[[#This Row],[Pause]]-FeuilleDeTemps133058721071631772193033173313453593733874014154294434574854015134155275415555275696116256536676816957237377517657797938078218358498638778919059199339199479619759891003101710311129117111991213122713111326134413721386140014421456147014841817[[#This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départ]]&lt;FeuilleDeTemps133058721071631772193033173313453593733874014154294434574854015134155275415555275696116256536676816957237377517657797938078218358498638778919059199339199479619759891003101710311129117111991213122713111326134413721386140014421456147014841817[[#This Row],[Heure d’arrivée]],1,0)+FeuilleDeTemps133058721071631772193033173313453593733874014154294434574854015134155275415555275696116256536676816957237377517657797938078218358498638778919059199339199479619759891003101710311129117111991213122713111326134413721386140014421456147014841817[[#This Row],[Heure de départ]])-FeuilleDeTemps133058721071631772193033173313453593733874014154294434574854015134155275415555275696116256536676816957237377517657797938078218358498638778919059199339199479619759891003101710311129117111991213122713111326134413721386140014421456147014841817[[#This Row],[Heure d’arrivée]],0))*24,0)</f>
        <v>0</v>
      </c>
      <c r="I142" s="59"/>
      <c r="J142" s="24"/>
    </row>
    <row r="143" spans="1:17" s="44" customFormat="1" ht="20.25" customHeight="1">
      <c r="A143" s="46">
        <f t="shared" si="6"/>
        <v>2</v>
      </c>
      <c r="B143" s="14" t="s">
        <v>30</v>
      </c>
      <c r="C143" s="7">
        <f t="shared" si="5"/>
        <v>44575</v>
      </c>
      <c r="D143" s="11"/>
      <c r="E143" s="11"/>
      <c r="F143" s="11"/>
      <c r="G143" s="11"/>
      <c r="H143" s="5">
        <f>IFERROR(IF(COUNT(FeuilleDeTemps133058721071631772193033173313453593733874014154294434574854015134155275415555275696116256536676816957237377517657797938078218358498638778919059199339199479619759891003101710311129117111991213122713111326134413721386140014421456147014841817[[#This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départ]]&lt;FeuilleDeTemps133058721071631772193033173313453593733874014154294434574854015134155275415555275696116256536676816957237377517657797938078218358498638778919059199339199479619759891003101710311129117111991213122713111326134413721386140014421456147014841817[[#This Row],[Heure d’arrivée]],1,0)+FeuilleDeTemps133058721071631772193033173313453593733874014154294434574854015134155275415555275696116256536676816957237377517657797938078218358498638778919059199339199479619759891003101710311129117111991213122713111326134413721386140014421456147014841817[[#This Row],[Heure de départ]])-FeuilleDeTemps133058721071631772193033173313453593733874014154294434574854015134155275415555275696116256536676816957237377517657797938078218358498638778919059199339199479619759891003101710311129117111991213122713111326134413721386140014421456147014841817[[#This Row],[Fin de pause]]+FeuilleDeTemps133058721071631772193033173313453593733874014154294434574854015134155275415555275696116256536676816957237377517657797938078218358498638778919059199339199479619759891003101710311129117111991213122713111326134413721386140014421456147014841817[[#This Row],[Pause]]-FeuilleDeTemps133058721071631772193033173313453593733874014154294434574854015134155275415555275696116256536676816957237377517657797938078218358498638778919059199339199479619759891003101710311129117111991213122713111326134413721386140014421456147014841817[[#This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départ]]&lt;FeuilleDeTemps133058721071631772193033173313453593733874014154294434574854015134155275415555275696116256536676816957237377517657797938078218358498638778919059199339199479619759891003101710311129117111991213122713111326134413721386140014421456147014841817[[#This Row],[Heure d’arrivée]],1,0)+FeuilleDeTemps133058721071631772193033173313453593733874014154294434574854015134155275415555275696116256536676816957237377517657797938078218358498638778919059199339199479619759891003101710311129117111991213122713111326134413721386140014421456147014841817[[#This Row],[Heure de départ]])-FeuilleDeTemps133058721071631772193033173313453593733874014154294434574854015134155275415555275696116256536676816957237377517657797938078218358498638778919059199339199479619759891003101710311129117111991213122713111326134413721386140014421456147014841817[[#This Row],[Heure d’arrivée]],0))*24,0)</f>
        <v>0</v>
      </c>
      <c r="I143" s="59"/>
      <c r="J143" s="24"/>
    </row>
    <row r="144" spans="1:17" s="44" customFormat="1" ht="20.25" customHeight="1">
      <c r="A144" s="46">
        <f t="shared" si="6"/>
        <v>2</v>
      </c>
      <c r="B144" s="14" t="s">
        <v>14</v>
      </c>
      <c r="C144" s="15">
        <f t="shared" si="5"/>
        <v>44576</v>
      </c>
      <c r="D144" s="15"/>
      <c r="E144" s="15"/>
      <c r="F144" s="15"/>
      <c r="G144" s="15"/>
      <c r="H144" s="17">
        <f>IFERROR(IF(COUNT(FeuilleDeTemps133058721071631772193033173313453593733874014154294434574854015134155275415555275696116256536676816957237377517657797938078218358498638778919059199339199479619759891003101710311129117111991213122713111326134413721386140014421456147014841817[[#This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départ]]&lt;FeuilleDeTemps133058721071631772193033173313453593733874014154294434574854015134155275415555275696116256536676816957237377517657797938078218358498638778919059199339199479619759891003101710311129117111991213122713111326134413721386140014421456147014841817[[#This Row],[Heure d’arrivée]],1,0)+FeuilleDeTemps133058721071631772193033173313453593733874014154294434574854015134155275415555275696116256536676816957237377517657797938078218358498638778919059199339199479619759891003101710311129117111991213122713111326134413721386140014421456147014841817[[#This Row],[Heure de départ]])-FeuilleDeTemps133058721071631772193033173313453593733874014154294434574854015134155275415555275696116256536676816957237377517657797938078218358498638778919059199339199479619759891003101710311129117111991213122713111326134413721386140014421456147014841817[[#This Row],[Fin de pause]]+FeuilleDeTemps133058721071631772193033173313453593733874014154294434574854015134155275415555275696116256536676816957237377517657797938078218358498638778919059199339199479619759891003101710311129117111991213122713111326134413721386140014421456147014841817[[#This Row],[Pause]]-FeuilleDeTemps133058721071631772193033173313453593733874014154294434574854015134155275415555275696116256536676816957237377517657797938078218358498638778919059199339199479619759891003101710311129117111991213122713111326134413721386140014421456147014841817[[#This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départ]]&lt;FeuilleDeTemps133058721071631772193033173313453593733874014154294434574854015134155275415555275696116256536676816957237377517657797938078218358498638778919059199339199479619759891003101710311129117111991213122713111326134413721386140014421456147014841817[[#This Row],[Heure d’arrivée]],1,0)+FeuilleDeTemps133058721071631772193033173313453593733874014154294434574854015134155275415555275696116256536676816957237377517657797938078218358498638778919059199339199479619759891003101710311129117111991213122713111326134413721386140014421456147014841817[[#This Row],[Heure de départ]])-FeuilleDeTemps133058721071631772193033173313453593733874014154294434574854015134155275415555275696116256536676816957237377517657797938078218358498638778919059199339199479619759891003101710311129117111991213122713111326134413721386140014421456147014841817[[#This Row],[Heure d’arrivée]],0))*24,0)</f>
        <v>0</v>
      </c>
      <c r="I144" s="17"/>
      <c r="J144" s="25"/>
    </row>
    <row r="145" spans="1:17" s="44" customFormat="1" ht="20.25" customHeight="1">
      <c r="A145" s="46">
        <f t="shared" si="6"/>
        <v>2</v>
      </c>
      <c r="B145" s="14" t="s">
        <v>15</v>
      </c>
      <c r="C145" s="15">
        <f t="shared" si="5"/>
        <v>44577</v>
      </c>
      <c r="D145" s="15"/>
      <c r="E145" s="15"/>
      <c r="F145" s="15"/>
      <c r="G145" s="15"/>
      <c r="H145" s="17">
        <f>IFERROR(IF(COUNT(FeuilleDeTemps133058721071631772193033173313453593733874014154294434574854015134155275415555275696116256536676816957237377517657797938078218358498638778919059199339199479619759891003101710311129117111991213122713111326134413721386140014421456147014841817[[#This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départ]]&lt;FeuilleDeTemps133058721071631772193033173313453593733874014154294434574854015134155275415555275696116256536676816957237377517657797938078218358498638778919059199339199479619759891003101710311129117111991213122713111326134413721386140014421456147014841817[[#This Row],[Heure d’arrivée]],1,0)+FeuilleDeTemps133058721071631772193033173313453593733874014154294434574854015134155275415555275696116256536676816957237377517657797938078218358498638778919059199339199479619759891003101710311129117111991213122713111326134413721386140014421456147014841817[[#This Row],[Heure de départ]])-FeuilleDeTemps133058721071631772193033173313453593733874014154294434574854015134155275415555275696116256536676816957237377517657797938078218358498638778919059199339199479619759891003101710311129117111991213122713111326134413721386140014421456147014841817[[#This Row],[Fin de pause]]+FeuilleDeTemps133058721071631772193033173313453593733874014154294434574854015134155275415555275696116256536676816957237377517657797938078218358498638778919059199339199479619759891003101710311129117111991213122713111326134413721386140014421456147014841817[[#This Row],[Pause]]-FeuilleDeTemps133058721071631772193033173313453593733874014154294434574854015134155275415555275696116256536676816957237377517657797938078218358498638778919059199339199479619759891003101710311129117111991213122713111326134413721386140014421456147014841817[[#This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133058721071631772193033173313453593733874014154294434574854015134155275415555275696116256536676816957237377517657797938078218358498638778919059199339199479619759891003101710311129117111991213122713111326134413721386140014421456147014841817[[#This Row],[Heure de départ]]&lt;FeuilleDeTemps133058721071631772193033173313453593733874014154294434574854015134155275415555275696116256536676816957237377517657797938078218358498638778919059199339199479619759891003101710311129117111991213122713111326134413721386140014421456147014841817[[#This Row],[Heure d’arrivée]],1,0)+FeuilleDeTemps133058721071631772193033173313453593733874014154294434574854015134155275415555275696116256536676816957237377517657797938078218358498638778919059199339199479619759891003101710311129117111991213122713111326134413721386140014421456147014841817[[#This Row],[Heure de départ]])-FeuilleDeTemps133058721071631772193033173313453593733874014154294434574854015134155275415555275696116256536676816957237377517657797938078218358498638778919059199339199479619759891003101710311129117111991213122713111326134413721386140014421456147014841817[[#This Row],[Heure d’arrivée]],0))*24,0)</f>
        <v>0</v>
      </c>
      <c r="I145" s="17"/>
      <c r="J145" s="25"/>
    </row>
    <row r="146" spans="1:17" s="1" customFormat="1" ht="36" customHeight="1">
      <c r="A146" s="47"/>
      <c r="B146" s="2" t="s">
        <v>31</v>
      </c>
      <c r="C146" s="2" t="s">
        <v>0</v>
      </c>
      <c r="D146" s="2" t="s">
        <v>2</v>
      </c>
      <c r="E146" s="2" t="s">
        <v>4</v>
      </c>
      <c r="F146" s="2" t="s">
        <v>5</v>
      </c>
      <c r="G146" s="2" t="s">
        <v>29</v>
      </c>
      <c r="H146" s="2" t="s">
        <v>32</v>
      </c>
      <c r="N146" s="19"/>
      <c r="Q146" s="19"/>
    </row>
    <row r="147" spans="1:17" s="57" customFormat="1" ht="16.2" customHeight="1">
      <c r="A147" s="54"/>
      <c r="B147" s="55">
        <f>IF((H137)=0, (G137),(G137)-(H137))</f>
        <v>-76</v>
      </c>
      <c r="C147" s="55">
        <v>38</v>
      </c>
      <c r="D147" s="55">
        <f>SUBTOTAL(109,FeuilleDeTemps133058721071631772193033173313453593733874014154294434574854015134155275415555275696116256536676816957237377517657797938078218358498638778919059199339199479619759891003101710311129117111991213122713111326134413721386140014421456147014841818[Heures de travail])</f>
        <v>0</v>
      </c>
      <c r="E147" s="55">
        <f>IF(D147&lt;=C147,D147,C147)</f>
        <v>0</v>
      </c>
      <c r="F147" s="55">
        <f>D147-E147</f>
        <v>0</v>
      </c>
      <c r="G147" s="55">
        <f>SUM(D147,-C147,B147)</f>
        <v>-114</v>
      </c>
      <c r="H147" s="55">
        <f>SUM(FeuilleDeTemps133058721071631772193033173313453593733874014154294434574854015134155275415555275696116256536676816957237377517657797938078218358498638778919059199339199479619759891003101710311129117111991213122713111326134413721386140014421456147014841818[Payement])</f>
        <v>0</v>
      </c>
      <c r="I147" s="56"/>
      <c r="J147" s="56"/>
    </row>
    <row r="148" spans="1:17" s="44" customFormat="1" ht="16.8" customHeight="1" thickBot="1">
      <c r="A148" s="46"/>
      <c r="B148" s="44" t="s">
        <v>10</v>
      </c>
      <c r="C148" s="44" t="s">
        <v>1</v>
      </c>
      <c r="D148" s="44" t="s">
        <v>3</v>
      </c>
      <c r="E148" s="44" t="s">
        <v>8</v>
      </c>
      <c r="F148" s="44" t="s">
        <v>9</v>
      </c>
      <c r="G148" s="44" t="s">
        <v>6</v>
      </c>
      <c r="H148" s="44" t="s">
        <v>7</v>
      </c>
      <c r="I148" s="44" t="s">
        <v>102</v>
      </c>
      <c r="J148" s="33" t="s">
        <v>97</v>
      </c>
    </row>
    <row r="149" spans="1:17" s="44" customFormat="1" ht="20.25" customHeight="1">
      <c r="A149" s="60">
        <f>WEEKNUM(C149)-1</f>
        <v>3</v>
      </c>
      <c r="B149" s="14" t="s">
        <v>99</v>
      </c>
      <c r="C149" s="7">
        <f>(C145)+1</f>
        <v>44578</v>
      </c>
      <c r="D149" s="11"/>
      <c r="E149" s="11"/>
      <c r="F149" s="11"/>
      <c r="G149" s="11"/>
      <c r="H149" s="5">
        <f>IFERROR(IF(COUNT(FeuilleDeTemps133058721071631772193033173313453593733874014154294434574854015134155275415555275696116256536676816957237377517657797938078218358498638778919059199339199479619759891003101710311129117111991213122713111326134413721386140014421456147014841818[[#This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départ]]&lt;FeuilleDeTemps133058721071631772193033173313453593733874014154294434574854015134155275415555275696116256536676816957237377517657797938078218358498638778919059199339199479619759891003101710311129117111991213122713111326134413721386140014421456147014841818[[#This Row],[Heure d’arrivée]],1,0)+FeuilleDeTemps133058721071631772193033173313453593733874014154294434574854015134155275415555275696116256536676816957237377517657797938078218358498638778919059199339199479619759891003101710311129117111991213122713111326134413721386140014421456147014841818[[#This Row],[Heure de départ]])-FeuilleDeTemps133058721071631772193033173313453593733874014154294434574854015134155275415555275696116256536676816957237377517657797938078218358498638778919059199339199479619759891003101710311129117111991213122713111326134413721386140014421456147014841818[[#This Row],[Fin de pause]]+FeuilleDeTemps133058721071631772193033173313453593733874014154294434574854015134155275415555275696116256536676816957237377517657797938078218358498638778919059199339199479619759891003101710311129117111991213122713111326134413721386140014421456147014841818[[#This Row],[Pause]]-FeuilleDeTemps133058721071631772193033173313453593733874014154294434574854015134155275415555275696116256536676816957237377517657797938078218358498638778919059199339199479619759891003101710311129117111991213122713111326134413721386140014421456147014841818[[#This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départ]]&lt;FeuilleDeTemps133058721071631772193033173313453593733874014154294434574854015134155275415555275696116256536676816957237377517657797938078218358498638778919059199339199479619759891003101710311129117111991213122713111326134413721386140014421456147014841818[[#This Row],[Heure d’arrivée]],1,0)+FeuilleDeTemps133058721071631772193033173313453593733874014154294434574854015134155275415555275696116256536676816957237377517657797938078218358498638778919059199339199479619759891003101710311129117111991213122713111326134413721386140014421456147014841818[[#This Row],[Heure de départ]])-FeuilleDeTemps133058721071631772193033173313453593733874014154294434574854015134155275415555275696116256536676816957237377517657797938078218358498638778919059199339199479619759891003101710311129117111991213122713111326134413721386140014421456147014841818[[#This Row],[Heure d’arrivée]],0))*24,0)</f>
        <v>0</v>
      </c>
      <c r="I149" s="59"/>
      <c r="J149" s="24"/>
    </row>
    <row r="150" spans="1:17" s="44" customFormat="1" ht="20.25" customHeight="1">
      <c r="A150" s="46">
        <f>A149</f>
        <v>3</v>
      </c>
      <c r="B150" s="14" t="s">
        <v>11</v>
      </c>
      <c r="C150" s="7">
        <f t="shared" ref="C150:C155" si="7">(C149)+1</f>
        <v>44579</v>
      </c>
      <c r="D150" s="11"/>
      <c r="E150" s="11"/>
      <c r="F150" s="11"/>
      <c r="G150" s="11"/>
      <c r="H150" s="5">
        <f>IFERROR(IF(COUNT(FeuilleDeTemps133058721071631772193033173313453593733874014154294434574854015134155275415555275696116256536676816957237377517657797938078218358498638778919059199339199479619759891003101710311129117111991213122713111326134413721386140014421456147014841818[[#This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départ]]&lt;FeuilleDeTemps133058721071631772193033173313453593733874014154294434574854015134155275415555275696116256536676816957237377517657797938078218358498638778919059199339199479619759891003101710311129117111991213122713111326134413721386140014421456147014841818[[#This Row],[Heure d’arrivée]],1,0)+FeuilleDeTemps133058721071631772193033173313453593733874014154294434574854015134155275415555275696116256536676816957237377517657797938078218358498638778919059199339199479619759891003101710311129117111991213122713111326134413721386140014421456147014841818[[#This Row],[Heure de départ]])-FeuilleDeTemps133058721071631772193033173313453593733874014154294434574854015134155275415555275696116256536676816957237377517657797938078218358498638778919059199339199479619759891003101710311129117111991213122713111326134413721386140014421456147014841818[[#This Row],[Fin de pause]]+FeuilleDeTemps133058721071631772193033173313453593733874014154294434574854015134155275415555275696116256536676816957237377517657797938078218358498638778919059199339199479619759891003101710311129117111991213122713111326134413721386140014421456147014841818[[#This Row],[Pause]]-FeuilleDeTemps133058721071631772193033173313453593733874014154294434574854015134155275415555275696116256536676816957237377517657797938078218358498638778919059199339199479619759891003101710311129117111991213122713111326134413721386140014421456147014841818[[#This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départ]]&lt;FeuilleDeTemps133058721071631772193033173313453593733874014154294434574854015134155275415555275696116256536676816957237377517657797938078218358498638778919059199339199479619759891003101710311129117111991213122713111326134413721386140014421456147014841818[[#This Row],[Heure d’arrivée]],1,0)+FeuilleDeTemps133058721071631772193033173313453593733874014154294434574854015134155275415555275696116256536676816957237377517657797938078218358498638778919059199339199479619759891003101710311129117111991213122713111326134413721386140014421456147014841818[[#This Row],[Heure de départ]])-FeuilleDeTemps133058721071631772193033173313453593733874014154294434574854015134155275415555275696116256536676816957237377517657797938078218358498638778919059199339199479619759891003101710311129117111991213122713111326134413721386140014421456147014841818[[#This Row],[Heure d’arrivée]],0))*24,0)</f>
        <v>0</v>
      </c>
      <c r="I150" s="59"/>
      <c r="J150" s="24"/>
    </row>
    <row r="151" spans="1:17" s="44" customFormat="1" ht="20.25" customHeight="1">
      <c r="A151" s="46">
        <f t="shared" ref="A151:A155" si="8">A150</f>
        <v>3</v>
      </c>
      <c r="B151" s="14" t="s">
        <v>12</v>
      </c>
      <c r="C151" s="7">
        <f t="shared" si="7"/>
        <v>44580</v>
      </c>
      <c r="D151" s="11"/>
      <c r="E151" s="11"/>
      <c r="F151" s="11"/>
      <c r="G151" s="11"/>
      <c r="H151" s="5">
        <f>IFERROR(IF(COUNT(FeuilleDeTemps133058721071631772193033173313453593733874014154294434574854015134155275415555275696116256536676816957237377517657797938078218358498638778919059199339199479619759891003101710311129117111991213122713111326134413721386140014421456147014841818[[#This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départ]]&lt;FeuilleDeTemps133058721071631772193033173313453593733874014154294434574854015134155275415555275696116256536676816957237377517657797938078218358498638778919059199339199479619759891003101710311129117111991213122713111326134413721386140014421456147014841818[[#This Row],[Heure d’arrivée]],1,0)+FeuilleDeTemps133058721071631772193033173313453593733874014154294434574854015134155275415555275696116256536676816957237377517657797938078218358498638778919059199339199479619759891003101710311129117111991213122713111326134413721386140014421456147014841818[[#This Row],[Heure de départ]])-FeuilleDeTemps133058721071631772193033173313453593733874014154294434574854015134155275415555275696116256536676816957237377517657797938078218358498638778919059199339199479619759891003101710311129117111991213122713111326134413721386140014421456147014841818[[#This Row],[Fin de pause]]+FeuilleDeTemps133058721071631772193033173313453593733874014154294434574854015134155275415555275696116256536676816957237377517657797938078218358498638778919059199339199479619759891003101710311129117111991213122713111326134413721386140014421456147014841818[[#This Row],[Pause]]-FeuilleDeTemps133058721071631772193033173313453593733874014154294434574854015134155275415555275696116256536676816957237377517657797938078218358498638778919059199339199479619759891003101710311129117111991213122713111326134413721386140014421456147014841818[[#This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départ]]&lt;FeuilleDeTemps133058721071631772193033173313453593733874014154294434574854015134155275415555275696116256536676816957237377517657797938078218358498638778919059199339199479619759891003101710311129117111991213122713111326134413721386140014421456147014841818[[#This Row],[Heure d’arrivée]],1,0)+FeuilleDeTemps133058721071631772193033173313453593733874014154294434574854015134155275415555275696116256536676816957237377517657797938078218358498638778919059199339199479619759891003101710311129117111991213122713111326134413721386140014421456147014841818[[#This Row],[Heure de départ]])-FeuilleDeTemps133058721071631772193033173313453593733874014154294434574854015134155275415555275696116256536676816957237377517657797938078218358498638778919059199339199479619759891003101710311129117111991213122713111326134413721386140014421456147014841818[[#This Row],[Heure d’arrivée]],0))*24,0)</f>
        <v>0</v>
      </c>
      <c r="I151" s="59"/>
      <c r="J151" s="24"/>
    </row>
    <row r="152" spans="1:17" s="44" customFormat="1" ht="20.25" customHeight="1">
      <c r="A152" s="46">
        <f t="shared" si="8"/>
        <v>3</v>
      </c>
      <c r="B152" s="14" t="s">
        <v>13</v>
      </c>
      <c r="C152" s="7">
        <f t="shared" si="7"/>
        <v>44581</v>
      </c>
      <c r="D152" s="11"/>
      <c r="E152" s="11"/>
      <c r="F152" s="11"/>
      <c r="G152" s="11"/>
      <c r="H152" s="5">
        <f>IFERROR(IF(COUNT(FeuilleDeTemps133058721071631772193033173313453593733874014154294434574854015134155275415555275696116256536676816957237377517657797938078218358498638778919059199339199479619759891003101710311129117111991213122713111326134413721386140014421456147014841818[[#This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départ]]&lt;FeuilleDeTemps133058721071631772193033173313453593733874014154294434574854015134155275415555275696116256536676816957237377517657797938078218358498638778919059199339199479619759891003101710311129117111991213122713111326134413721386140014421456147014841818[[#This Row],[Heure d’arrivée]],1,0)+FeuilleDeTemps133058721071631772193033173313453593733874014154294434574854015134155275415555275696116256536676816957237377517657797938078218358498638778919059199339199479619759891003101710311129117111991213122713111326134413721386140014421456147014841818[[#This Row],[Heure de départ]])-FeuilleDeTemps133058721071631772193033173313453593733874014154294434574854015134155275415555275696116256536676816957237377517657797938078218358498638778919059199339199479619759891003101710311129117111991213122713111326134413721386140014421456147014841818[[#This Row],[Fin de pause]]+FeuilleDeTemps133058721071631772193033173313453593733874014154294434574854015134155275415555275696116256536676816957237377517657797938078218358498638778919059199339199479619759891003101710311129117111991213122713111326134413721386140014421456147014841818[[#This Row],[Pause]]-FeuilleDeTemps133058721071631772193033173313453593733874014154294434574854015134155275415555275696116256536676816957237377517657797938078218358498638778919059199339199479619759891003101710311129117111991213122713111326134413721386140014421456147014841818[[#This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départ]]&lt;FeuilleDeTemps133058721071631772193033173313453593733874014154294434574854015134155275415555275696116256536676816957237377517657797938078218358498638778919059199339199479619759891003101710311129117111991213122713111326134413721386140014421456147014841818[[#This Row],[Heure d’arrivée]],1,0)+FeuilleDeTemps133058721071631772193033173313453593733874014154294434574854015134155275415555275696116256536676816957237377517657797938078218358498638778919059199339199479619759891003101710311129117111991213122713111326134413721386140014421456147014841818[[#This Row],[Heure de départ]])-FeuilleDeTemps133058721071631772193033173313453593733874014154294434574854015134155275415555275696116256536676816957237377517657797938078218358498638778919059199339199479619759891003101710311129117111991213122713111326134413721386140014421456147014841818[[#This Row],[Heure d’arrivée]],0))*24,0)</f>
        <v>0</v>
      </c>
      <c r="I152" s="59"/>
      <c r="J152" s="24"/>
    </row>
    <row r="153" spans="1:17" s="44" customFormat="1" ht="20.25" customHeight="1">
      <c r="A153" s="46">
        <f t="shared" si="8"/>
        <v>3</v>
      </c>
      <c r="B153" s="14" t="s">
        <v>30</v>
      </c>
      <c r="C153" s="7">
        <f t="shared" si="7"/>
        <v>44582</v>
      </c>
      <c r="D153" s="11"/>
      <c r="E153" s="11"/>
      <c r="F153" s="11"/>
      <c r="G153" s="11"/>
      <c r="H153" s="5">
        <f>IFERROR(IF(COUNT(FeuilleDeTemps133058721071631772193033173313453593733874014154294434574854015134155275415555275696116256536676816957237377517657797938078218358498638778919059199339199479619759891003101710311129117111991213122713111326134413721386140014421456147014841818[[#This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départ]]&lt;FeuilleDeTemps133058721071631772193033173313453593733874014154294434574854015134155275415555275696116256536676816957237377517657797938078218358498638778919059199339199479619759891003101710311129117111991213122713111326134413721386140014421456147014841818[[#This Row],[Heure d’arrivée]],1,0)+FeuilleDeTemps133058721071631772193033173313453593733874014154294434574854015134155275415555275696116256536676816957237377517657797938078218358498638778919059199339199479619759891003101710311129117111991213122713111326134413721386140014421456147014841818[[#This Row],[Heure de départ]])-FeuilleDeTemps133058721071631772193033173313453593733874014154294434574854015134155275415555275696116256536676816957237377517657797938078218358498638778919059199339199479619759891003101710311129117111991213122713111326134413721386140014421456147014841818[[#This Row],[Fin de pause]]+FeuilleDeTemps133058721071631772193033173313453593733874014154294434574854015134155275415555275696116256536676816957237377517657797938078218358498638778919059199339199479619759891003101710311129117111991213122713111326134413721386140014421456147014841818[[#This Row],[Pause]]-FeuilleDeTemps133058721071631772193033173313453593733874014154294434574854015134155275415555275696116256536676816957237377517657797938078218358498638778919059199339199479619759891003101710311129117111991213122713111326134413721386140014421456147014841818[[#This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départ]]&lt;FeuilleDeTemps133058721071631772193033173313453593733874014154294434574854015134155275415555275696116256536676816957237377517657797938078218358498638778919059199339199479619759891003101710311129117111991213122713111326134413721386140014421456147014841818[[#This Row],[Heure d’arrivée]],1,0)+FeuilleDeTemps133058721071631772193033173313453593733874014154294434574854015134155275415555275696116256536676816957237377517657797938078218358498638778919059199339199479619759891003101710311129117111991213122713111326134413721386140014421456147014841818[[#This Row],[Heure de départ]])-FeuilleDeTemps133058721071631772193033173313453593733874014154294434574854015134155275415555275696116256536676816957237377517657797938078218358498638778919059199339199479619759891003101710311129117111991213122713111326134413721386140014421456147014841818[[#This Row],[Heure d’arrivée]],0))*24,0)</f>
        <v>0</v>
      </c>
      <c r="I153" s="59"/>
      <c r="J153" s="24"/>
    </row>
    <row r="154" spans="1:17" s="44" customFormat="1" ht="20.25" customHeight="1">
      <c r="A154" s="46">
        <f t="shared" si="8"/>
        <v>3</v>
      </c>
      <c r="B154" s="14" t="s">
        <v>14</v>
      </c>
      <c r="C154" s="15">
        <f t="shared" si="7"/>
        <v>44583</v>
      </c>
      <c r="D154" s="15"/>
      <c r="E154" s="15"/>
      <c r="F154" s="15"/>
      <c r="G154" s="15"/>
      <c r="H154" s="17">
        <f>IFERROR(IF(COUNT(FeuilleDeTemps133058721071631772193033173313453593733874014154294434574854015134155275415555275696116256536676816957237377517657797938078218358498638778919059199339199479619759891003101710311129117111991213122713111326134413721386140014421456147014841818[[#This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départ]]&lt;FeuilleDeTemps133058721071631772193033173313453593733874014154294434574854015134155275415555275696116256536676816957237377517657797938078218358498638778919059199339199479619759891003101710311129117111991213122713111326134413721386140014421456147014841818[[#This Row],[Heure d’arrivée]],1,0)+FeuilleDeTemps133058721071631772193033173313453593733874014154294434574854015134155275415555275696116256536676816957237377517657797938078218358498638778919059199339199479619759891003101710311129117111991213122713111326134413721386140014421456147014841818[[#This Row],[Heure de départ]])-FeuilleDeTemps133058721071631772193033173313453593733874014154294434574854015134155275415555275696116256536676816957237377517657797938078218358498638778919059199339199479619759891003101710311129117111991213122713111326134413721386140014421456147014841818[[#This Row],[Fin de pause]]+FeuilleDeTemps133058721071631772193033173313453593733874014154294434574854015134155275415555275696116256536676816957237377517657797938078218358498638778919059199339199479619759891003101710311129117111991213122713111326134413721386140014421456147014841818[[#This Row],[Pause]]-FeuilleDeTemps133058721071631772193033173313453593733874014154294434574854015134155275415555275696116256536676816957237377517657797938078218358498638778919059199339199479619759891003101710311129117111991213122713111326134413721386140014421456147014841818[[#This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départ]]&lt;FeuilleDeTemps133058721071631772193033173313453593733874014154294434574854015134155275415555275696116256536676816957237377517657797938078218358498638778919059199339199479619759891003101710311129117111991213122713111326134413721386140014421456147014841818[[#This Row],[Heure d’arrivée]],1,0)+FeuilleDeTemps133058721071631772193033173313453593733874014154294434574854015134155275415555275696116256536676816957237377517657797938078218358498638778919059199339199479619759891003101710311129117111991213122713111326134413721386140014421456147014841818[[#This Row],[Heure de départ]])-FeuilleDeTemps133058721071631772193033173313453593733874014154294434574854015134155275415555275696116256536676816957237377517657797938078218358498638778919059199339199479619759891003101710311129117111991213122713111326134413721386140014421456147014841818[[#This Row],[Heure d’arrivée]],0))*24,0)</f>
        <v>0</v>
      </c>
      <c r="I154" s="17"/>
      <c r="J154" s="25"/>
    </row>
    <row r="155" spans="1:17" s="44" customFormat="1" ht="20.25" customHeight="1">
      <c r="A155" s="46">
        <f t="shared" si="8"/>
        <v>3</v>
      </c>
      <c r="B155" s="14" t="s">
        <v>15</v>
      </c>
      <c r="C155" s="15">
        <f t="shared" si="7"/>
        <v>44584</v>
      </c>
      <c r="D155" s="15"/>
      <c r="E155" s="15"/>
      <c r="F155" s="15"/>
      <c r="G155" s="15"/>
      <c r="H155" s="17">
        <f>IFERROR(IF(COUNT(FeuilleDeTemps133058721071631772193033173313453593733874014154294434574854015134155275415555275696116256536676816957237377517657797938078218358498638778919059199339199479619759891003101710311129117111991213122713111326134413721386140014421456147014841818[[#This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départ]]&lt;FeuilleDeTemps133058721071631772193033173313453593733874014154294434574854015134155275415555275696116256536676816957237377517657797938078218358498638778919059199339199479619759891003101710311129117111991213122713111326134413721386140014421456147014841818[[#This Row],[Heure d’arrivée]],1,0)+FeuilleDeTemps133058721071631772193033173313453593733874014154294434574854015134155275415555275696116256536676816957237377517657797938078218358498638778919059199339199479619759891003101710311129117111991213122713111326134413721386140014421456147014841818[[#This Row],[Heure de départ]])-FeuilleDeTemps133058721071631772193033173313453593733874014154294434574854015134155275415555275696116256536676816957237377517657797938078218358498638778919059199339199479619759891003101710311129117111991213122713111326134413721386140014421456147014841818[[#This Row],[Fin de pause]]+FeuilleDeTemps133058721071631772193033173313453593733874014154294434574854015134155275415555275696116256536676816957237377517657797938078218358498638778919059199339199479619759891003101710311129117111991213122713111326134413721386140014421456147014841818[[#This Row],[Pause]]-FeuilleDeTemps133058721071631772193033173313453593733874014154294434574854015134155275415555275696116256536676816957237377517657797938078218358498638778919059199339199479619759891003101710311129117111991213122713111326134413721386140014421456147014841818[[#This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133058721071631772193033173313453593733874014154294434574854015134155275415555275696116256536676816957237377517657797938078218358498638778919059199339199479619759891003101710311129117111991213122713111326134413721386140014421456147014841818[[#This Row],[Heure de départ]]&lt;FeuilleDeTemps133058721071631772193033173313453593733874014154294434574854015134155275415555275696116256536676816957237377517657797938078218358498638778919059199339199479619759891003101710311129117111991213122713111326134413721386140014421456147014841818[[#This Row],[Heure d’arrivée]],1,0)+FeuilleDeTemps133058721071631772193033173313453593733874014154294434574854015134155275415555275696116256536676816957237377517657797938078218358498638778919059199339199479619759891003101710311129117111991213122713111326134413721386140014421456147014841818[[#This Row],[Heure de départ]])-FeuilleDeTemps133058721071631772193033173313453593733874014154294434574854015134155275415555275696116256536676816957237377517657797938078218358498638778919059199339199479619759891003101710311129117111991213122713111326134413721386140014421456147014841818[[#This Row],[Heure d’arrivée]],0))*24,0)</f>
        <v>0</v>
      </c>
      <c r="I155" s="17"/>
      <c r="J155" s="25"/>
    </row>
    <row r="156" spans="1:17" s="1" customFormat="1" ht="36" customHeight="1">
      <c r="A156" s="47"/>
      <c r="B156" s="2" t="s">
        <v>31</v>
      </c>
      <c r="C156" s="2" t="s">
        <v>0</v>
      </c>
      <c r="D156" s="2" t="s">
        <v>2</v>
      </c>
      <c r="E156" s="2" t="s">
        <v>4</v>
      </c>
      <c r="F156" s="2" t="s">
        <v>5</v>
      </c>
      <c r="G156" s="2" t="s">
        <v>29</v>
      </c>
      <c r="H156" s="2" t="s">
        <v>32</v>
      </c>
      <c r="N156" s="19"/>
      <c r="Q156" s="19"/>
    </row>
    <row r="157" spans="1:17" s="57" customFormat="1" ht="16.2" customHeight="1">
      <c r="A157" s="54"/>
      <c r="B157" s="55">
        <f>IF((H147)=0, (G147),(G147)-(H147))</f>
        <v>-114</v>
      </c>
      <c r="C157" s="55">
        <v>38</v>
      </c>
      <c r="D157" s="55">
        <f>SUBTOTAL(109,FeuilleDeTemps133058721071631772193033173313453593733874014154294434574854015134155275415555275696116256536676816957237377517657797938078218358498638778919059199339199479619759891003101710311129117111991213122713111326134413721386140014421456147014841819[Heures de travail])</f>
        <v>0</v>
      </c>
      <c r="E157" s="55">
        <f>IF(D157&lt;=C157,D157,C157)</f>
        <v>0</v>
      </c>
      <c r="F157" s="55">
        <f>D157-E157</f>
        <v>0</v>
      </c>
      <c r="G157" s="55">
        <f>SUM(D157,-C157,B157)</f>
        <v>-152</v>
      </c>
      <c r="H157" s="55">
        <f>SUM(FeuilleDeTemps133058721071631772193033173313453593733874014154294434574854015134155275415555275696116256536676816957237377517657797938078218358498638778919059199339199479619759891003101710311129117111991213122713111326134413721386140014421456147014841819[Payement])</f>
        <v>0</v>
      </c>
      <c r="I157" s="56"/>
      <c r="J157" s="56"/>
    </row>
    <row r="158" spans="1:17" s="44" customFormat="1" ht="16.8" customHeight="1" thickBot="1">
      <c r="A158" s="46"/>
      <c r="B158" s="44" t="s">
        <v>10</v>
      </c>
      <c r="C158" s="44" t="s">
        <v>1</v>
      </c>
      <c r="D158" s="44" t="s">
        <v>3</v>
      </c>
      <c r="E158" s="44" t="s">
        <v>8</v>
      </c>
      <c r="F158" s="44" t="s">
        <v>9</v>
      </c>
      <c r="G158" s="44" t="s">
        <v>6</v>
      </c>
      <c r="H158" s="44" t="s">
        <v>7</v>
      </c>
      <c r="I158" s="44" t="s">
        <v>102</v>
      </c>
      <c r="J158" s="33" t="s">
        <v>97</v>
      </c>
    </row>
    <row r="159" spans="1:17" s="44" customFormat="1" ht="20.25" customHeight="1">
      <c r="A159" s="60">
        <f>WEEKNUM(C159)-1</f>
        <v>4</v>
      </c>
      <c r="B159" s="14" t="s">
        <v>99</v>
      </c>
      <c r="C159" s="7">
        <f>(C155)+1</f>
        <v>44585</v>
      </c>
      <c r="D159" s="11"/>
      <c r="E159" s="11"/>
      <c r="F159" s="11"/>
      <c r="G159" s="11"/>
      <c r="H159" s="5">
        <f>IFERROR(IF(COUNT(FeuilleDeTemps133058721071631772193033173313453593733874014154294434574854015134155275415555275696116256536676816957237377517657797938078218358498638778919059199339199479619759891003101710311129117111991213122713111326134413721386140014421456147014841819[[#This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départ]]&lt;FeuilleDeTemps133058721071631772193033173313453593733874014154294434574854015134155275415555275696116256536676816957237377517657797938078218358498638778919059199339199479619759891003101710311129117111991213122713111326134413721386140014421456147014841819[[#This Row],[Heure d’arrivée]],1,0)+FeuilleDeTemps133058721071631772193033173313453593733874014154294434574854015134155275415555275696116256536676816957237377517657797938078218358498638778919059199339199479619759891003101710311129117111991213122713111326134413721386140014421456147014841819[[#This Row],[Heure de départ]])-FeuilleDeTemps133058721071631772193033173313453593733874014154294434574854015134155275415555275696116256536676816957237377517657797938078218358498638778919059199339199479619759891003101710311129117111991213122713111326134413721386140014421456147014841819[[#This Row],[Fin de pause]]+FeuilleDeTemps133058721071631772193033173313453593733874014154294434574854015134155275415555275696116256536676816957237377517657797938078218358498638778919059199339199479619759891003101710311129117111991213122713111326134413721386140014421456147014841819[[#This Row],[Pause]]-FeuilleDeTemps133058721071631772193033173313453593733874014154294434574854015134155275415555275696116256536676816957237377517657797938078218358498638778919059199339199479619759891003101710311129117111991213122713111326134413721386140014421456147014841819[[#This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départ]]&lt;FeuilleDeTemps133058721071631772193033173313453593733874014154294434574854015134155275415555275696116256536676816957237377517657797938078218358498638778919059199339199479619759891003101710311129117111991213122713111326134413721386140014421456147014841819[[#This Row],[Heure d’arrivée]],1,0)+FeuilleDeTemps133058721071631772193033173313453593733874014154294434574854015134155275415555275696116256536676816957237377517657797938078218358498638778919059199339199479619759891003101710311129117111991213122713111326134413721386140014421456147014841819[[#This Row],[Heure de départ]])-FeuilleDeTemps133058721071631772193033173313453593733874014154294434574854015134155275415555275696116256536676816957237377517657797938078218358498638778919059199339199479619759891003101710311129117111991213122713111326134413721386140014421456147014841819[[#This Row],[Heure d’arrivée]],0))*24,0)</f>
        <v>0</v>
      </c>
      <c r="I159" s="59"/>
      <c r="J159" s="24"/>
    </row>
    <row r="160" spans="1:17" s="44" customFormat="1" ht="20.25" customHeight="1">
      <c r="A160" s="46">
        <f>A159</f>
        <v>4</v>
      </c>
      <c r="B160" s="14" t="s">
        <v>11</v>
      </c>
      <c r="C160" s="7">
        <f t="shared" ref="C160:C165" si="9">(C159)+1</f>
        <v>44586</v>
      </c>
      <c r="D160" s="11"/>
      <c r="E160" s="11"/>
      <c r="F160" s="11"/>
      <c r="G160" s="11"/>
      <c r="H160" s="5">
        <f>IFERROR(IF(COUNT(FeuilleDeTemps133058721071631772193033173313453593733874014154294434574854015134155275415555275696116256536676816957237377517657797938078218358498638778919059199339199479619759891003101710311129117111991213122713111326134413721386140014421456147014841819[[#This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départ]]&lt;FeuilleDeTemps133058721071631772193033173313453593733874014154294434574854015134155275415555275696116256536676816957237377517657797938078218358498638778919059199339199479619759891003101710311129117111991213122713111326134413721386140014421456147014841819[[#This Row],[Heure d’arrivée]],1,0)+FeuilleDeTemps133058721071631772193033173313453593733874014154294434574854015134155275415555275696116256536676816957237377517657797938078218358498638778919059199339199479619759891003101710311129117111991213122713111326134413721386140014421456147014841819[[#This Row],[Heure de départ]])-FeuilleDeTemps133058721071631772193033173313453593733874014154294434574854015134155275415555275696116256536676816957237377517657797938078218358498638778919059199339199479619759891003101710311129117111991213122713111326134413721386140014421456147014841819[[#This Row],[Fin de pause]]+FeuilleDeTemps133058721071631772193033173313453593733874014154294434574854015134155275415555275696116256536676816957237377517657797938078218358498638778919059199339199479619759891003101710311129117111991213122713111326134413721386140014421456147014841819[[#This Row],[Pause]]-FeuilleDeTemps133058721071631772193033173313453593733874014154294434574854015134155275415555275696116256536676816957237377517657797938078218358498638778919059199339199479619759891003101710311129117111991213122713111326134413721386140014421456147014841819[[#This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départ]]&lt;FeuilleDeTemps133058721071631772193033173313453593733874014154294434574854015134155275415555275696116256536676816957237377517657797938078218358498638778919059199339199479619759891003101710311129117111991213122713111326134413721386140014421456147014841819[[#This Row],[Heure d’arrivée]],1,0)+FeuilleDeTemps133058721071631772193033173313453593733874014154294434574854015134155275415555275696116256536676816957237377517657797938078218358498638778919059199339199479619759891003101710311129117111991213122713111326134413721386140014421456147014841819[[#This Row],[Heure de départ]])-FeuilleDeTemps133058721071631772193033173313453593733874014154294434574854015134155275415555275696116256536676816957237377517657797938078218358498638778919059199339199479619759891003101710311129117111991213122713111326134413721386140014421456147014841819[[#This Row],[Heure d’arrivée]],0))*24,0)</f>
        <v>0</v>
      </c>
      <c r="I160" s="59"/>
      <c r="J160" s="24"/>
    </row>
    <row r="161" spans="1:17" s="44" customFormat="1" ht="20.25" customHeight="1">
      <c r="A161" s="46">
        <f t="shared" ref="A161:A165" si="10">A160</f>
        <v>4</v>
      </c>
      <c r="B161" s="14" t="s">
        <v>12</v>
      </c>
      <c r="C161" s="7">
        <f t="shared" si="9"/>
        <v>44587</v>
      </c>
      <c r="D161" s="11"/>
      <c r="E161" s="11"/>
      <c r="F161" s="11"/>
      <c r="G161" s="11"/>
      <c r="H161" s="5">
        <f>IFERROR(IF(COUNT(FeuilleDeTemps133058721071631772193033173313453593733874014154294434574854015134155275415555275696116256536676816957237377517657797938078218358498638778919059199339199479619759891003101710311129117111991213122713111326134413721386140014421456147014841819[[#This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départ]]&lt;FeuilleDeTemps133058721071631772193033173313453593733874014154294434574854015134155275415555275696116256536676816957237377517657797938078218358498638778919059199339199479619759891003101710311129117111991213122713111326134413721386140014421456147014841819[[#This Row],[Heure d’arrivée]],1,0)+FeuilleDeTemps133058721071631772193033173313453593733874014154294434574854015134155275415555275696116256536676816957237377517657797938078218358498638778919059199339199479619759891003101710311129117111991213122713111326134413721386140014421456147014841819[[#This Row],[Heure de départ]])-FeuilleDeTemps133058721071631772193033173313453593733874014154294434574854015134155275415555275696116256536676816957237377517657797938078218358498638778919059199339199479619759891003101710311129117111991213122713111326134413721386140014421456147014841819[[#This Row],[Fin de pause]]+FeuilleDeTemps133058721071631772193033173313453593733874014154294434574854015134155275415555275696116256536676816957237377517657797938078218358498638778919059199339199479619759891003101710311129117111991213122713111326134413721386140014421456147014841819[[#This Row],[Pause]]-FeuilleDeTemps133058721071631772193033173313453593733874014154294434574854015134155275415555275696116256536676816957237377517657797938078218358498638778919059199339199479619759891003101710311129117111991213122713111326134413721386140014421456147014841819[[#This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départ]]&lt;FeuilleDeTemps133058721071631772193033173313453593733874014154294434574854015134155275415555275696116256536676816957237377517657797938078218358498638778919059199339199479619759891003101710311129117111991213122713111326134413721386140014421456147014841819[[#This Row],[Heure d’arrivée]],1,0)+FeuilleDeTemps133058721071631772193033173313453593733874014154294434574854015134155275415555275696116256536676816957237377517657797938078218358498638778919059199339199479619759891003101710311129117111991213122713111326134413721386140014421456147014841819[[#This Row],[Heure de départ]])-FeuilleDeTemps133058721071631772193033173313453593733874014154294434574854015134155275415555275696116256536676816957237377517657797938078218358498638778919059199339199479619759891003101710311129117111991213122713111326134413721386140014421456147014841819[[#This Row],[Heure d’arrivée]],0))*24,0)</f>
        <v>0</v>
      </c>
      <c r="I161" s="59"/>
      <c r="J161" s="24"/>
    </row>
    <row r="162" spans="1:17" s="44" customFormat="1" ht="20.25" customHeight="1">
      <c r="A162" s="46">
        <f t="shared" si="10"/>
        <v>4</v>
      </c>
      <c r="B162" s="14" t="s">
        <v>13</v>
      </c>
      <c r="C162" s="7">
        <f t="shared" si="9"/>
        <v>44588</v>
      </c>
      <c r="D162" s="11"/>
      <c r="E162" s="11"/>
      <c r="F162" s="11"/>
      <c r="G162" s="11"/>
      <c r="H162" s="5">
        <f>IFERROR(IF(COUNT(FeuilleDeTemps133058721071631772193033173313453593733874014154294434574854015134155275415555275696116256536676816957237377517657797938078218358498638778919059199339199479619759891003101710311129117111991213122713111326134413721386140014421456147014841819[[#This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départ]]&lt;FeuilleDeTemps133058721071631772193033173313453593733874014154294434574854015134155275415555275696116256536676816957237377517657797938078218358498638778919059199339199479619759891003101710311129117111991213122713111326134413721386140014421456147014841819[[#This Row],[Heure d’arrivée]],1,0)+FeuilleDeTemps133058721071631772193033173313453593733874014154294434574854015134155275415555275696116256536676816957237377517657797938078218358498638778919059199339199479619759891003101710311129117111991213122713111326134413721386140014421456147014841819[[#This Row],[Heure de départ]])-FeuilleDeTemps133058721071631772193033173313453593733874014154294434574854015134155275415555275696116256536676816957237377517657797938078218358498638778919059199339199479619759891003101710311129117111991213122713111326134413721386140014421456147014841819[[#This Row],[Fin de pause]]+FeuilleDeTemps133058721071631772193033173313453593733874014154294434574854015134155275415555275696116256536676816957237377517657797938078218358498638778919059199339199479619759891003101710311129117111991213122713111326134413721386140014421456147014841819[[#This Row],[Pause]]-FeuilleDeTemps133058721071631772193033173313453593733874014154294434574854015134155275415555275696116256536676816957237377517657797938078218358498638778919059199339199479619759891003101710311129117111991213122713111326134413721386140014421456147014841819[[#This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départ]]&lt;FeuilleDeTemps133058721071631772193033173313453593733874014154294434574854015134155275415555275696116256536676816957237377517657797938078218358498638778919059199339199479619759891003101710311129117111991213122713111326134413721386140014421456147014841819[[#This Row],[Heure d’arrivée]],1,0)+FeuilleDeTemps133058721071631772193033173313453593733874014154294434574854015134155275415555275696116256536676816957237377517657797938078218358498638778919059199339199479619759891003101710311129117111991213122713111326134413721386140014421456147014841819[[#This Row],[Heure de départ]])-FeuilleDeTemps133058721071631772193033173313453593733874014154294434574854015134155275415555275696116256536676816957237377517657797938078218358498638778919059199339199479619759891003101710311129117111991213122713111326134413721386140014421456147014841819[[#This Row],[Heure d’arrivée]],0))*24,0)</f>
        <v>0</v>
      </c>
      <c r="I162" s="59"/>
      <c r="J162" s="24"/>
    </row>
    <row r="163" spans="1:17" s="44" customFormat="1" ht="20.25" customHeight="1">
      <c r="A163" s="46">
        <f t="shared" si="10"/>
        <v>4</v>
      </c>
      <c r="B163" s="14" t="s">
        <v>30</v>
      </c>
      <c r="C163" s="7">
        <f t="shared" si="9"/>
        <v>44589</v>
      </c>
      <c r="D163" s="11"/>
      <c r="E163" s="11"/>
      <c r="F163" s="11"/>
      <c r="G163" s="11"/>
      <c r="H163" s="5">
        <f>IFERROR(IF(COUNT(FeuilleDeTemps133058721071631772193033173313453593733874014154294434574854015134155275415555275696116256536676816957237377517657797938078218358498638778919059199339199479619759891003101710311129117111991213122713111326134413721386140014421456147014841819[[#This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départ]]&lt;FeuilleDeTemps133058721071631772193033173313453593733874014154294434574854015134155275415555275696116256536676816957237377517657797938078218358498638778919059199339199479619759891003101710311129117111991213122713111326134413721386140014421456147014841819[[#This Row],[Heure d’arrivée]],1,0)+FeuilleDeTemps133058721071631772193033173313453593733874014154294434574854015134155275415555275696116256536676816957237377517657797938078218358498638778919059199339199479619759891003101710311129117111991213122713111326134413721386140014421456147014841819[[#This Row],[Heure de départ]])-FeuilleDeTemps133058721071631772193033173313453593733874014154294434574854015134155275415555275696116256536676816957237377517657797938078218358498638778919059199339199479619759891003101710311129117111991213122713111326134413721386140014421456147014841819[[#This Row],[Fin de pause]]+FeuilleDeTemps133058721071631772193033173313453593733874014154294434574854015134155275415555275696116256536676816957237377517657797938078218358498638778919059199339199479619759891003101710311129117111991213122713111326134413721386140014421456147014841819[[#This Row],[Pause]]-FeuilleDeTemps133058721071631772193033173313453593733874014154294434574854015134155275415555275696116256536676816957237377517657797938078218358498638778919059199339199479619759891003101710311129117111991213122713111326134413721386140014421456147014841819[[#This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départ]]&lt;FeuilleDeTemps133058721071631772193033173313453593733874014154294434574854015134155275415555275696116256536676816957237377517657797938078218358498638778919059199339199479619759891003101710311129117111991213122713111326134413721386140014421456147014841819[[#This Row],[Heure d’arrivée]],1,0)+FeuilleDeTemps133058721071631772193033173313453593733874014154294434574854015134155275415555275696116256536676816957237377517657797938078218358498638778919059199339199479619759891003101710311129117111991213122713111326134413721386140014421456147014841819[[#This Row],[Heure de départ]])-FeuilleDeTemps133058721071631772193033173313453593733874014154294434574854015134155275415555275696116256536676816957237377517657797938078218358498638778919059199339199479619759891003101710311129117111991213122713111326134413721386140014421456147014841819[[#This Row],[Heure d’arrivée]],0))*24,0)</f>
        <v>0</v>
      </c>
      <c r="I163" s="59"/>
      <c r="J163" s="24"/>
    </row>
    <row r="164" spans="1:17" s="44" customFormat="1" ht="20.25" customHeight="1">
      <c r="A164" s="46">
        <f t="shared" si="10"/>
        <v>4</v>
      </c>
      <c r="B164" s="14" t="s">
        <v>14</v>
      </c>
      <c r="C164" s="15">
        <f t="shared" si="9"/>
        <v>44590</v>
      </c>
      <c r="D164" s="15"/>
      <c r="E164" s="15"/>
      <c r="F164" s="15"/>
      <c r="G164" s="15"/>
      <c r="H164" s="17">
        <f>IFERROR(IF(COUNT(FeuilleDeTemps133058721071631772193033173313453593733874014154294434574854015134155275415555275696116256536676816957237377517657797938078218358498638778919059199339199479619759891003101710311129117111991213122713111326134413721386140014421456147014841819[[#This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départ]]&lt;FeuilleDeTemps133058721071631772193033173313453593733874014154294434574854015134155275415555275696116256536676816957237377517657797938078218358498638778919059199339199479619759891003101710311129117111991213122713111326134413721386140014421456147014841819[[#This Row],[Heure d’arrivée]],1,0)+FeuilleDeTemps133058721071631772193033173313453593733874014154294434574854015134155275415555275696116256536676816957237377517657797938078218358498638778919059199339199479619759891003101710311129117111991213122713111326134413721386140014421456147014841819[[#This Row],[Heure de départ]])-FeuilleDeTemps133058721071631772193033173313453593733874014154294434574854015134155275415555275696116256536676816957237377517657797938078218358498638778919059199339199479619759891003101710311129117111991213122713111326134413721386140014421456147014841819[[#This Row],[Fin de pause]]+FeuilleDeTemps133058721071631772193033173313453593733874014154294434574854015134155275415555275696116256536676816957237377517657797938078218358498638778919059199339199479619759891003101710311129117111991213122713111326134413721386140014421456147014841819[[#This Row],[Pause]]-FeuilleDeTemps133058721071631772193033173313453593733874014154294434574854015134155275415555275696116256536676816957237377517657797938078218358498638778919059199339199479619759891003101710311129117111991213122713111326134413721386140014421456147014841819[[#This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départ]]&lt;FeuilleDeTemps133058721071631772193033173313453593733874014154294434574854015134155275415555275696116256536676816957237377517657797938078218358498638778919059199339199479619759891003101710311129117111991213122713111326134413721386140014421456147014841819[[#This Row],[Heure d’arrivée]],1,0)+FeuilleDeTemps133058721071631772193033173313453593733874014154294434574854015134155275415555275696116256536676816957237377517657797938078218358498638778919059199339199479619759891003101710311129117111991213122713111326134413721386140014421456147014841819[[#This Row],[Heure de départ]])-FeuilleDeTemps133058721071631772193033173313453593733874014154294434574854015134155275415555275696116256536676816957237377517657797938078218358498638778919059199339199479619759891003101710311129117111991213122713111326134413721386140014421456147014841819[[#This Row],[Heure d’arrivée]],0))*24,0)</f>
        <v>0</v>
      </c>
      <c r="I164" s="17"/>
      <c r="J164" s="25"/>
    </row>
    <row r="165" spans="1:17" s="44" customFormat="1" ht="20.25" customHeight="1">
      <c r="A165" s="46">
        <f t="shared" si="10"/>
        <v>4</v>
      </c>
      <c r="B165" s="14" t="s">
        <v>15</v>
      </c>
      <c r="C165" s="15">
        <f t="shared" si="9"/>
        <v>44591</v>
      </c>
      <c r="D165" s="15"/>
      <c r="E165" s="15"/>
      <c r="F165" s="15"/>
      <c r="G165" s="15"/>
      <c r="H165" s="17">
        <f>IFERROR(IF(COUNT(FeuilleDeTemps133058721071631772193033173313453593733874014154294434574854015134155275415555275696116256536676816957237377517657797938078218358498638778919059199339199479619759891003101710311129117111991213122713111326134413721386140014421456147014841819[[#This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départ]]&lt;FeuilleDeTemps133058721071631772193033173313453593733874014154294434574854015134155275415555275696116256536676816957237377517657797938078218358498638778919059199339199479619759891003101710311129117111991213122713111326134413721386140014421456147014841819[[#This Row],[Heure d’arrivée]],1,0)+FeuilleDeTemps133058721071631772193033173313453593733874014154294434574854015134155275415555275696116256536676816957237377517657797938078218358498638778919059199339199479619759891003101710311129117111991213122713111326134413721386140014421456147014841819[[#This Row],[Heure de départ]])-FeuilleDeTemps133058721071631772193033173313453593733874014154294434574854015134155275415555275696116256536676816957237377517657797938078218358498638778919059199339199479619759891003101710311129117111991213122713111326134413721386140014421456147014841819[[#This Row],[Fin de pause]]+FeuilleDeTemps133058721071631772193033173313453593733874014154294434574854015134155275415555275696116256536676816957237377517657797938078218358498638778919059199339199479619759891003101710311129117111991213122713111326134413721386140014421456147014841819[[#This Row],[Pause]]-FeuilleDeTemps133058721071631772193033173313453593733874014154294434574854015134155275415555275696116256536676816957237377517657797938078218358498638778919059199339199479619759891003101710311129117111991213122713111326134413721386140014421456147014841819[[#This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133058721071631772193033173313453593733874014154294434574854015134155275415555275696116256536676816957237377517657797938078218358498638778919059199339199479619759891003101710311129117111991213122713111326134413721386140014421456147014841819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133058721071631772193033173313453593733874014154294434574854015134155275415555275696116256536676816957237377517657797938078218358498638778919059199339199479619759891003101710311129117111991213122713111326134413721386140014421456147014841819[[#This Row],[Heure de départ]]&lt;FeuilleDeTemps133058721071631772193033173313453593733874014154294434574854015134155275415555275696116256536676816957237377517657797938078218358498638778919059199339199479619759891003101710311129117111991213122713111326134413721386140014421456147014841819[[#This Row],[Heure d’arrivée]],1,0)+FeuilleDeTemps133058721071631772193033173313453593733874014154294434574854015134155275415555275696116256536676816957237377517657797938078218358498638778919059199339199479619759891003101710311129117111991213122713111326134413721386140014421456147014841819[[#This Row],[Heure de départ]])-FeuilleDeTemps133058721071631772193033173313453593733874014154294434574854015134155275415555275696116256536676816957237377517657797938078218358498638778919059199339199479619759891003101710311129117111991213122713111326134413721386140014421456147014841819[[#This Row],[Heure d’arrivée]],0))*24,0)</f>
        <v>0</v>
      </c>
      <c r="I165" s="17"/>
      <c r="J165" s="25"/>
    </row>
    <row r="166" spans="1:17" s="1" customFormat="1" ht="36" customHeight="1">
      <c r="A166" s="47"/>
      <c r="B166" s="2" t="s">
        <v>31</v>
      </c>
      <c r="C166" s="2" t="s">
        <v>0</v>
      </c>
      <c r="D166" s="2" t="s">
        <v>2</v>
      </c>
      <c r="E166" s="2" t="s">
        <v>4</v>
      </c>
      <c r="F166" s="2" t="s">
        <v>5</v>
      </c>
      <c r="G166" s="2" t="s">
        <v>29</v>
      </c>
      <c r="H166" s="2" t="s">
        <v>32</v>
      </c>
      <c r="N166" s="19"/>
      <c r="Q166" s="19"/>
    </row>
    <row r="167" spans="1:17" s="57" customFormat="1" ht="16.2" customHeight="1">
      <c r="A167" s="54"/>
      <c r="B167" s="55">
        <f>IF((H157)=0, (G157),(G157)-(H157))</f>
        <v>-152</v>
      </c>
      <c r="C167" s="55">
        <v>38</v>
      </c>
      <c r="D167" s="55">
        <f>SUBTOTAL(109,FeuilleDeTemps133058721071631772193033173313453593733874014154294434574854015134155275415555275696116256536676816957237377517657797938078218358498638778919059199339199479619759891003101710311129117111991213122713111326134413721386140014421456147014841820[Heures de travail])</f>
        <v>0</v>
      </c>
      <c r="E167" s="55">
        <f>IF(D167&lt;=C167,D167,C167)</f>
        <v>0</v>
      </c>
      <c r="F167" s="55">
        <f>D167-E167</f>
        <v>0</v>
      </c>
      <c r="G167" s="55">
        <f>SUM(D167,-C167,B167)</f>
        <v>-190</v>
      </c>
      <c r="H167" s="55">
        <f>SUM(FeuilleDeTemps133058721071631772193033173313453593733874014154294434574854015134155275415555275696116256536676816957237377517657797938078218358498638778919059199339199479619759891003101710311129117111991213122713111326134413721386140014421456147014841820[Payement])</f>
        <v>0</v>
      </c>
      <c r="I167" s="56"/>
      <c r="J167" s="56"/>
    </row>
    <row r="168" spans="1:17" s="44" customFormat="1" ht="16.8" customHeight="1" thickBot="1">
      <c r="A168" s="46"/>
      <c r="B168" s="44" t="s">
        <v>10</v>
      </c>
      <c r="C168" s="44" t="s">
        <v>1</v>
      </c>
      <c r="D168" s="44" t="s">
        <v>3</v>
      </c>
      <c r="E168" s="44" t="s">
        <v>8</v>
      </c>
      <c r="F168" s="44" t="s">
        <v>9</v>
      </c>
      <c r="G168" s="44" t="s">
        <v>6</v>
      </c>
      <c r="H168" s="44" t="s">
        <v>7</v>
      </c>
      <c r="I168" s="44" t="s">
        <v>102</v>
      </c>
      <c r="J168" s="33" t="s">
        <v>97</v>
      </c>
    </row>
    <row r="169" spans="1:17" s="44" customFormat="1" ht="20.25" customHeight="1">
      <c r="A169" s="60">
        <f>WEEKNUM(C169)-1</f>
        <v>5</v>
      </c>
      <c r="B169" s="14" t="s">
        <v>99</v>
      </c>
      <c r="C169" s="7">
        <f>(C165)+1</f>
        <v>44592</v>
      </c>
      <c r="D169" s="11"/>
      <c r="E169" s="11"/>
      <c r="F169" s="11"/>
      <c r="G169" s="11"/>
      <c r="H169" s="5">
        <f>IFERROR(IF(COUNT(FeuilleDeTemps133058721071631772193033173313453593733874014154294434574854015134155275415555275696116256536676816957237377517657797938078218358498638778919059199339199479619759891003101710311129117111991213122713111326134413721386140014421456147014841820[[#This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départ]]&lt;FeuilleDeTemps133058721071631772193033173313453593733874014154294434574854015134155275415555275696116256536676816957237377517657797938078218358498638778919059199339199479619759891003101710311129117111991213122713111326134413721386140014421456147014841820[[#This Row],[Heure d’arrivée]],1,0)+FeuilleDeTemps133058721071631772193033173313453593733874014154294434574854015134155275415555275696116256536676816957237377517657797938078218358498638778919059199339199479619759891003101710311129117111991213122713111326134413721386140014421456147014841820[[#This Row],[Heure de départ]])-FeuilleDeTemps133058721071631772193033173313453593733874014154294434574854015134155275415555275696116256536676816957237377517657797938078218358498638778919059199339199479619759891003101710311129117111991213122713111326134413721386140014421456147014841820[[#This Row],[Fin de pause]]+FeuilleDeTemps133058721071631772193033173313453593733874014154294434574854015134155275415555275696116256536676816957237377517657797938078218358498638778919059199339199479619759891003101710311129117111991213122713111326134413721386140014421456147014841820[[#This Row],[Pause]]-FeuilleDeTemps133058721071631772193033173313453593733874014154294434574854015134155275415555275696116256536676816957237377517657797938078218358498638778919059199339199479619759891003101710311129117111991213122713111326134413721386140014421456147014841820[[#This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départ]]&lt;FeuilleDeTemps133058721071631772193033173313453593733874014154294434574854015134155275415555275696116256536676816957237377517657797938078218358498638778919059199339199479619759891003101710311129117111991213122713111326134413721386140014421456147014841820[[#This Row],[Heure d’arrivée]],1,0)+FeuilleDeTemps133058721071631772193033173313453593733874014154294434574854015134155275415555275696116256536676816957237377517657797938078218358498638778919059199339199479619759891003101710311129117111991213122713111326134413721386140014421456147014841820[[#This Row],[Heure de départ]])-FeuilleDeTemps133058721071631772193033173313453593733874014154294434574854015134155275415555275696116256536676816957237377517657797938078218358498638778919059199339199479619759891003101710311129117111991213122713111326134413721386140014421456147014841820[[#This Row],[Heure d’arrivée]],0))*24,0)</f>
        <v>0</v>
      </c>
      <c r="I169" s="59"/>
      <c r="J169" s="24"/>
    </row>
    <row r="170" spans="1:17" s="44" customFormat="1" ht="20.25" customHeight="1">
      <c r="A170" s="46">
        <f>A169</f>
        <v>5</v>
      </c>
      <c r="B170" s="14" t="s">
        <v>11</v>
      </c>
      <c r="C170" s="7">
        <f t="shared" ref="C170:C175" si="11">(C169)+1</f>
        <v>44593</v>
      </c>
      <c r="D170" s="11"/>
      <c r="E170" s="11"/>
      <c r="F170" s="11"/>
      <c r="G170" s="11"/>
      <c r="H170" s="5">
        <f>IFERROR(IF(COUNT(FeuilleDeTemps133058721071631772193033173313453593733874014154294434574854015134155275415555275696116256536676816957237377517657797938078218358498638778919059199339199479619759891003101710311129117111991213122713111326134413721386140014421456147014841820[[#This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départ]]&lt;FeuilleDeTemps133058721071631772193033173313453593733874014154294434574854015134155275415555275696116256536676816957237377517657797938078218358498638778919059199339199479619759891003101710311129117111991213122713111326134413721386140014421456147014841820[[#This Row],[Heure d’arrivée]],1,0)+FeuilleDeTemps133058721071631772193033173313453593733874014154294434574854015134155275415555275696116256536676816957237377517657797938078218358498638778919059199339199479619759891003101710311129117111991213122713111326134413721386140014421456147014841820[[#This Row],[Heure de départ]])-FeuilleDeTemps133058721071631772193033173313453593733874014154294434574854015134155275415555275696116256536676816957237377517657797938078218358498638778919059199339199479619759891003101710311129117111991213122713111326134413721386140014421456147014841820[[#This Row],[Fin de pause]]+FeuilleDeTemps133058721071631772193033173313453593733874014154294434574854015134155275415555275696116256536676816957237377517657797938078218358498638778919059199339199479619759891003101710311129117111991213122713111326134413721386140014421456147014841820[[#This Row],[Pause]]-FeuilleDeTemps133058721071631772193033173313453593733874014154294434574854015134155275415555275696116256536676816957237377517657797938078218358498638778919059199339199479619759891003101710311129117111991213122713111326134413721386140014421456147014841820[[#This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départ]]&lt;FeuilleDeTemps133058721071631772193033173313453593733874014154294434574854015134155275415555275696116256536676816957237377517657797938078218358498638778919059199339199479619759891003101710311129117111991213122713111326134413721386140014421456147014841820[[#This Row],[Heure d’arrivée]],1,0)+FeuilleDeTemps133058721071631772193033173313453593733874014154294434574854015134155275415555275696116256536676816957237377517657797938078218358498638778919059199339199479619759891003101710311129117111991213122713111326134413721386140014421456147014841820[[#This Row],[Heure de départ]])-FeuilleDeTemps133058721071631772193033173313453593733874014154294434574854015134155275415555275696116256536676816957237377517657797938078218358498638778919059199339199479619759891003101710311129117111991213122713111326134413721386140014421456147014841820[[#This Row],[Heure d’arrivée]],0))*24,0)</f>
        <v>0</v>
      </c>
      <c r="I170" s="59"/>
      <c r="J170" s="24"/>
    </row>
    <row r="171" spans="1:17" s="44" customFormat="1" ht="20.25" customHeight="1">
      <c r="A171" s="46">
        <f t="shared" ref="A171:A175" si="12">A170</f>
        <v>5</v>
      </c>
      <c r="B171" s="14" t="s">
        <v>12</v>
      </c>
      <c r="C171" s="7">
        <f t="shared" si="11"/>
        <v>44594</v>
      </c>
      <c r="D171" s="11"/>
      <c r="E171" s="11"/>
      <c r="F171" s="11"/>
      <c r="G171" s="11"/>
      <c r="H171" s="5">
        <f>IFERROR(IF(COUNT(FeuilleDeTemps133058721071631772193033173313453593733874014154294434574854015134155275415555275696116256536676816957237377517657797938078218358498638778919059199339199479619759891003101710311129117111991213122713111326134413721386140014421456147014841820[[#This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départ]]&lt;FeuilleDeTemps133058721071631772193033173313453593733874014154294434574854015134155275415555275696116256536676816957237377517657797938078218358498638778919059199339199479619759891003101710311129117111991213122713111326134413721386140014421456147014841820[[#This Row],[Heure d’arrivée]],1,0)+FeuilleDeTemps133058721071631772193033173313453593733874014154294434574854015134155275415555275696116256536676816957237377517657797938078218358498638778919059199339199479619759891003101710311129117111991213122713111326134413721386140014421456147014841820[[#This Row],[Heure de départ]])-FeuilleDeTemps133058721071631772193033173313453593733874014154294434574854015134155275415555275696116256536676816957237377517657797938078218358498638778919059199339199479619759891003101710311129117111991213122713111326134413721386140014421456147014841820[[#This Row],[Fin de pause]]+FeuilleDeTemps133058721071631772193033173313453593733874014154294434574854015134155275415555275696116256536676816957237377517657797938078218358498638778919059199339199479619759891003101710311129117111991213122713111326134413721386140014421456147014841820[[#This Row],[Pause]]-FeuilleDeTemps133058721071631772193033173313453593733874014154294434574854015134155275415555275696116256536676816957237377517657797938078218358498638778919059199339199479619759891003101710311129117111991213122713111326134413721386140014421456147014841820[[#This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départ]]&lt;FeuilleDeTemps133058721071631772193033173313453593733874014154294434574854015134155275415555275696116256536676816957237377517657797938078218358498638778919059199339199479619759891003101710311129117111991213122713111326134413721386140014421456147014841820[[#This Row],[Heure d’arrivée]],1,0)+FeuilleDeTemps133058721071631772193033173313453593733874014154294434574854015134155275415555275696116256536676816957237377517657797938078218358498638778919059199339199479619759891003101710311129117111991213122713111326134413721386140014421456147014841820[[#This Row],[Heure de départ]])-FeuilleDeTemps133058721071631772193033173313453593733874014154294434574854015134155275415555275696116256536676816957237377517657797938078218358498638778919059199339199479619759891003101710311129117111991213122713111326134413721386140014421456147014841820[[#This Row],[Heure d’arrivée]],0))*24,0)</f>
        <v>0</v>
      </c>
      <c r="I171" s="59"/>
      <c r="J171" s="24"/>
    </row>
    <row r="172" spans="1:17" s="44" customFormat="1" ht="20.25" customHeight="1">
      <c r="A172" s="46">
        <f t="shared" si="12"/>
        <v>5</v>
      </c>
      <c r="B172" s="14" t="s">
        <v>13</v>
      </c>
      <c r="C172" s="7">
        <f t="shared" si="11"/>
        <v>44595</v>
      </c>
      <c r="D172" s="11"/>
      <c r="E172" s="11"/>
      <c r="F172" s="11"/>
      <c r="G172" s="11"/>
      <c r="H172" s="5">
        <f>IFERROR(IF(COUNT(FeuilleDeTemps133058721071631772193033173313453593733874014154294434574854015134155275415555275696116256536676816957237377517657797938078218358498638778919059199339199479619759891003101710311129117111991213122713111326134413721386140014421456147014841820[[#This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départ]]&lt;FeuilleDeTemps133058721071631772193033173313453593733874014154294434574854015134155275415555275696116256536676816957237377517657797938078218358498638778919059199339199479619759891003101710311129117111991213122713111326134413721386140014421456147014841820[[#This Row],[Heure d’arrivée]],1,0)+FeuilleDeTemps133058721071631772193033173313453593733874014154294434574854015134155275415555275696116256536676816957237377517657797938078218358498638778919059199339199479619759891003101710311129117111991213122713111326134413721386140014421456147014841820[[#This Row],[Heure de départ]])-FeuilleDeTemps133058721071631772193033173313453593733874014154294434574854015134155275415555275696116256536676816957237377517657797938078218358498638778919059199339199479619759891003101710311129117111991213122713111326134413721386140014421456147014841820[[#This Row],[Fin de pause]]+FeuilleDeTemps133058721071631772193033173313453593733874014154294434574854015134155275415555275696116256536676816957237377517657797938078218358498638778919059199339199479619759891003101710311129117111991213122713111326134413721386140014421456147014841820[[#This Row],[Pause]]-FeuilleDeTemps133058721071631772193033173313453593733874014154294434574854015134155275415555275696116256536676816957237377517657797938078218358498638778919059199339199479619759891003101710311129117111991213122713111326134413721386140014421456147014841820[[#This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départ]]&lt;FeuilleDeTemps133058721071631772193033173313453593733874014154294434574854015134155275415555275696116256536676816957237377517657797938078218358498638778919059199339199479619759891003101710311129117111991213122713111326134413721386140014421456147014841820[[#This Row],[Heure d’arrivée]],1,0)+FeuilleDeTemps133058721071631772193033173313453593733874014154294434574854015134155275415555275696116256536676816957237377517657797938078218358498638778919059199339199479619759891003101710311129117111991213122713111326134413721386140014421456147014841820[[#This Row],[Heure de départ]])-FeuilleDeTemps133058721071631772193033173313453593733874014154294434574854015134155275415555275696116256536676816957237377517657797938078218358498638778919059199339199479619759891003101710311129117111991213122713111326134413721386140014421456147014841820[[#This Row],[Heure d’arrivée]],0))*24,0)</f>
        <v>0</v>
      </c>
      <c r="I172" s="59"/>
      <c r="J172" s="24"/>
    </row>
    <row r="173" spans="1:17" s="44" customFormat="1" ht="20.25" customHeight="1">
      <c r="A173" s="46">
        <f t="shared" si="12"/>
        <v>5</v>
      </c>
      <c r="B173" s="14" t="s">
        <v>30</v>
      </c>
      <c r="C173" s="7">
        <f t="shared" si="11"/>
        <v>44596</v>
      </c>
      <c r="D173" s="11"/>
      <c r="E173" s="11"/>
      <c r="F173" s="11"/>
      <c r="G173" s="11"/>
      <c r="H173" s="5">
        <f>IFERROR(IF(COUNT(FeuilleDeTemps133058721071631772193033173313453593733874014154294434574854015134155275415555275696116256536676816957237377517657797938078218358498638778919059199339199479619759891003101710311129117111991213122713111326134413721386140014421456147014841820[[#This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départ]]&lt;FeuilleDeTemps133058721071631772193033173313453593733874014154294434574854015134155275415555275696116256536676816957237377517657797938078218358498638778919059199339199479619759891003101710311129117111991213122713111326134413721386140014421456147014841820[[#This Row],[Heure d’arrivée]],1,0)+FeuilleDeTemps133058721071631772193033173313453593733874014154294434574854015134155275415555275696116256536676816957237377517657797938078218358498638778919059199339199479619759891003101710311129117111991213122713111326134413721386140014421456147014841820[[#This Row],[Heure de départ]])-FeuilleDeTemps133058721071631772193033173313453593733874014154294434574854015134155275415555275696116256536676816957237377517657797938078218358498638778919059199339199479619759891003101710311129117111991213122713111326134413721386140014421456147014841820[[#This Row],[Fin de pause]]+FeuilleDeTemps133058721071631772193033173313453593733874014154294434574854015134155275415555275696116256536676816957237377517657797938078218358498638778919059199339199479619759891003101710311129117111991213122713111326134413721386140014421456147014841820[[#This Row],[Pause]]-FeuilleDeTemps133058721071631772193033173313453593733874014154294434574854015134155275415555275696116256536676816957237377517657797938078218358498638778919059199339199479619759891003101710311129117111991213122713111326134413721386140014421456147014841820[[#This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départ]]&lt;FeuilleDeTemps133058721071631772193033173313453593733874014154294434574854015134155275415555275696116256536676816957237377517657797938078218358498638778919059199339199479619759891003101710311129117111991213122713111326134413721386140014421456147014841820[[#This Row],[Heure d’arrivée]],1,0)+FeuilleDeTemps133058721071631772193033173313453593733874014154294434574854015134155275415555275696116256536676816957237377517657797938078218358498638778919059199339199479619759891003101710311129117111991213122713111326134413721386140014421456147014841820[[#This Row],[Heure de départ]])-FeuilleDeTemps133058721071631772193033173313453593733874014154294434574854015134155275415555275696116256536676816957237377517657797938078218358498638778919059199339199479619759891003101710311129117111991213122713111326134413721386140014421456147014841820[[#This Row],[Heure d’arrivée]],0))*24,0)</f>
        <v>0</v>
      </c>
      <c r="I173" s="59"/>
      <c r="J173" s="24"/>
    </row>
    <row r="174" spans="1:17" s="44" customFormat="1" ht="20.25" customHeight="1">
      <c r="A174" s="46">
        <f t="shared" si="12"/>
        <v>5</v>
      </c>
      <c r="B174" s="14" t="s">
        <v>14</v>
      </c>
      <c r="C174" s="15">
        <f t="shared" si="11"/>
        <v>44597</v>
      </c>
      <c r="D174" s="15"/>
      <c r="E174" s="15"/>
      <c r="F174" s="15"/>
      <c r="G174" s="15"/>
      <c r="H174" s="17">
        <f>IFERROR(IF(COUNT(FeuilleDeTemps133058721071631772193033173313453593733874014154294434574854015134155275415555275696116256536676816957237377517657797938078218358498638778919059199339199479619759891003101710311129117111991213122713111326134413721386140014421456147014841820[[#This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départ]]&lt;FeuilleDeTemps133058721071631772193033173313453593733874014154294434574854015134155275415555275696116256536676816957237377517657797938078218358498638778919059199339199479619759891003101710311129117111991213122713111326134413721386140014421456147014841820[[#This Row],[Heure d’arrivée]],1,0)+FeuilleDeTemps133058721071631772193033173313453593733874014154294434574854015134155275415555275696116256536676816957237377517657797938078218358498638778919059199339199479619759891003101710311129117111991213122713111326134413721386140014421456147014841820[[#This Row],[Heure de départ]])-FeuilleDeTemps133058721071631772193033173313453593733874014154294434574854015134155275415555275696116256536676816957237377517657797938078218358498638778919059199339199479619759891003101710311129117111991213122713111326134413721386140014421456147014841820[[#This Row],[Fin de pause]]+FeuilleDeTemps133058721071631772193033173313453593733874014154294434574854015134155275415555275696116256536676816957237377517657797938078218358498638778919059199339199479619759891003101710311129117111991213122713111326134413721386140014421456147014841820[[#This Row],[Pause]]-FeuilleDeTemps133058721071631772193033173313453593733874014154294434574854015134155275415555275696116256536676816957237377517657797938078218358498638778919059199339199479619759891003101710311129117111991213122713111326134413721386140014421456147014841820[[#This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départ]]&lt;FeuilleDeTemps133058721071631772193033173313453593733874014154294434574854015134155275415555275696116256536676816957237377517657797938078218358498638778919059199339199479619759891003101710311129117111991213122713111326134413721386140014421456147014841820[[#This Row],[Heure d’arrivée]],1,0)+FeuilleDeTemps133058721071631772193033173313453593733874014154294434574854015134155275415555275696116256536676816957237377517657797938078218358498638778919059199339199479619759891003101710311129117111991213122713111326134413721386140014421456147014841820[[#This Row],[Heure de départ]])-FeuilleDeTemps133058721071631772193033173313453593733874014154294434574854015134155275415555275696116256536676816957237377517657797938078218358498638778919059199339199479619759891003101710311129117111991213122713111326134413721386140014421456147014841820[[#This Row],[Heure d’arrivée]],0))*24,0)</f>
        <v>0</v>
      </c>
      <c r="I174" s="17"/>
      <c r="J174" s="25"/>
    </row>
    <row r="175" spans="1:17" s="44" customFormat="1" ht="20.25" customHeight="1">
      <c r="A175" s="46">
        <f t="shared" si="12"/>
        <v>5</v>
      </c>
      <c r="B175" s="14" t="s">
        <v>15</v>
      </c>
      <c r="C175" s="15">
        <f t="shared" si="11"/>
        <v>44598</v>
      </c>
      <c r="D175" s="15"/>
      <c r="E175" s="15"/>
      <c r="F175" s="15"/>
      <c r="G175" s="15"/>
      <c r="H175" s="17">
        <f>IFERROR(IF(COUNT(FeuilleDeTemps133058721071631772193033173313453593733874014154294434574854015134155275415555275696116256536676816957237377517657797938078218358498638778919059199339199479619759891003101710311129117111991213122713111326134413721386140014421456147014841820[[#This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départ]]&lt;FeuilleDeTemps133058721071631772193033173313453593733874014154294434574854015134155275415555275696116256536676816957237377517657797938078218358498638778919059199339199479619759891003101710311129117111991213122713111326134413721386140014421456147014841820[[#This Row],[Heure d’arrivée]],1,0)+FeuilleDeTemps133058721071631772193033173313453593733874014154294434574854015134155275415555275696116256536676816957237377517657797938078218358498638778919059199339199479619759891003101710311129117111991213122713111326134413721386140014421456147014841820[[#This Row],[Heure de départ]])-FeuilleDeTemps133058721071631772193033173313453593733874014154294434574854015134155275415555275696116256536676816957237377517657797938078218358498638778919059199339199479619759891003101710311129117111991213122713111326134413721386140014421456147014841820[[#This Row],[Fin de pause]]+FeuilleDeTemps133058721071631772193033173313453593733874014154294434574854015134155275415555275696116256536676816957237377517657797938078218358498638778919059199339199479619759891003101710311129117111991213122713111326134413721386140014421456147014841820[[#This Row],[Pause]]-FeuilleDeTemps133058721071631772193033173313453593733874014154294434574854015134155275415555275696116256536676816957237377517657797938078218358498638778919059199339199479619759891003101710311129117111991213122713111326134413721386140014421456147014841820[[#This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133058721071631772193033173313453593733874014154294434574854015134155275415555275696116256536676816957237377517657797938078218358498638778919059199339199479619759891003101710311129117111991213122713111326134413721386140014421456147014841820[[#This Row],[Heure de départ]]&lt;FeuilleDeTemps133058721071631772193033173313453593733874014154294434574854015134155275415555275696116256536676816957237377517657797938078218358498638778919059199339199479619759891003101710311129117111991213122713111326134413721386140014421456147014841820[[#This Row],[Heure d’arrivée]],1,0)+FeuilleDeTemps133058721071631772193033173313453593733874014154294434574854015134155275415555275696116256536676816957237377517657797938078218358498638778919059199339199479619759891003101710311129117111991213122713111326134413721386140014421456147014841820[[#This Row],[Heure de départ]])-FeuilleDeTemps133058721071631772193033173313453593733874014154294434574854015134155275415555275696116256536676816957237377517657797938078218358498638778919059199339199479619759891003101710311129117111991213122713111326134413721386140014421456147014841820[[#This Row],[Heure d’arrivée]],0))*24,0)</f>
        <v>0</v>
      </c>
      <c r="I175" s="17"/>
      <c r="J175" s="25"/>
    </row>
    <row r="176" spans="1:17" s="1" customFormat="1" ht="36" customHeight="1">
      <c r="A176" s="47"/>
      <c r="B176" s="2" t="s">
        <v>31</v>
      </c>
      <c r="C176" s="2" t="s">
        <v>0</v>
      </c>
      <c r="D176" s="2" t="s">
        <v>2</v>
      </c>
      <c r="E176" s="2" t="s">
        <v>4</v>
      </c>
      <c r="F176" s="2" t="s">
        <v>5</v>
      </c>
      <c r="G176" s="2" t="s">
        <v>29</v>
      </c>
      <c r="H176" s="2" t="s">
        <v>32</v>
      </c>
      <c r="N176" s="19"/>
      <c r="Q176" s="19"/>
    </row>
    <row r="177" spans="1:17" s="57" customFormat="1" ht="16.2" customHeight="1">
      <c r="A177" s="54"/>
      <c r="B177" s="55">
        <f>IF((H167)=0, (G167),(G167)-(H167))</f>
        <v>-190</v>
      </c>
      <c r="C177" s="55">
        <v>38</v>
      </c>
      <c r="D177" s="55">
        <f>SUBTOTAL(109,FeuilleDeTemps133058721071631772193033173313453593733874014154294434574854015134155275415555275696116256536676816957237377517657797938078218358498638778919059199339199479619759891003101710311129117111991213122713111326134413721386140014421456147014841821[Heures de travail])</f>
        <v>0</v>
      </c>
      <c r="E177" s="55">
        <f>IF(D177&lt;=C177,D177,C177)</f>
        <v>0</v>
      </c>
      <c r="F177" s="55">
        <f>D177-E177</f>
        <v>0</v>
      </c>
      <c r="G177" s="55">
        <f>SUM(D177,-C177,B177)</f>
        <v>-228</v>
      </c>
      <c r="H177" s="55">
        <f>SUM(FeuilleDeTemps133058721071631772193033173313453593733874014154294434574854015134155275415555275696116256536676816957237377517657797938078218358498638778919059199339199479619759891003101710311129117111991213122713111326134413721386140014421456147014841821[Payement])</f>
        <v>0</v>
      </c>
      <c r="I177" s="56"/>
      <c r="J177" s="56"/>
    </row>
    <row r="178" spans="1:17" s="44" customFormat="1" ht="16.8" customHeight="1" thickBot="1">
      <c r="A178" s="46"/>
      <c r="B178" s="44" t="s">
        <v>10</v>
      </c>
      <c r="C178" s="44" t="s">
        <v>1</v>
      </c>
      <c r="D178" s="44" t="s">
        <v>3</v>
      </c>
      <c r="E178" s="44" t="s">
        <v>8</v>
      </c>
      <c r="F178" s="44" t="s">
        <v>9</v>
      </c>
      <c r="G178" s="44" t="s">
        <v>6</v>
      </c>
      <c r="H178" s="44" t="s">
        <v>7</v>
      </c>
      <c r="I178" s="44" t="s">
        <v>102</v>
      </c>
      <c r="J178" s="33" t="s">
        <v>97</v>
      </c>
    </row>
    <row r="179" spans="1:17" s="44" customFormat="1" ht="20.25" customHeight="1">
      <c r="A179" s="60">
        <f>WEEKNUM(C179)-1</f>
        <v>6</v>
      </c>
      <c r="B179" s="14" t="s">
        <v>99</v>
      </c>
      <c r="C179" s="7">
        <f>(C175)+1</f>
        <v>44599</v>
      </c>
      <c r="D179" s="11"/>
      <c r="E179" s="11"/>
      <c r="F179" s="11"/>
      <c r="G179" s="11"/>
      <c r="H179" s="5">
        <f>IFERROR(IF(COUNT(FeuilleDeTemps133058721071631772193033173313453593733874014154294434574854015134155275415555275696116256536676816957237377517657797938078218358498638778919059199339199479619759891003101710311129117111991213122713111326134413721386140014421456147014841821[[#This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départ]]&lt;FeuilleDeTemps133058721071631772193033173313453593733874014154294434574854015134155275415555275696116256536676816957237377517657797938078218358498638778919059199339199479619759891003101710311129117111991213122713111326134413721386140014421456147014841821[[#This Row],[Heure d’arrivée]],1,0)+FeuilleDeTemps133058721071631772193033173313453593733874014154294434574854015134155275415555275696116256536676816957237377517657797938078218358498638778919059199339199479619759891003101710311129117111991213122713111326134413721386140014421456147014841821[[#This Row],[Heure de départ]])-FeuilleDeTemps133058721071631772193033173313453593733874014154294434574854015134155275415555275696116256536676816957237377517657797938078218358498638778919059199339199479619759891003101710311129117111991213122713111326134413721386140014421456147014841821[[#This Row],[Fin de pause]]+FeuilleDeTemps133058721071631772193033173313453593733874014154294434574854015134155275415555275696116256536676816957237377517657797938078218358498638778919059199339199479619759891003101710311129117111991213122713111326134413721386140014421456147014841821[[#This Row],[Pause]]-FeuilleDeTemps133058721071631772193033173313453593733874014154294434574854015134155275415555275696116256536676816957237377517657797938078218358498638778919059199339199479619759891003101710311129117111991213122713111326134413721386140014421456147014841821[[#This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départ]]&lt;FeuilleDeTemps133058721071631772193033173313453593733874014154294434574854015134155275415555275696116256536676816957237377517657797938078218358498638778919059199339199479619759891003101710311129117111991213122713111326134413721386140014421456147014841821[[#This Row],[Heure d’arrivée]],1,0)+FeuilleDeTemps133058721071631772193033173313453593733874014154294434574854015134155275415555275696116256536676816957237377517657797938078218358498638778919059199339199479619759891003101710311129117111991213122713111326134413721386140014421456147014841821[[#This Row],[Heure de départ]])-FeuilleDeTemps133058721071631772193033173313453593733874014154294434574854015134155275415555275696116256536676816957237377517657797938078218358498638778919059199339199479619759891003101710311129117111991213122713111326134413721386140014421456147014841821[[#This Row],[Heure d’arrivée]],0))*24,0)</f>
        <v>0</v>
      </c>
      <c r="I179" s="59"/>
      <c r="J179" s="24"/>
    </row>
    <row r="180" spans="1:17" s="44" customFormat="1" ht="20.25" customHeight="1">
      <c r="A180" s="46">
        <f>A179</f>
        <v>6</v>
      </c>
      <c r="B180" s="14" t="s">
        <v>11</v>
      </c>
      <c r="C180" s="7">
        <f t="shared" ref="C180:C185" si="13">(C179)+1</f>
        <v>44600</v>
      </c>
      <c r="D180" s="11"/>
      <c r="E180" s="11"/>
      <c r="F180" s="11"/>
      <c r="G180" s="11"/>
      <c r="H180" s="5">
        <f>IFERROR(IF(COUNT(FeuilleDeTemps133058721071631772193033173313453593733874014154294434574854015134155275415555275696116256536676816957237377517657797938078218358498638778919059199339199479619759891003101710311129117111991213122713111326134413721386140014421456147014841821[[#This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départ]]&lt;FeuilleDeTemps133058721071631772193033173313453593733874014154294434574854015134155275415555275696116256536676816957237377517657797938078218358498638778919059199339199479619759891003101710311129117111991213122713111326134413721386140014421456147014841821[[#This Row],[Heure d’arrivée]],1,0)+FeuilleDeTemps133058721071631772193033173313453593733874014154294434574854015134155275415555275696116256536676816957237377517657797938078218358498638778919059199339199479619759891003101710311129117111991213122713111326134413721386140014421456147014841821[[#This Row],[Heure de départ]])-FeuilleDeTemps133058721071631772193033173313453593733874014154294434574854015134155275415555275696116256536676816957237377517657797938078218358498638778919059199339199479619759891003101710311129117111991213122713111326134413721386140014421456147014841821[[#This Row],[Fin de pause]]+FeuilleDeTemps133058721071631772193033173313453593733874014154294434574854015134155275415555275696116256536676816957237377517657797938078218358498638778919059199339199479619759891003101710311129117111991213122713111326134413721386140014421456147014841821[[#This Row],[Pause]]-FeuilleDeTemps133058721071631772193033173313453593733874014154294434574854015134155275415555275696116256536676816957237377517657797938078218358498638778919059199339199479619759891003101710311129117111991213122713111326134413721386140014421456147014841821[[#This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départ]]&lt;FeuilleDeTemps133058721071631772193033173313453593733874014154294434574854015134155275415555275696116256536676816957237377517657797938078218358498638778919059199339199479619759891003101710311129117111991213122713111326134413721386140014421456147014841821[[#This Row],[Heure d’arrivée]],1,0)+FeuilleDeTemps133058721071631772193033173313453593733874014154294434574854015134155275415555275696116256536676816957237377517657797938078218358498638778919059199339199479619759891003101710311129117111991213122713111326134413721386140014421456147014841821[[#This Row],[Heure de départ]])-FeuilleDeTemps133058721071631772193033173313453593733874014154294434574854015134155275415555275696116256536676816957237377517657797938078218358498638778919059199339199479619759891003101710311129117111991213122713111326134413721386140014421456147014841821[[#This Row],[Heure d’arrivée]],0))*24,0)</f>
        <v>0</v>
      </c>
      <c r="I180" s="59"/>
      <c r="J180" s="24"/>
    </row>
    <row r="181" spans="1:17" s="44" customFormat="1" ht="20.25" customHeight="1">
      <c r="A181" s="46">
        <f t="shared" ref="A181:A185" si="14">A180</f>
        <v>6</v>
      </c>
      <c r="B181" s="14" t="s">
        <v>12</v>
      </c>
      <c r="C181" s="7">
        <f t="shared" si="13"/>
        <v>44601</v>
      </c>
      <c r="D181" s="11"/>
      <c r="E181" s="11"/>
      <c r="F181" s="11"/>
      <c r="G181" s="11"/>
      <c r="H181" s="5">
        <f>IFERROR(IF(COUNT(FeuilleDeTemps133058721071631772193033173313453593733874014154294434574854015134155275415555275696116256536676816957237377517657797938078218358498638778919059199339199479619759891003101710311129117111991213122713111326134413721386140014421456147014841821[[#This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départ]]&lt;FeuilleDeTemps133058721071631772193033173313453593733874014154294434574854015134155275415555275696116256536676816957237377517657797938078218358498638778919059199339199479619759891003101710311129117111991213122713111326134413721386140014421456147014841821[[#This Row],[Heure d’arrivée]],1,0)+FeuilleDeTemps133058721071631772193033173313453593733874014154294434574854015134155275415555275696116256536676816957237377517657797938078218358498638778919059199339199479619759891003101710311129117111991213122713111326134413721386140014421456147014841821[[#This Row],[Heure de départ]])-FeuilleDeTemps133058721071631772193033173313453593733874014154294434574854015134155275415555275696116256536676816957237377517657797938078218358498638778919059199339199479619759891003101710311129117111991213122713111326134413721386140014421456147014841821[[#This Row],[Fin de pause]]+FeuilleDeTemps133058721071631772193033173313453593733874014154294434574854015134155275415555275696116256536676816957237377517657797938078218358498638778919059199339199479619759891003101710311129117111991213122713111326134413721386140014421456147014841821[[#This Row],[Pause]]-FeuilleDeTemps133058721071631772193033173313453593733874014154294434574854015134155275415555275696116256536676816957237377517657797938078218358498638778919059199339199479619759891003101710311129117111991213122713111326134413721386140014421456147014841821[[#This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départ]]&lt;FeuilleDeTemps133058721071631772193033173313453593733874014154294434574854015134155275415555275696116256536676816957237377517657797938078218358498638778919059199339199479619759891003101710311129117111991213122713111326134413721386140014421456147014841821[[#This Row],[Heure d’arrivée]],1,0)+FeuilleDeTemps133058721071631772193033173313453593733874014154294434574854015134155275415555275696116256536676816957237377517657797938078218358498638778919059199339199479619759891003101710311129117111991213122713111326134413721386140014421456147014841821[[#This Row],[Heure de départ]])-FeuilleDeTemps133058721071631772193033173313453593733874014154294434574854015134155275415555275696116256536676816957237377517657797938078218358498638778919059199339199479619759891003101710311129117111991213122713111326134413721386140014421456147014841821[[#This Row],[Heure d’arrivée]],0))*24,0)</f>
        <v>0</v>
      </c>
      <c r="I181" s="59"/>
      <c r="J181" s="24"/>
    </row>
    <row r="182" spans="1:17" s="44" customFormat="1" ht="20.25" customHeight="1">
      <c r="A182" s="46">
        <f t="shared" si="14"/>
        <v>6</v>
      </c>
      <c r="B182" s="14" t="s">
        <v>13</v>
      </c>
      <c r="C182" s="7">
        <f t="shared" si="13"/>
        <v>44602</v>
      </c>
      <c r="D182" s="11"/>
      <c r="E182" s="11"/>
      <c r="F182" s="11"/>
      <c r="G182" s="11"/>
      <c r="H182" s="5">
        <f>IFERROR(IF(COUNT(FeuilleDeTemps133058721071631772193033173313453593733874014154294434574854015134155275415555275696116256536676816957237377517657797938078218358498638778919059199339199479619759891003101710311129117111991213122713111326134413721386140014421456147014841821[[#This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départ]]&lt;FeuilleDeTemps133058721071631772193033173313453593733874014154294434574854015134155275415555275696116256536676816957237377517657797938078218358498638778919059199339199479619759891003101710311129117111991213122713111326134413721386140014421456147014841821[[#This Row],[Heure d’arrivée]],1,0)+FeuilleDeTemps133058721071631772193033173313453593733874014154294434574854015134155275415555275696116256536676816957237377517657797938078218358498638778919059199339199479619759891003101710311129117111991213122713111326134413721386140014421456147014841821[[#This Row],[Heure de départ]])-FeuilleDeTemps133058721071631772193033173313453593733874014154294434574854015134155275415555275696116256536676816957237377517657797938078218358498638778919059199339199479619759891003101710311129117111991213122713111326134413721386140014421456147014841821[[#This Row],[Fin de pause]]+FeuilleDeTemps133058721071631772193033173313453593733874014154294434574854015134155275415555275696116256536676816957237377517657797938078218358498638778919059199339199479619759891003101710311129117111991213122713111326134413721386140014421456147014841821[[#This Row],[Pause]]-FeuilleDeTemps133058721071631772193033173313453593733874014154294434574854015134155275415555275696116256536676816957237377517657797938078218358498638778919059199339199479619759891003101710311129117111991213122713111326134413721386140014421456147014841821[[#This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départ]]&lt;FeuilleDeTemps133058721071631772193033173313453593733874014154294434574854015134155275415555275696116256536676816957237377517657797938078218358498638778919059199339199479619759891003101710311129117111991213122713111326134413721386140014421456147014841821[[#This Row],[Heure d’arrivée]],1,0)+FeuilleDeTemps133058721071631772193033173313453593733874014154294434574854015134155275415555275696116256536676816957237377517657797938078218358498638778919059199339199479619759891003101710311129117111991213122713111326134413721386140014421456147014841821[[#This Row],[Heure de départ]])-FeuilleDeTemps133058721071631772193033173313453593733874014154294434574854015134155275415555275696116256536676816957237377517657797938078218358498638778919059199339199479619759891003101710311129117111991213122713111326134413721386140014421456147014841821[[#This Row],[Heure d’arrivée]],0))*24,0)</f>
        <v>0</v>
      </c>
      <c r="I182" s="59"/>
      <c r="J182" s="24"/>
    </row>
    <row r="183" spans="1:17" s="44" customFormat="1" ht="20.25" customHeight="1">
      <c r="A183" s="46">
        <f t="shared" si="14"/>
        <v>6</v>
      </c>
      <c r="B183" s="14" t="s">
        <v>30</v>
      </c>
      <c r="C183" s="7">
        <f t="shared" si="13"/>
        <v>44603</v>
      </c>
      <c r="D183" s="11"/>
      <c r="E183" s="11"/>
      <c r="F183" s="11"/>
      <c r="G183" s="11"/>
      <c r="H183" s="5">
        <f>IFERROR(IF(COUNT(FeuilleDeTemps133058721071631772193033173313453593733874014154294434574854015134155275415555275696116256536676816957237377517657797938078218358498638778919059199339199479619759891003101710311129117111991213122713111326134413721386140014421456147014841821[[#This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départ]]&lt;FeuilleDeTemps133058721071631772193033173313453593733874014154294434574854015134155275415555275696116256536676816957237377517657797938078218358498638778919059199339199479619759891003101710311129117111991213122713111326134413721386140014421456147014841821[[#This Row],[Heure d’arrivée]],1,0)+FeuilleDeTemps133058721071631772193033173313453593733874014154294434574854015134155275415555275696116256536676816957237377517657797938078218358498638778919059199339199479619759891003101710311129117111991213122713111326134413721386140014421456147014841821[[#This Row],[Heure de départ]])-FeuilleDeTemps133058721071631772193033173313453593733874014154294434574854015134155275415555275696116256536676816957237377517657797938078218358498638778919059199339199479619759891003101710311129117111991213122713111326134413721386140014421456147014841821[[#This Row],[Fin de pause]]+FeuilleDeTemps133058721071631772193033173313453593733874014154294434574854015134155275415555275696116256536676816957237377517657797938078218358498638778919059199339199479619759891003101710311129117111991213122713111326134413721386140014421456147014841821[[#This Row],[Pause]]-FeuilleDeTemps133058721071631772193033173313453593733874014154294434574854015134155275415555275696116256536676816957237377517657797938078218358498638778919059199339199479619759891003101710311129117111991213122713111326134413721386140014421456147014841821[[#This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départ]]&lt;FeuilleDeTemps133058721071631772193033173313453593733874014154294434574854015134155275415555275696116256536676816957237377517657797938078218358498638778919059199339199479619759891003101710311129117111991213122713111326134413721386140014421456147014841821[[#This Row],[Heure d’arrivée]],1,0)+FeuilleDeTemps133058721071631772193033173313453593733874014154294434574854015134155275415555275696116256536676816957237377517657797938078218358498638778919059199339199479619759891003101710311129117111991213122713111326134413721386140014421456147014841821[[#This Row],[Heure de départ]])-FeuilleDeTemps133058721071631772193033173313453593733874014154294434574854015134155275415555275696116256536676816957237377517657797938078218358498638778919059199339199479619759891003101710311129117111991213122713111326134413721386140014421456147014841821[[#This Row],[Heure d’arrivée]],0))*24,0)</f>
        <v>0</v>
      </c>
      <c r="I183" s="59"/>
      <c r="J183" s="24"/>
    </row>
    <row r="184" spans="1:17" s="44" customFormat="1" ht="20.25" customHeight="1">
      <c r="A184" s="46">
        <f t="shared" si="14"/>
        <v>6</v>
      </c>
      <c r="B184" s="14" t="s">
        <v>14</v>
      </c>
      <c r="C184" s="15">
        <f t="shared" si="13"/>
        <v>44604</v>
      </c>
      <c r="D184" s="15"/>
      <c r="E184" s="15"/>
      <c r="F184" s="15"/>
      <c r="G184" s="15"/>
      <c r="H184" s="17">
        <f>IFERROR(IF(COUNT(FeuilleDeTemps133058721071631772193033173313453593733874014154294434574854015134155275415555275696116256536676816957237377517657797938078218358498638778919059199339199479619759891003101710311129117111991213122713111326134413721386140014421456147014841821[[#This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départ]]&lt;FeuilleDeTemps133058721071631772193033173313453593733874014154294434574854015134155275415555275696116256536676816957237377517657797938078218358498638778919059199339199479619759891003101710311129117111991213122713111326134413721386140014421456147014841821[[#This Row],[Heure d’arrivée]],1,0)+FeuilleDeTemps133058721071631772193033173313453593733874014154294434574854015134155275415555275696116256536676816957237377517657797938078218358498638778919059199339199479619759891003101710311129117111991213122713111326134413721386140014421456147014841821[[#This Row],[Heure de départ]])-FeuilleDeTemps133058721071631772193033173313453593733874014154294434574854015134155275415555275696116256536676816957237377517657797938078218358498638778919059199339199479619759891003101710311129117111991213122713111326134413721386140014421456147014841821[[#This Row],[Fin de pause]]+FeuilleDeTemps133058721071631772193033173313453593733874014154294434574854015134155275415555275696116256536676816957237377517657797938078218358498638778919059199339199479619759891003101710311129117111991213122713111326134413721386140014421456147014841821[[#This Row],[Pause]]-FeuilleDeTemps133058721071631772193033173313453593733874014154294434574854015134155275415555275696116256536676816957237377517657797938078218358498638778919059199339199479619759891003101710311129117111991213122713111326134413721386140014421456147014841821[[#This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départ]]&lt;FeuilleDeTemps133058721071631772193033173313453593733874014154294434574854015134155275415555275696116256536676816957237377517657797938078218358498638778919059199339199479619759891003101710311129117111991213122713111326134413721386140014421456147014841821[[#This Row],[Heure d’arrivée]],1,0)+FeuilleDeTemps133058721071631772193033173313453593733874014154294434574854015134155275415555275696116256536676816957237377517657797938078218358498638778919059199339199479619759891003101710311129117111991213122713111326134413721386140014421456147014841821[[#This Row],[Heure de départ]])-FeuilleDeTemps133058721071631772193033173313453593733874014154294434574854015134155275415555275696116256536676816957237377517657797938078218358498638778919059199339199479619759891003101710311129117111991213122713111326134413721386140014421456147014841821[[#This Row],[Heure d’arrivée]],0))*24,0)</f>
        <v>0</v>
      </c>
      <c r="I184" s="17"/>
      <c r="J184" s="25"/>
    </row>
    <row r="185" spans="1:17" s="44" customFormat="1" ht="20.25" customHeight="1">
      <c r="A185" s="46">
        <f t="shared" si="14"/>
        <v>6</v>
      </c>
      <c r="B185" s="14" t="s">
        <v>15</v>
      </c>
      <c r="C185" s="15">
        <f t="shared" si="13"/>
        <v>44605</v>
      </c>
      <c r="D185" s="15"/>
      <c r="E185" s="15"/>
      <c r="F185" s="15"/>
      <c r="G185" s="15"/>
      <c r="H185" s="17">
        <f>IFERROR(IF(COUNT(FeuilleDeTemps133058721071631772193033173313453593733874014154294434574854015134155275415555275696116256536676816957237377517657797938078218358498638778919059199339199479619759891003101710311129117111991213122713111326134413721386140014421456147014841821[[#This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départ]]&lt;FeuilleDeTemps133058721071631772193033173313453593733874014154294434574854015134155275415555275696116256536676816957237377517657797938078218358498638778919059199339199479619759891003101710311129117111991213122713111326134413721386140014421456147014841821[[#This Row],[Heure d’arrivée]],1,0)+FeuilleDeTemps133058721071631772193033173313453593733874014154294434574854015134155275415555275696116256536676816957237377517657797938078218358498638778919059199339199479619759891003101710311129117111991213122713111326134413721386140014421456147014841821[[#This Row],[Heure de départ]])-FeuilleDeTemps133058721071631772193033173313453593733874014154294434574854015134155275415555275696116256536676816957237377517657797938078218358498638778919059199339199479619759891003101710311129117111991213122713111326134413721386140014421456147014841821[[#This Row],[Fin de pause]]+FeuilleDeTemps133058721071631772193033173313453593733874014154294434574854015134155275415555275696116256536676816957237377517657797938078218358498638778919059199339199479619759891003101710311129117111991213122713111326134413721386140014421456147014841821[[#This Row],[Pause]]-FeuilleDeTemps133058721071631772193033173313453593733874014154294434574854015134155275415555275696116256536676816957237377517657797938078218358498638778919059199339199479619759891003101710311129117111991213122713111326134413721386140014421456147014841821[[#This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133058721071631772193033173313453593733874014154294434574854015134155275415555275696116256536676816957237377517657797938078218358498638778919059199339199479619759891003101710311129117111991213122713111326134413721386140014421456147014841821[[#This Row],[Heure de départ]]&lt;FeuilleDeTemps133058721071631772193033173313453593733874014154294434574854015134155275415555275696116256536676816957237377517657797938078218358498638778919059199339199479619759891003101710311129117111991213122713111326134413721386140014421456147014841821[[#This Row],[Heure d’arrivée]],1,0)+FeuilleDeTemps133058721071631772193033173313453593733874014154294434574854015134155275415555275696116256536676816957237377517657797938078218358498638778919059199339199479619759891003101710311129117111991213122713111326134413721386140014421456147014841821[[#This Row],[Heure de départ]])-FeuilleDeTemps133058721071631772193033173313453593733874014154294434574854015134155275415555275696116256536676816957237377517657797938078218358498638778919059199339199479619759891003101710311129117111991213122713111326134413721386140014421456147014841821[[#This Row],[Heure d’arrivée]],0))*24,0)</f>
        <v>0</v>
      </c>
      <c r="I185" s="17"/>
      <c r="J185" s="25"/>
    </row>
    <row r="186" spans="1:17" s="1" customFormat="1" ht="36" customHeight="1">
      <c r="A186" s="47"/>
      <c r="B186" s="2" t="s">
        <v>31</v>
      </c>
      <c r="C186" s="2" t="s">
        <v>0</v>
      </c>
      <c r="D186" s="2" t="s">
        <v>2</v>
      </c>
      <c r="E186" s="2" t="s">
        <v>4</v>
      </c>
      <c r="F186" s="2" t="s">
        <v>5</v>
      </c>
      <c r="G186" s="2" t="s">
        <v>29</v>
      </c>
      <c r="H186" s="2" t="s">
        <v>32</v>
      </c>
      <c r="N186" s="19"/>
      <c r="Q186" s="19"/>
    </row>
    <row r="187" spans="1:17" s="57" customFormat="1" ht="16.2" customHeight="1">
      <c r="A187" s="54"/>
      <c r="B187" s="55">
        <f>IF((H177)=0, (G177),(G177)-(H177))</f>
        <v>-228</v>
      </c>
      <c r="C187" s="55">
        <v>38</v>
      </c>
      <c r="D187" s="55">
        <f>SUBTOTAL(109,FeuilleDeTemps133058721071631772193033173313453593733874014154294434574854015134155275415555275696116256536676816957237377517657797938078218358498638778919059199339199479619759891003101710311129117111991213122713111326134413721386140014421456147014841822[Heures de travail])</f>
        <v>0</v>
      </c>
      <c r="E187" s="55">
        <f>IF(D187&lt;=C187,D187,C187)</f>
        <v>0</v>
      </c>
      <c r="F187" s="55">
        <f>D187-E187</f>
        <v>0</v>
      </c>
      <c r="G187" s="55">
        <f>SUM(D187,-C187,B187)</f>
        <v>-266</v>
      </c>
      <c r="H187" s="55">
        <f>SUM(FeuilleDeTemps133058721071631772193033173313453593733874014154294434574854015134155275415555275696116256536676816957237377517657797938078218358498638778919059199339199479619759891003101710311129117111991213122713111326134413721386140014421456147014841822[Payement])</f>
        <v>0</v>
      </c>
      <c r="I187" s="56"/>
      <c r="J187" s="56"/>
    </row>
    <row r="188" spans="1:17" s="44" customFormat="1" ht="16.8" customHeight="1" thickBot="1">
      <c r="A188" s="46"/>
      <c r="B188" s="44" t="s">
        <v>10</v>
      </c>
      <c r="C188" s="44" t="s">
        <v>1</v>
      </c>
      <c r="D188" s="44" t="s">
        <v>3</v>
      </c>
      <c r="E188" s="44" t="s">
        <v>8</v>
      </c>
      <c r="F188" s="44" t="s">
        <v>9</v>
      </c>
      <c r="G188" s="44" t="s">
        <v>6</v>
      </c>
      <c r="H188" s="44" t="s">
        <v>7</v>
      </c>
      <c r="I188" s="44" t="s">
        <v>102</v>
      </c>
      <c r="J188" s="33" t="s">
        <v>97</v>
      </c>
    </row>
    <row r="189" spans="1:17" s="44" customFormat="1" ht="20.25" customHeight="1">
      <c r="A189" s="60">
        <f>WEEKNUM(C189)-1</f>
        <v>7</v>
      </c>
      <c r="B189" s="14" t="s">
        <v>99</v>
      </c>
      <c r="C189" s="7">
        <f>(C185)+1</f>
        <v>44606</v>
      </c>
      <c r="D189" s="11"/>
      <c r="E189" s="11"/>
      <c r="F189" s="11"/>
      <c r="G189" s="11"/>
      <c r="H189" s="5">
        <f>IFERROR(IF(COUNT(FeuilleDeTemps133058721071631772193033173313453593733874014154294434574854015134155275415555275696116256536676816957237377517657797938078218358498638778919059199339199479619759891003101710311129117111991213122713111326134413721386140014421456147014841822[[#This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départ]]&lt;FeuilleDeTemps133058721071631772193033173313453593733874014154294434574854015134155275415555275696116256536676816957237377517657797938078218358498638778919059199339199479619759891003101710311129117111991213122713111326134413721386140014421456147014841822[[#This Row],[Heure d’arrivée]],1,0)+FeuilleDeTemps133058721071631772193033173313453593733874014154294434574854015134155275415555275696116256536676816957237377517657797938078218358498638778919059199339199479619759891003101710311129117111991213122713111326134413721386140014421456147014841822[[#This Row],[Heure de départ]])-FeuilleDeTemps133058721071631772193033173313453593733874014154294434574854015134155275415555275696116256536676816957237377517657797938078218358498638778919059199339199479619759891003101710311129117111991213122713111326134413721386140014421456147014841822[[#This Row],[Fin de pause]]+FeuilleDeTemps133058721071631772193033173313453593733874014154294434574854015134155275415555275696116256536676816957237377517657797938078218358498638778919059199339199479619759891003101710311129117111991213122713111326134413721386140014421456147014841822[[#This Row],[Pause]]-FeuilleDeTemps133058721071631772193033173313453593733874014154294434574854015134155275415555275696116256536676816957237377517657797938078218358498638778919059199339199479619759891003101710311129117111991213122713111326134413721386140014421456147014841822[[#This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départ]]&lt;FeuilleDeTemps133058721071631772193033173313453593733874014154294434574854015134155275415555275696116256536676816957237377517657797938078218358498638778919059199339199479619759891003101710311129117111991213122713111326134413721386140014421456147014841822[[#This Row],[Heure d’arrivée]],1,0)+FeuilleDeTemps133058721071631772193033173313453593733874014154294434574854015134155275415555275696116256536676816957237377517657797938078218358498638778919059199339199479619759891003101710311129117111991213122713111326134413721386140014421456147014841822[[#This Row],[Heure de départ]])-FeuilleDeTemps133058721071631772193033173313453593733874014154294434574854015134155275415555275696116256536676816957237377517657797938078218358498638778919059199339199479619759891003101710311129117111991213122713111326134413721386140014421456147014841822[[#This Row],[Heure d’arrivée]],0))*24,0)</f>
        <v>0</v>
      </c>
      <c r="I189" s="59"/>
      <c r="J189" s="24"/>
    </row>
    <row r="190" spans="1:17" s="44" customFormat="1" ht="20.25" customHeight="1">
      <c r="A190" s="46">
        <f>A189</f>
        <v>7</v>
      </c>
      <c r="B190" s="14" t="s">
        <v>11</v>
      </c>
      <c r="C190" s="7">
        <f t="shared" ref="C190:C195" si="15">(C189)+1</f>
        <v>44607</v>
      </c>
      <c r="D190" s="11"/>
      <c r="E190" s="11"/>
      <c r="F190" s="11"/>
      <c r="G190" s="11"/>
      <c r="H190" s="5">
        <f>IFERROR(IF(COUNT(FeuilleDeTemps133058721071631772193033173313453593733874014154294434574854015134155275415555275696116256536676816957237377517657797938078218358498638778919059199339199479619759891003101710311129117111991213122713111326134413721386140014421456147014841822[[#This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départ]]&lt;FeuilleDeTemps133058721071631772193033173313453593733874014154294434574854015134155275415555275696116256536676816957237377517657797938078218358498638778919059199339199479619759891003101710311129117111991213122713111326134413721386140014421456147014841822[[#This Row],[Heure d’arrivée]],1,0)+FeuilleDeTemps133058721071631772193033173313453593733874014154294434574854015134155275415555275696116256536676816957237377517657797938078218358498638778919059199339199479619759891003101710311129117111991213122713111326134413721386140014421456147014841822[[#This Row],[Heure de départ]])-FeuilleDeTemps133058721071631772193033173313453593733874014154294434574854015134155275415555275696116256536676816957237377517657797938078218358498638778919059199339199479619759891003101710311129117111991213122713111326134413721386140014421456147014841822[[#This Row],[Fin de pause]]+FeuilleDeTemps133058721071631772193033173313453593733874014154294434574854015134155275415555275696116256536676816957237377517657797938078218358498638778919059199339199479619759891003101710311129117111991213122713111326134413721386140014421456147014841822[[#This Row],[Pause]]-FeuilleDeTemps133058721071631772193033173313453593733874014154294434574854015134155275415555275696116256536676816957237377517657797938078218358498638778919059199339199479619759891003101710311129117111991213122713111326134413721386140014421456147014841822[[#This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départ]]&lt;FeuilleDeTemps133058721071631772193033173313453593733874014154294434574854015134155275415555275696116256536676816957237377517657797938078218358498638778919059199339199479619759891003101710311129117111991213122713111326134413721386140014421456147014841822[[#This Row],[Heure d’arrivée]],1,0)+FeuilleDeTemps133058721071631772193033173313453593733874014154294434574854015134155275415555275696116256536676816957237377517657797938078218358498638778919059199339199479619759891003101710311129117111991213122713111326134413721386140014421456147014841822[[#This Row],[Heure de départ]])-FeuilleDeTemps133058721071631772193033173313453593733874014154294434574854015134155275415555275696116256536676816957237377517657797938078218358498638778919059199339199479619759891003101710311129117111991213122713111326134413721386140014421456147014841822[[#This Row],[Heure d’arrivée]],0))*24,0)</f>
        <v>0</v>
      </c>
      <c r="I190" s="59"/>
      <c r="J190" s="24"/>
    </row>
    <row r="191" spans="1:17" s="44" customFormat="1" ht="20.25" customHeight="1">
      <c r="A191" s="46">
        <f t="shared" ref="A191:A195" si="16">A190</f>
        <v>7</v>
      </c>
      <c r="B191" s="14" t="s">
        <v>12</v>
      </c>
      <c r="C191" s="7">
        <f t="shared" si="15"/>
        <v>44608</v>
      </c>
      <c r="D191" s="11"/>
      <c r="E191" s="11"/>
      <c r="F191" s="11"/>
      <c r="G191" s="11"/>
      <c r="H191" s="5">
        <f>IFERROR(IF(COUNT(FeuilleDeTemps133058721071631772193033173313453593733874014154294434574854015134155275415555275696116256536676816957237377517657797938078218358498638778919059199339199479619759891003101710311129117111991213122713111326134413721386140014421456147014841822[[#This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départ]]&lt;FeuilleDeTemps133058721071631772193033173313453593733874014154294434574854015134155275415555275696116256536676816957237377517657797938078218358498638778919059199339199479619759891003101710311129117111991213122713111326134413721386140014421456147014841822[[#This Row],[Heure d’arrivée]],1,0)+FeuilleDeTemps133058721071631772193033173313453593733874014154294434574854015134155275415555275696116256536676816957237377517657797938078218358498638778919059199339199479619759891003101710311129117111991213122713111326134413721386140014421456147014841822[[#This Row],[Heure de départ]])-FeuilleDeTemps133058721071631772193033173313453593733874014154294434574854015134155275415555275696116256536676816957237377517657797938078218358498638778919059199339199479619759891003101710311129117111991213122713111326134413721386140014421456147014841822[[#This Row],[Fin de pause]]+FeuilleDeTemps133058721071631772193033173313453593733874014154294434574854015134155275415555275696116256536676816957237377517657797938078218358498638778919059199339199479619759891003101710311129117111991213122713111326134413721386140014421456147014841822[[#This Row],[Pause]]-FeuilleDeTemps133058721071631772193033173313453593733874014154294434574854015134155275415555275696116256536676816957237377517657797938078218358498638778919059199339199479619759891003101710311129117111991213122713111326134413721386140014421456147014841822[[#This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départ]]&lt;FeuilleDeTemps133058721071631772193033173313453593733874014154294434574854015134155275415555275696116256536676816957237377517657797938078218358498638778919059199339199479619759891003101710311129117111991213122713111326134413721386140014421456147014841822[[#This Row],[Heure d’arrivée]],1,0)+FeuilleDeTemps133058721071631772193033173313453593733874014154294434574854015134155275415555275696116256536676816957237377517657797938078218358498638778919059199339199479619759891003101710311129117111991213122713111326134413721386140014421456147014841822[[#This Row],[Heure de départ]])-FeuilleDeTemps133058721071631772193033173313453593733874014154294434574854015134155275415555275696116256536676816957237377517657797938078218358498638778919059199339199479619759891003101710311129117111991213122713111326134413721386140014421456147014841822[[#This Row],[Heure d’arrivée]],0))*24,0)</f>
        <v>0</v>
      </c>
      <c r="I191" s="59"/>
      <c r="J191" s="24"/>
    </row>
    <row r="192" spans="1:17" s="44" customFormat="1" ht="20.25" customHeight="1">
      <c r="A192" s="46">
        <f t="shared" si="16"/>
        <v>7</v>
      </c>
      <c r="B192" s="14" t="s">
        <v>13</v>
      </c>
      <c r="C192" s="7">
        <f t="shared" si="15"/>
        <v>44609</v>
      </c>
      <c r="D192" s="11"/>
      <c r="E192" s="11"/>
      <c r="F192" s="11"/>
      <c r="G192" s="11"/>
      <c r="H192" s="5">
        <f>IFERROR(IF(COUNT(FeuilleDeTemps133058721071631772193033173313453593733874014154294434574854015134155275415555275696116256536676816957237377517657797938078218358498638778919059199339199479619759891003101710311129117111991213122713111326134413721386140014421456147014841822[[#This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départ]]&lt;FeuilleDeTemps133058721071631772193033173313453593733874014154294434574854015134155275415555275696116256536676816957237377517657797938078218358498638778919059199339199479619759891003101710311129117111991213122713111326134413721386140014421456147014841822[[#This Row],[Heure d’arrivée]],1,0)+FeuilleDeTemps133058721071631772193033173313453593733874014154294434574854015134155275415555275696116256536676816957237377517657797938078218358498638778919059199339199479619759891003101710311129117111991213122713111326134413721386140014421456147014841822[[#This Row],[Heure de départ]])-FeuilleDeTemps133058721071631772193033173313453593733874014154294434574854015134155275415555275696116256536676816957237377517657797938078218358498638778919059199339199479619759891003101710311129117111991213122713111326134413721386140014421456147014841822[[#This Row],[Fin de pause]]+FeuilleDeTemps133058721071631772193033173313453593733874014154294434574854015134155275415555275696116256536676816957237377517657797938078218358498638778919059199339199479619759891003101710311129117111991213122713111326134413721386140014421456147014841822[[#This Row],[Pause]]-FeuilleDeTemps133058721071631772193033173313453593733874014154294434574854015134155275415555275696116256536676816957237377517657797938078218358498638778919059199339199479619759891003101710311129117111991213122713111326134413721386140014421456147014841822[[#This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départ]]&lt;FeuilleDeTemps133058721071631772193033173313453593733874014154294434574854015134155275415555275696116256536676816957237377517657797938078218358498638778919059199339199479619759891003101710311129117111991213122713111326134413721386140014421456147014841822[[#This Row],[Heure d’arrivée]],1,0)+FeuilleDeTemps133058721071631772193033173313453593733874014154294434574854015134155275415555275696116256536676816957237377517657797938078218358498638778919059199339199479619759891003101710311129117111991213122713111326134413721386140014421456147014841822[[#This Row],[Heure de départ]])-FeuilleDeTemps133058721071631772193033173313453593733874014154294434574854015134155275415555275696116256536676816957237377517657797938078218358498638778919059199339199479619759891003101710311129117111991213122713111326134413721386140014421456147014841822[[#This Row],[Heure d’arrivée]],0))*24,0)</f>
        <v>0</v>
      </c>
      <c r="I192" s="59"/>
      <c r="J192" s="24"/>
    </row>
    <row r="193" spans="1:17" s="44" customFormat="1" ht="20.25" customHeight="1">
      <c r="A193" s="46">
        <f t="shared" si="16"/>
        <v>7</v>
      </c>
      <c r="B193" s="14" t="s">
        <v>30</v>
      </c>
      <c r="C193" s="7">
        <f t="shared" si="15"/>
        <v>44610</v>
      </c>
      <c r="D193" s="11"/>
      <c r="E193" s="11"/>
      <c r="F193" s="11"/>
      <c r="G193" s="11"/>
      <c r="H193" s="5">
        <f>IFERROR(IF(COUNT(FeuilleDeTemps133058721071631772193033173313453593733874014154294434574854015134155275415555275696116256536676816957237377517657797938078218358498638778919059199339199479619759891003101710311129117111991213122713111326134413721386140014421456147014841822[[#This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départ]]&lt;FeuilleDeTemps133058721071631772193033173313453593733874014154294434574854015134155275415555275696116256536676816957237377517657797938078218358498638778919059199339199479619759891003101710311129117111991213122713111326134413721386140014421456147014841822[[#This Row],[Heure d’arrivée]],1,0)+FeuilleDeTemps133058721071631772193033173313453593733874014154294434574854015134155275415555275696116256536676816957237377517657797938078218358498638778919059199339199479619759891003101710311129117111991213122713111326134413721386140014421456147014841822[[#This Row],[Heure de départ]])-FeuilleDeTemps133058721071631772193033173313453593733874014154294434574854015134155275415555275696116256536676816957237377517657797938078218358498638778919059199339199479619759891003101710311129117111991213122713111326134413721386140014421456147014841822[[#This Row],[Fin de pause]]+FeuilleDeTemps133058721071631772193033173313453593733874014154294434574854015134155275415555275696116256536676816957237377517657797938078218358498638778919059199339199479619759891003101710311129117111991213122713111326134413721386140014421456147014841822[[#This Row],[Pause]]-FeuilleDeTemps133058721071631772193033173313453593733874014154294434574854015134155275415555275696116256536676816957237377517657797938078218358498638778919059199339199479619759891003101710311129117111991213122713111326134413721386140014421456147014841822[[#This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départ]]&lt;FeuilleDeTemps133058721071631772193033173313453593733874014154294434574854015134155275415555275696116256536676816957237377517657797938078218358498638778919059199339199479619759891003101710311129117111991213122713111326134413721386140014421456147014841822[[#This Row],[Heure d’arrivée]],1,0)+FeuilleDeTemps133058721071631772193033173313453593733874014154294434574854015134155275415555275696116256536676816957237377517657797938078218358498638778919059199339199479619759891003101710311129117111991213122713111326134413721386140014421456147014841822[[#This Row],[Heure de départ]])-FeuilleDeTemps133058721071631772193033173313453593733874014154294434574854015134155275415555275696116256536676816957237377517657797938078218358498638778919059199339199479619759891003101710311129117111991213122713111326134413721386140014421456147014841822[[#This Row],[Heure d’arrivée]],0))*24,0)</f>
        <v>0</v>
      </c>
      <c r="I193" s="59"/>
      <c r="J193" s="24"/>
    </row>
    <row r="194" spans="1:17" s="44" customFormat="1" ht="20.25" customHeight="1">
      <c r="A194" s="46">
        <f t="shared" si="16"/>
        <v>7</v>
      </c>
      <c r="B194" s="14" t="s">
        <v>14</v>
      </c>
      <c r="C194" s="15">
        <f t="shared" si="15"/>
        <v>44611</v>
      </c>
      <c r="D194" s="15"/>
      <c r="E194" s="15"/>
      <c r="F194" s="15"/>
      <c r="G194" s="15"/>
      <c r="H194" s="17">
        <f>IFERROR(IF(COUNT(FeuilleDeTemps133058721071631772193033173313453593733874014154294434574854015134155275415555275696116256536676816957237377517657797938078218358498638778919059199339199479619759891003101710311129117111991213122713111326134413721386140014421456147014841822[[#This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départ]]&lt;FeuilleDeTemps133058721071631772193033173313453593733874014154294434574854015134155275415555275696116256536676816957237377517657797938078218358498638778919059199339199479619759891003101710311129117111991213122713111326134413721386140014421456147014841822[[#This Row],[Heure d’arrivée]],1,0)+FeuilleDeTemps133058721071631772193033173313453593733874014154294434574854015134155275415555275696116256536676816957237377517657797938078218358498638778919059199339199479619759891003101710311129117111991213122713111326134413721386140014421456147014841822[[#This Row],[Heure de départ]])-FeuilleDeTemps133058721071631772193033173313453593733874014154294434574854015134155275415555275696116256536676816957237377517657797938078218358498638778919059199339199479619759891003101710311129117111991213122713111326134413721386140014421456147014841822[[#This Row],[Fin de pause]]+FeuilleDeTemps133058721071631772193033173313453593733874014154294434574854015134155275415555275696116256536676816957237377517657797938078218358498638778919059199339199479619759891003101710311129117111991213122713111326134413721386140014421456147014841822[[#This Row],[Pause]]-FeuilleDeTemps133058721071631772193033173313453593733874014154294434574854015134155275415555275696116256536676816957237377517657797938078218358498638778919059199339199479619759891003101710311129117111991213122713111326134413721386140014421456147014841822[[#This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départ]]&lt;FeuilleDeTemps133058721071631772193033173313453593733874014154294434574854015134155275415555275696116256536676816957237377517657797938078218358498638778919059199339199479619759891003101710311129117111991213122713111326134413721386140014421456147014841822[[#This Row],[Heure d’arrivée]],1,0)+FeuilleDeTemps133058721071631772193033173313453593733874014154294434574854015134155275415555275696116256536676816957237377517657797938078218358498638778919059199339199479619759891003101710311129117111991213122713111326134413721386140014421456147014841822[[#This Row],[Heure de départ]])-FeuilleDeTemps133058721071631772193033173313453593733874014154294434574854015134155275415555275696116256536676816957237377517657797938078218358498638778919059199339199479619759891003101710311129117111991213122713111326134413721386140014421456147014841822[[#This Row],[Heure d’arrivée]],0))*24,0)</f>
        <v>0</v>
      </c>
      <c r="I194" s="17"/>
      <c r="J194" s="25"/>
    </row>
    <row r="195" spans="1:17" s="44" customFormat="1" ht="20.25" customHeight="1">
      <c r="A195" s="46">
        <f t="shared" si="16"/>
        <v>7</v>
      </c>
      <c r="B195" s="14" t="s">
        <v>15</v>
      </c>
      <c r="C195" s="15">
        <f t="shared" si="15"/>
        <v>44612</v>
      </c>
      <c r="D195" s="15"/>
      <c r="E195" s="15"/>
      <c r="F195" s="15"/>
      <c r="G195" s="15"/>
      <c r="H195" s="17">
        <f>IFERROR(IF(COUNT(FeuilleDeTemps133058721071631772193033173313453593733874014154294434574854015134155275415555275696116256536676816957237377517657797938078218358498638778919059199339199479619759891003101710311129117111991213122713111326134413721386140014421456147014841822[[#This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départ]]&lt;FeuilleDeTemps133058721071631772193033173313453593733874014154294434574854015134155275415555275696116256536676816957237377517657797938078218358498638778919059199339199479619759891003101710311129117111991213122713111326134413721386140014421456147014841822[[#This Row],[Heure d’arrivée]],1,0)+FeuilleDeTemps133058721071631772193033173313453593733874014154294434574854015134155275415555275696116256536676816957237377517657797938078218358498638778919059199339199479619759891003101710311129117111991213122713111326134413721386140014421456147014841822[[#This Row],[Heure de départ]])-FeuilleDeTemps133058721071631772193033173313453593733874014154294434574854015134155275415555275696116256536676816957237377517657797938078218358498638778919059199339199479619759891003101710311129117111991213122713111326134413721386140014421456147014841822[[#This Row],[Fin de pause]]+FeuilleDeTemps133058721071631772193033173313453593733874014154294434574854015134155275415555275696116256536676816957237377517657797938078218358498638778919059199339199479619759891003101710311129117111991213122713111326134413721386140014421456147014841822[[#This Row],[Pause]]-FeuilleDeTemps133058721071631772193033173313453593733874014154294434574854015134155275415555275696116256536676816957237377517657797938078218358498638778919059199339199479619759891003101710311129117111991213122713111326134413721386140014421456147014841822[[#This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133058721071631772193033173313453593733874014154294434574854015134155275415555275696116256536676816957237377517657797938078218358498638778919059199339199479619759891003101710311129117111991213122713111326134413721386140014421456147014841822[[#This Row],[Heure de départ]]&lt;FeuilleDeTemps133058721071631772193033173313453593733874014154294434574854015134155275415555275696116256536676816957237377517657797938078218358498638778919059199339199479619759891003101710311129117111991213122713111326134413721386140014421456147014841822[[#This Row],[Heure d’arrivée]],1,0)+FeuilleDeTemps133058721071631772193033173313453593733874014154294434574854015134155275415555275696116256536676816957237377517657797938078218358498638778919059199339199479619759891003101710311129117111991213122713111326134413721386140014421456147014841822[[#This Row],[Heure de départ]])-FeuilleDeTemps133058721071631772193033173313453593733874014154294434574854015134155275415555275696116256536676816957237377517657797938078218358498638778919059199339199479619759891003101710311129117111991213122713111326134413721386140014421456147014841822[[#This Row],[Heure d’arrivée]],0))*24,0)</f>
        <v>0</v>
      </c>
      <c r="I195" s="17"/>
      <c r="J195" s="25"/>
    </row>
    <row r="196" spans="1:17" s="1" customFormat="1" ht="36" customHeight="1">
      <c r="A196" s="47"/>
      <c r="B196" s="2" t="s">
        <v>31</v>
      </c>
      <c r="C196" s="2" t="s">
        <v>0</v>
      </c>
      <c r="D196" s="2" t="s">
        <v>2</v>
      </c>
      <c r="E196" s="2" t="s">
        <v>4</v>
      </c>
      <c r="F196" s="2" t="s">
        <v>5</v>
      </c>
      <c r="G196" s="2" t="s">
        <v>29</v>
      </c>
      <c r="H196" s="2" t="s">
        <v>32</v>
      </c>
      <c r="N196" s="19"/>
      <c r="Q196" s="19"/>
    </row>
    <row r="197" spans="1:17" s="57" customFormat="1" ht="16.2" customHeight="1">
      <c r="A197" s="54"/>
      <c r="B197" s="55">
        <f>IF((H187)=0, (G187),(G187)-(H187))</f>
        <v>-266</v>
      </c>
      <c r="C197" s="55">
        <v>38</v>
      </c>
      <c r="D197" s="55">
        <f>SUBTOTAL(109,FeuilleDeTemps133058721071631772193033173313453593733874014154294434574854015134155275415555275696116256536676816957237377517657797938078218358498638778919059199339199479619759891003101710311129117111991213122713111326134413721386140014421456147014841823[Heures de travail])</f>
        <v>0</v>
      </c>
      <c r="E197" s="55">
        <f>IF(D197&lt;=C197,D197,C197)</f>
        <v>0</v>
      </c>
      <c r="F197" s="55">
        <f>D197-E197</f>
        <v>0</v>
      </c>
      <c r="G197" s="55">
        <f>SUM(D197,-C197,B197)</f>
        <v>-304</v>
      </c>
      <c r="H197" s="55">
        <f>SUM(FeuilleDeTemps133058721071631772193033173313453593733874014154294434574854015134155275415555275696116256536676816957237377517657797938078218358498638778919059199339199479619759891003101710311129117111991213122713111326134413721386140014421456147014841823[Payement])</f>
        <v>0</v>
      </c>
      <c r="I197" s="56"/>
      <c r="J197" s="56"/>
    </row>
    <row r="198" spans="1:17" s="44" customFormat="1" ht="16.8" customHeight="1" thickBot="1">
      <c r="A198" s="46"/>
      <c r="B198" s="44" t="s">
        <v>10</v>
      </c>
      <c r="C198" s="44" t="s">
        <v>1</v>
      </c>
      <c r="D198" s="44" t="s">
        <v>3</v>
      </c>
      <c r="E198" s="44" t="s">
        <v>8</v>
      </c>
      <c r="F198" s="44" t="s">
        <v>9</v>
      </c>
      <c r="G198" s="44" t="s">
        <v>6</v>
      </c>
      <c r="H198" s="44" t="s">
        <v>7</v>
      </c>
      <c r="I198" s="44" t="s">
        <v>102</v>
      </c>
      <c r="J198" s="33" t="s">
        <v>97</v>
      </c>
    </row>
    <row r="199" spans="1:17" s="44" customFormat="1" ht="20.25" customHeight="1">
      <c r="A199" s="60">
        <f>WEEKNUM(C199)-1</f>
        <v>8</v>
      </c>
      <c r="B199" s="14" t="s">
        <v>99</v>
      </c>
      <c r="C199" s="7">
        <f>(C195)+1</f>
        <v>44613</v>
      </c>
      <c r="D199" s="11"/>
      <c r="E199" s="11"/>
      <c r="F199" s="11"/>
      <c r="G199" s="11"/>
      <c r="H199" s="5">
        <f>IFERROR(IF(COUNT(FeuilleDeTemps133058721071631772193033173313453593733874014154294434574854015134155275415555275696116256536676816957237377517657797938078218358498638778919059199339199479619759891003101710311129117111991213122713111326134413721386140014421456147014841823[[#This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départ]]&lt;FeuilleDeTemps133058721071631772193033173313453593733874014154294434574854015134155275415555275696116256536676816957237377517657797938078218358498638778919059199339199479619759891003101710311129117111991213122713111326134413721386140014421456147014841823[[#This Row],[Heure d’arrivée]],1,0)+FeuilleDeTemps133058721071631772193033173313453593733874014154294434574854015134155275415555275696116256536676816957237377517657797938078218358498638778919059199339199479619759891003101710311129117111991213122713111326134413721386140014421456147014841823[[#This Row],[Heure de départ]])-FeuilleDeTemps133058721071631772193033173313453593733874014154294434574854015134155275415555275696116256536676816957237377517657797938078218358498638778919059199339199479619759891003101710311129117111991213122713111326134413721386140014421456147014841823[[#This Row],[Fin de pause]]+FeuilleDeTemps133058721071631772193033173313453593733874014154294434574854015134155275415555275696116256536676816957237377517657797938078218358498638778919059199339199479619759891003101710311129117111991213122713111326134413721386140014421456147014841823[[#This Row],[Pause]]-FeuilleDeTemps133058721071631772193033173313453593733874014154294434574854015134155275415555275696116256536676816957237377517657797938078218358498638778919059199339199479619759891003101710311129117111991213122713111326134413721386140014421456147014841823[[#This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départ]]&lt;FeuilleDeTemps133058721071631772193033173313453593733874014154294434574854015134155275415555275696116256536676816957237377517657797938078218358498638778919059199339199479619759891003101710311129117111991213122713111326134413721386140014421456147014841823[[#This Row],[Heure d’arrivée]],1,0)+FeuilleDeTemps133058721071631772193033173313453593733874014154294434574854015134155275415555275696116256536676816957237377517657797938078218358498638778919059199339199479619759891003101710311129117111991213122713111326134413721386140014421456147014841823[[#This Row],[Heure de départ]])-FeuilleDeTemps133058721071631772193033173313453593733874014154294434574854015134155275415555275696116256536676816957237377517657797938078218358498638778919059199339199479619759891003101710311129117111991213122713111326134413721386140014421456147014841823[[#This Row],[Heure d’arrivée]],0))*24,0)</f>
        <v>0</v>
      </c>
      <c r="I199" s="59"/>
      <c r="J199" s="24"/>
    </row>
    <row r="200" spans="1:17" s="44" customFormat="1" ht="20.25" customHeight="1">
      <c r="A200" s="46">
        <f>A199</f>
        <v>8</v>
      </c>
      <c r="B200" s="14" t="s">
        <v>11</v>
      </c>
      <c r="C200" s="7">
        <f t="shared" ref="C200:C205" si="17">(C199)+1</f>
        <v>44614</v>
      </c>
      <c r="D200" s="11"/>
      <c r="E200" s="11"/>
      <c r="F200" s="11"/>
      <c r="G200" s="11"/>
      <c r="H200" s="5">
        <f>IFERROR(IF(COUNT(FeuilleDeTemps133058721071631772193033173313453593733874014154294434574854015134155275415555275696116256536676816957237377517657797938078218358498638778919059199339199479619759891003101710311129117111991213122713111326134413721386140014421456147014841823[[#This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départ]]&lt;FeuilleDeTemps133058721071631772193033173313453593733874014154294434574854015134155275415555275696116256536676816957237377517657797938078218358498638778919059199339199479619759891003101710311129117111991213122713111326134413721386140014421456147014841823[[#This Row],[Heure d’arrivée]],1,0)+FeuilleDeTemps133058721071631772193033173313453593733874014154294434574854015134155275415555275696116256536676816957237377517657797938078218358498638778919059199339199479619759891003101710311129117111991213122713111326134413721386140014421456147014841823[[#This Row],[Heure de départ]])-FeuilleDeTemps133058721071631772193033173313453593733874014154294434574854015134155275415555275696116256536676816957237377517657797938078218358498638778919059199339199479619759891003101710311129117111991213122713111326134413721386140014421456147014841823[[#This Row],[Fin de pause]]+FeuilleDeTemps133058721071631772193033173313453593733874014154294434574854015134155275415555275696116256536676816957237377517657797938078218358498638778919059199339199479619759891003101710311129117111991213122713111326134413721386140014421456147014841823[[#This Row],[Pause]]-FeuilleDeTemps133058721071631772193033173313453593733874014154294434574854015134155275415555275696116256536676816957237377517657797938078218358498638778919059199339199479619759891003101710311129117111991213122713111326134413721386140014421456147014841823[[#This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départ]]&lt;FeuilleDeTemps133058721071631772193033173313453593733874014154294434574854015134155275415555275696116256536676816957237377517657797938078218358498638778919059199339199479619759891003101710311129117111991213122713111326134413721386140014421456147014841823[[#This Row],[Heure d’arrivée]],1,0)+FeuilleDeTemps133058721071631772193033173313453593733874014154294434574854015134155275415555275696116256536676816957237377517657797938078218358498638778919059199339199479619759891003101710311129117111991213122713111326134413721386140014421456147014841823[[#This Row],[Heure de départ]])-FeuilleDeTemps133058721071631772193033173313453593733874014154294434574854015134155275415555275696116256536676816957237377517657797938078218358498638778919059199339199479619759891003101710311129117111991213122713111326134413721386140014421456147014841823[[#This Row],[Heure d’arrivée]],0))*24,0)</f>
        <v>0</v>
      </c>
      <c r="I200" s="59"/>
      <c r="J200" s="24"/>
    </row>
    <row r="201" spans="1:17" s="44" customFormat="1" ht="20.25" customHeight="1">
      <c r="A201" s="46">
        <f t="shared" ref="A201:A205" si="18">A200</f>
        <v>8</v>
      </c>
      <c r="B201" s="14" t="s">
        <v>12</v>
      </c>
      <c r="C201" s="7">
        <f t="shared" si="17"/>
        <v>44615</v>
      </c>
      <c r="D201" s="11"/>
      <c r="E201" s="11"/>
      <c r="F201" s="11"/>
      <c r="G201" s="11"/>
      <c r="H201" s="5">
        <f>IFERROR(IF(COUNT(FeuilleDeTemps133058721071631772193033173313453593733874014154294434574854015134155275415555275696116256536676816957237377517657797938078218358498638778919059199339199479619759891003101710311129117111991213122713111326134413721386140014421456147014841823[[#This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départ]]&lt;FeuilleDeTemps133058721071631772193033173313453593733874014154294434574854015134155275415555275696116256536676816957237377517657797938078218358498638778919059199339199479619759891003101710311129117111991213122713111326134413721386140014421456147014841823[[#This Row],[Heure d’arrivée]],1,0)+FeuilleDeTemps133058721071631772193033173313453593733874014154294434574854015134155275415555275696116256536676816957237377517657797938078218358498638778919059199339199479619759891003101710311129117111991213122713111326134413721386140014421456147014841823[[#This Row],[Heure de départ]])-FeuilleDeTemps133058721071631772193033173313453593733874014154294434574854015134155275415555275696116256536676816957237377517657797938078218358498638778919059199339199479619759891003101710311129117111991213122713111326134413721386140014421456147014841823[[#This Row],[Fin de pause]]+FeuilleDeTemps133058721071631772193033173313453593733874014154294434574854015134155275415555275696116256536676816957237377517657797938078218358498638778919059199339199479619759891003101710311129117111991213122713111326134413721386140014421456147014841823[[#This Row],[Pause]]-FeuilleDeTemps133058721071631772193033173313453593733874014154294434574854015134155275415555275696116256536676816957237377517657797938078218358498638778919059199339199479619759891003101710311129117111991213122713111326134413721386140014421456147014841823[[#This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départ]]&lt;FeuilleDeTemps133058721071631772193033173313453593733874014154294434574854015134155275415555275696116256536676816957237377517657797938078218358498638778919059199339199479619759891003101710311129117111991213122713111326134413721386140014421456147014841823[[#This Row],[Heure d’arrivée]],1,0)+FeuilleDeTemps133058721071631772193033173313453593733874014154294434574854015134155275415555275696116256536676816957237377517657797938078218358498638778919059199339199479619759891003101710311129117111991213122713111326134413721386140014421456147014841823[[#This Row],[Heure de départ]])-FeuilleDeTemps133058721071631772193033173313453593733874014154294434574854015134155275415555275696116256536676816957237377517657797938078218358498638778919059199339199479619759891003101710311129117111991213122713111326134413721386140014421456147014841823[[#This Row],[Heure d’arrivée]],0))*24,0)</f>
        <v>0</v>
      </c>
      <c r="I201" s="59"/>
      <c r="J201" s="24"/>
    </row>
    <row r="202" spans="1:17" s="44" customFormat="1" ht="20.25" customHeight="1">
      <c r="A202" s="46">
        <f t="shared" si="18"/>
        <v>8</v>
      </c>
      <c r="B202" s="14" t="s">
        <v>13</v>
      </c>
      <c r="C202" s="7">
        <f t="shared" si="17"/>
        <v>44616</v>
      </c>
      <c r="D202" s="11"/>
      <c r="E202" s="11"/>
      <c r="F202" s="11"/>
      <c r="G202" s="11"/>
      <c r="H202" s="5">
        <f>IFERROR(IF(COUNT(FeuilleDeTemps133058721071631772193033173313453593733874014154294434574854015134155275415555275696116256536676816957237377517657797938078218358498638778919059199339199479619759891003101710311129117111991213122713111326134413721386140014421456147014841823[[#This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départ]]&lt;FeuilleDeTemps133058721071631772193033173313453593733874014154294434574854015134155275415555275696116256536676816957237377517657797938078218358498638778919059199339199479619759891003101710311129117111991213122713111326134413721386140014421456147014841823[[#This Row],[Heure d’arrivée]],1,0)+FeuilleDeTemps133058721071631772193033173313453593733874014154294434574854015134155275415555275696116256536676816957237377517657797938078218358498638778919059199339199479619759891003101710311129117111991213122713111326134413721386140014421456147014841823[[#This Row],[Heure de départ]])-FeuilleDeTemps133058721071631772193033173313453593733874014154294434574854015134155275415555275696116256536676816957237377517657797938078218358498638778919059199339199479619759891003101710311129117111991213122713111326134413721386140014421456147014841823[[#This Row],[Fin de pause]]+FeuilleDeTemps133058721071631772193033173313453593733874014154294434574854015134155275415555275696116256536676816957237377517657797938078218358498638778919059199339199479619759891003101710311129117111991213122713111326134413721386140014421456147014841823[[#This Row],[Pause]]-FeuilleDeTemps133058721071631772193033173313453593733874014154294434574854015134155275415555275696116256536676816957237377517657797938078218358498638778919059199339199479619759891003101710311129117111991213122713111326134413721386140014421456147014841823[[#This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départ]]&lt;FeuilleDeTemps133058721071631772193033173313453593733874014154294434574854015134155275415555275696116256536676816957237377517657797938078218358498638778919059199339199479619759891003101710311129117111991213122713111326134413721386140014421456147014841823[[#This Row],[Heure d’arrivée]],1,0)+FeuilleDeTemps133058721071631772193033173313453593733874014154294434574854015134155275415555275696116256536676816957237377517657797938078218358498638778919059199339199479619759891003101710311129117111991213122713111326134413721386140014421456147014841823[[#This Row],[Heure de départ]])-FeuilleDeTemps133058721071631772193033173313453593733874014154294434574854015134155275415555275696116256536676816957237377517657797938078218358498638778919059199339199479619759891003101710311129117111991213122713111326134413721386140014421456147014841823[[#This Row],[Heure d’arrivée]],0))*24,0)</f>
        <v>0</v>
      </c>
      <c r="I202" s="59"/>
      <c r="J202" s="24"/>
    </row>
    <row r="203" spans="1:17" s="44" customFormat="1" ht="20.25" customHeight="1">
      <c r="A203" s="46">
        <f t="shared" si="18"/>
        <v>8</v>
      </c>
      <c r="B203" s="14" t="s">
        <v>30</v>
      </c>
      <c r="C203" s="7">
        <f t="shared" si="17"/>
        <v>44617</v>
      </c>
      <c r="D203" s="11"/>
      <c r="E203" s="11"/>
      <c r="F203" s="11"/>
      <c r="G203" s="11"/>
      <c r="H203" s="5">
        <f>IFERROR(IF(COUNT(FeuilleDeTemps133058721071631772193033173313453593733874014154294434574854015134155275415555275696116256536676816957237377517657797938078218358498638778919059199339199479619759891003101710311129117111991213122713111326134413721386140014421456147014841823[[#This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départ]]&lt;FeuilleDeTemps133058721071631772193033173313453593733874014154294434574854015134155275415555275696116256536676816957237377517657797938078218358498638778919059199339199479619759891003101710311129117111991213122713111326134413721386140014421456147014841823[[#This Row],[Heure d’arrivée]],1,0)+FeuilleDeTemps133058721071631772193033173313453593733874014154294434574854015134155275415555275696116256536676816957237377517657797938078218358498638778919059199339199479619759891003101710311129117111991213122713111326134413721386140014421456147014841823[[#This Row],[Heure de départ]])-FeuilleDeTemps133058721071631772193033173313453593733874014154294434574854015134155275415555275696116256536676816957237377517657797938078218358498638778919059199339199479619759891003101710311129117111991213122713111326134413721386140014421456147014841823[[#This Row],[Fin de pause]]+FeuilleDeTemps133058721071631772193033173313453593733874014154294434574854015134155275415555275696116256536676816957237377517657797938078218358498638778919059199339199479619759891003101710311129117111991213122713111326134413721386140014421456147014841823[[#This Row],[Pause]]-FeuilleDeTemps133058721071631772193033173313453593733874014154294434574854015134155275415555275696116256536676816957237377517657797938078218358498638778919059199339199479619759891003101710311129117111991213122713111326134413721386140014421456147014841823[[#This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départ]]&lt;FeuilleDeTemps133058721071631772193033173313453593733874014154294434574854015134155275415555275696116256536676816957237377517657797938078218358498638778919059199339199479619759891003101710311129117111991213122713111326134413721386140014421456147014841823[[#This Row],[Heure d’arrivée]],1,0)+FeuilleDeTemps133058721071631772193033173313453593733874014154294434574854015134155275415555275696116256536676816957237377517657797938078218358498638778919059199339199479619759891003101710311129117111991213122713111326134413721386140014421456147014841823[[#This Row],[Heure de départ]])-FeuilleDeTemps133058721071631772193033173313453593733874014154294434574854015134155275415555275696116256536676816957237377517657797938078218358498638778919059199339199479619759891003101710311129117111991213122713111326134413721386140014421456147014841823[[#This Row],[Heure d’arrivée]],0))*24,0)</f>
        <v>0</v>
      </c>
      <c r="I203" s="59"/>
      <c r="J203" s="24"/>
    </row>
    <row r="204" spans="1:17" s="44" customFormat="1" ht="20.25" customHeight="1">
      <c r="A204" s="46">
        <f t="shared" si="18"/>
        <v>8</v>
      </c>
      <c r="B204" s="14" t="s">
        <v>14</v>
      </c>
      <c r="C204" s="15">
        <f t="shared" si="17"/>
        <v>44618</v>
      </c>
      <c r="D204" s="15"/>
      <c r="E204" s="15"/>
      <c r="F204" s="15"/>
      <c r="G204" s="15"/>
      <c r="H204" s="17">
        <f>IFERROR(IF(COUNT(FeuilleDeTemps133058721071631772193033173313453593733874014154294434574854015134155275415555275696116256536676816957237377517657797938078218358498638778919059199339199479619759891003101710311129117111991213122713111326134413721386140014421456147014841823[[#This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départ]]&lt;FeuilleDeTemps133058721071631772193033173313453593733874014154294434574854015134155275415555275696116256536676816957237377517657797938078218358498638778919059199339199479619759891003101710311129117111991213122713111326134413721386140014421456147014841823[[#This Row],[Heure d’arrivée]],1,0)+FeuilleDeTemps133058721071631772193033173313453593733874014154294434574854015134155275415555275696116256536676816957237377517657797938078218358498638778919059199339199479619759891003101710311129117111991213122713111326134413721386140014421456147014841823[[#This Row],[Heure de départ]])-FeuilleDeTemps133058721071631772193033173313453593733874014154294434574854015134155275415555275696116256536676816957237377517657797938078218358498638778919059199339199479619759891003101710311129117111991213122713111326134413721386140014421456147014841823[[#This Row],[Fin de pause]]+FeuilleDeTemps133058721071631772193033173313453593733874014154294434574854015134155275415555275696116256536676816957237377517657797938078218358498638778919059199339199479619759891003101710311129117111991213122713111326134413721386140014421456147014841823[[#This Row],[Pause]]-FeuilleDeTemps133058721071631772193033173313453593733874014154294434574854015134155275415555275696116256536676816957237377517657797938078218358498638778919059199339199479619759891003101710311129117111991213122713111326134413721386140014421456147014841823[[#This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départ]]&lt;FeuilleDeTemps133058721071631772193033173313453593733874014154294434574854015134155275415555275696116256536676816957237377517657797938078218358498638778919059199339199479619759891003101710311129117111991213122713111326134413721386140014421456147014841823[[#This Row],[Heure d’arrivée]],1,0)+FeuilleDeTemps133058721071631772193033173313453593733874014154294434574854015134155275415555275696116256536676816957237377517657797938078218358498638778919059199339199479619759891003101710311129117111991213122713111326134413721386140014421456147014841823[[#This Row],[Heure de départ]])-FeuilleDeTemps133058721071631772193033173313453593733874014154294434574854015134155275415555275696116256536676816957237377517657797938078218358498638778919059199339199479619759891003101710311129117111991213122713111326134413721386140014421456147014841823[[#This Row],[Heure d’arrivée]],0))*24,0)</f>
        <v>0</v>
      </c>
      <c r="I204" s="17"/>
      <c r="J204" s="25"/>
    </row>
    <row r="205" spans="1:17" s="44" customFormat="1" ht="20.25" customHeight="1">
      <c r="A205" s="46">
        <f t="shared" si="18"/>
        <v>8</v>
      </c>
      <c r="B205" s="14" t="s">
        <v>15</v>
      </c>
      <c r="C205" s="15">
        <f t="shared" si="17"/>
        <v>44619</v>
      </c>
      <c r="D205" s="15"/>
      <c r="E205" s="15"/>
      <c r="F205" s="15"/>
      <c r="G205" s="15"/>
      <c r="H205" s="17">
        <f>IFERROR(IF(COUNT(FeuilleDeTemps133058721071631772193033173313453593733874014154294434574854015134155275415555275696116256536676816957237377517657797938078218358498638778919059199339199479619759891003101710311129117111991213122713111326134413721386140014421456147014841823[[#This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départ]]&lt;FeuilleDeTemps133058721071631772193033173313453593733874014154294434574854015134155275415555275696116256536676816957237377517657797938078218358498638778919059199339199479619759891003101710311129117111991213122713111326134413721386140014421456147014841823[[#This Row],[Heure d’arrivée]],1,0)+FeuilleDeTemps133058721071631772193033173313453593733874014154294434574854015134155275415555275696116256536676816957237377517657797938078218358498638778919059199339199479619759891003101710311129117111991213122713111326134413721386140014421456147014841823[[#This Row],[Heure de départ]])-FeuilleDeTemps133058721071631772193033173313453593733874014154294434574854015134155275415555275696116256536676816957237377517657797938078218358498638778919059199339199479619759891003101710311129117111991213122713111326134413721386140014421456147014841823[[#This Row],[Fin de pause]]+FeuilleDeTemps133058721071631772193033173313453593733874014154294434574854015134155275415555275696116256536676816957237377517657797938078218358498638778919059199339199479619759891003101710311129117111991213122713111326134413721386140014421456147014841823[[#This Row],[Pause]]-FeuilleDeTemps133058721071631772193033173313453593733874014154294434574854015134155275415555275696116256536676816957237377517657797938078218358498638778919059199339199479619759891003101710311129117111991213122713111326134413721386140014421456147014841823[[#This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133058721071631772193033173313453593733874014154294434574854015134155275415555275696116256536676816957237377517657797938078218358498638778919059199339199479619759891003101710311129117111991213122713111326134413721386140014421456147014841823[[#This Row],[Heure de départ]]&lt;FeuilleDeTemps133058721071631772193033173313453593733874014154294434574854015134155275415555275696116256536676816957237377517657797938078218358498638778919059199339199479619759891003101710311129117111991213122713111326134413721386140014421456147014841823[[#This Row],[Heure d’arrivée]],1,0)+FeuilleDeTemps133058721071631772193033173313453593733874014154294434574854015134155275415555275696116256536676816957237377517657797938078218358498638778919059199339199479619759891003101710311129117111991213122713111326134413721386140014421456147014841823[[#This Row],[Heure de départ]])-FeuilleDeTemps133058721071631772193033173313453593733874014154294434574854015134155275415555275696116256536676816957237377517657797938078218358498638778919059199339199479619759891003101710311129117111991213122713111326134413721386140014421456147014841823[[#This Row],[Heure d’arrivée]],0))*24,0)</f>
        <v>0</v>
      </c>
      <c r="I205" s="17"/>
      <c r="J205" s="25"/>
    </row>
    <row r="206" spans="1:17" s="1" customFormat="1" ht="36" customHeight="1">
      <c r="A206" s="47"/>
      <c r="B206" s="2" t="s">
        <v>31</v>
      </c>
      <c r="C206" s="2" t="s">
        <v>0</v>
      </c>
      <c r="D206" s="2" t="s">
        <v>2</v>
      </c>
      <c r="E206" s="2" t="s">
        <v>4</v>
      </c>
      <c r="F206" s="2" t="s">
        <v>5</v>
      </c>
      <c r="G206" s="2" t="s">
        <v>29</v>
      </c>
      <c r="H206" s="2" t="s">
        <v>32</v>
      </c>
      <c r="N206" s="19"/>
      <c r="Q206" s="19"/>
    </row>
    <row r="207" spans="1:17" s="57" customFormat="1" ht="16.2" customHeight="1">
      <c r="A207" s="54"/>
      <c r="B207" s="55">
        <f>IF((H197)=0, (G197),(G197)-(H197))</f>
        <v>-304</v>
      </c>
      <c r="C207" s="55">
        <v>38</v>
      </c>
      <c r="D207" s="55">
        <f>SUBTOTAL(109,FeuilleDeTemps133058721071631772193033173313453593733874014154294434574854015134155275415555275696116256536676816957237377517657797938078218358498638778919059199339199479619759891003101710311129117111991213122713111326134413721386140014421456147014841824[Heures de travail])</f>
        <v>0</v>
      </c>
      <c r="E207" s="55">
        <f>IF(D207&lt;=C207,D207,C207)</f>
        <v>0</v>
      </c>
      <c r="F207" s="55">
        <f>D207-E207</f>
        <v>0</v>
      </c>
      <c r="G207" s="55">
        <f>SUM(D207,-C207,B207)</f>
        <v>-342</v>
      </c>
      <c r="H207" s="55">
        <f>SUM(FeuilleDeTemps133058721071631772193033173313453593733874014154294434574854015134155275415555275696116256536676816957237377517657797938078218358498638778919059199339199479619759891003101710311129117111991213122713111326134413721386140014421456147014841824[Payement])</f>
        <v>0</v>
      </c>
      <c r="I207" s="56"/>
      <c r="J207" s="56"/>
    </row>
    <row r="208" spans="1:17" s="44" customFormat="1" ht="16.8" customHeight="1" thickBot="1">
      <c r="A208" s="46"/>
      <c r="B208" s="44" t="s">
        <v>10</v>
      </c>
      <c r="C208" s="44" t="s">
        <v>1</v>
      </c>
      <c r="D208" s="44" t="s">
        <v>3</v>
      </c>
      <c r="E208" s="44" t="s">
        <v>8</v>
      </c>
      <c r="F208" s="44" t="s">
        <v>9</v>
      </c>
      <c r="G208" s="44" t="s">
        <v>6</v>
      </c>
      <c r="H208" s="44" t="s">
        <v>7</v>
      </c>
      <c r="I208" s="44" t="s">
        <v>102</v>
      </c>
      <c r="J208" s="33" t="s">
        <v>97</v>
      </c>
    </row>
    <row r="209" spans="1:17" s="44" customFormat="1" ht="20.25" customHeight="1">
      <c r="A209" s="60">
        <f>WEEKNUM(C209)-1</f>
        <v>9</v>
      </c>
      <c r="B209" s="14" t="s">
        <v>99</v>
      </c>
      <c r="C209" s="7">
        <f>(C205)+1</f>
        <v>44620</v>
      </c>
      <c r="D209" s="11"/>
      <c r="E209" s="11"/>
      <c r="F209" s="11"/>
      <c r="G209" s="11"/>
      <c r="H209" s="5">
        <f>IFERROR(IF(COUNT(FeuilleDeTemps133058721071631772193033173313453593733874014154294434574854015134155275415555275696116256536676816957237377517657797938078218358498638778919059199339199479619759891003101710311129117111991213122713111326134413721386140014421456147014841824[[#This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départ]]&lt;FeuilleDeTemps133058721071631772193033173313453593733874014154294434574854015134155275415555275696116256536676816957237377517657797938078218358498638778919059199339199479619759891003101710311129117111991213122713111326134413721386140014421456147014841824[[#This Row],[Heure d’arrivée]],1,0)+FeuilleDeTemps133058721071631772193033173313453593733874014154294434574854015134155275415555275696116256536676816957237377517657797938078218358498638778919059199339199479619759891003101710311129117111991213122713111326134413721386140014421456147014841824[[#This Row],[Heure de départ]])-FeuilleDeTemps133058721071631772193033173313453593733874014154294434574854015134155275415555275696116256536676816957237377517657797938078218358498638778919059199339199479619759891003101710311129117111991213122713111326134413721386140014421456147014841824[[#This Row],[Fin de pause]]+FeuilleDeTemps133058721071631772193033173313453593733874014154294434574854015134155275415555275696116256536676816957237377517657797938078218358498638778919059199339199479619759891003101710311129117111991213122713111326134413721386140014421456147014841824[[#This Row],[Pause]]-FeuilleDeTemps133058721071631772193033173313453593733874014154294434574854015134155275415555275696116256536676816957237377517657797938078218358498638778919059199339199479619759891003101710311129117111991213122713111326134413721386140014421456147014841824[[#This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départ]]&lt;FeuilleDeTemps133058721071631772193033173313453593733874014154294434574854015134155275415555275696116256536676816957237377517657797938078218358498638778919059199339199479619759891003101710311129117111991213122713111326134413721386140014421456147014841824[[#This Row],[Heure d’arrivée]],1,0)+FeuilleDeTemps133058721071631772193033173313453593733874014154294434574854015134155275415555275696116256536676816957237377517657797938078218358498638778919059199339199479619759891003101710311129117111991213122713111326134413721386140014421456147014841824[[#This Row],[Heure de départ]])-FeuilleDeTemps133058721071631772193033173313453593733874014154294434574854015134155275415555275696116256536676816957237377517657797938078218358498638778919059199339199479619759891003101710311129117111991213122713111326134413721386140014421456147014841824[[#This Row],[Heure d’arrivée]],0))*24,0)</f>
        <v>0</v>
      </c>
      <c r="I209" s="59"/>
      <c r="J209" s="24"/>
    </row>
    <row r="210" spans="1:17" s="44" customFormat="1" ht="20.25" customHeight="1">
      <c r="A210" s="46">
        <f>A209</f>
        <v>9</v>
      </c>
      <c r="B210" s="14" t="s">
        <v>11</v>
      </c>
      <c r="C210" s="7">
        <f t="shared" ref="C210:C215" si="19">(C209)+1</f>
        <v>44621</v>
      </c>
      <c r="D210" s="11"/>
      <c r="E210" s="11"/>
      <c r="F210" s="11"/>
      <c r="G210" s="11"/>
      <c r="H210" s="5">
        <f>IFERROR(IF(COUNT(FeuilleDeTemps133058721071631772193033173313453593733874014154294434574854015134155275415555275696116256536676816957237377517657797938078218358498638778919059199339199479619759891003101710311129117111991213122713111326134413721386140014421456147014841824[[#This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départ]]&lt;FeuilleDeTemps133058721071631772193033173313453593733874014154294434574854015134155275415555275696116256536676816957237377517657797938078218358498638778919059199339199479619759891003101710311129117111991213122713111326134413721386140014421456147014841824[[#This Row],[Heure d’arrivée]],1,0)+FeuilleDeTemps133058721071631772193033173313453593733874014154294434574854015134155275415555275696116256536676816957237377517657797938078218358498638778919059199339199479619759891003101710311129117111991213122713111326134413721386140014421456147014841824[[#This Row],[Heure de départ]])-FeuilleDeTemps133058721071631772193033173313453593733874014154294434574854015134155275415555275696116256536676816957237377517657797938078218358498638778919059199339199479619759891003101710311129117111991213122713111326134413721386140014421456147014841824[[#This Row],[Fin de pause]]+FeuilleDeTemps133058721071631772193033173313453593733874014154294434574854015134155275415555275696116256536676816957237377517657797938078218358498638778919059199339199479619759891003101710311129117111991213122713111326134413721386140014421456147014841824[[#This Row],[Pause]]-FeuilleDeTemps133058721071631772193033173313453593733874014154294434574854015134155275415555275696116256536676816957237377517657797938078218358498638778919059199339199479619759891003101710311129117111991213122713111326134413721386140014421456147014841824[[#This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départ]]&lt;FeuilleDeTemps133058721071631772193033173313453593733874014154294434574854015134155275415555275696116256536676816957237377517657797938078218358498638778919059199339199479619759891003101710311129117111991213122713111326134413721386140014421456147014841824[[#This Row],[Heure d’arrivée]],1,0)+FeuilleDeTemps133058721071631772193033173313453593733874014154294434574854015134155275415555275696116256536676816957237377517657797938078218358498638778919059199339199479619759891003101710311129117111991213122713111326134413721386140014421456147014841824[[#This Row],[Heure de départ]])-FeuilleDeTemps133058721071631772193033173313453593733874014154294434574854015134155275415555275696116256536676816957237377517657797938078218358498638778919059199339199479619759891003101710311129117111991213122713111326134413721386140014421456147014841824[[#This Row],[Heure d’arrivée]],0))*24,0)</f>
        <v>0</v>
      </c>
      <c r="I210" s="59"/>
      <c r="J210" s="24"/>
    </row>
    <row r="211" spans="1:17" s="44" customFormat="1" ht="20.25" customHeight="1">
      <c r="A211" s="46">
        <f t="shared" ref="A211:A215" si="20">A210</f>
        <v>9</v>
      </c>
      <c r="B211" s="14" t="s">
        <v>12</v>
      </c>
      <c r="C211" s="7">
        <f t="shared" si="19"/>
        <v>44622</v>
      </c>
      <c r="D211" s="11"/>
      <c r="E211" s="11"/>
      <c r="F211" s="11"/>
      <c r="G211" s="11"/>
      <c r="H211" s="5">
        <f>IFERROR(IF(COUNT(FeuilleDeTemps133058721071631772193033173313453593733874014154294434574854015134155275415555275696116256536676816957237377517657797938078218358498638778919059199339199479619759891003101710311129117111991213122713111326134413721386140014421456147014841824[[#This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départ]]&lt;FeuilleDeTemps133058721071631772193033173313453593733874014154294434574854015134155275415555275696116256536676816957237377517657797938078218358498638778919059199339199479619759891003101710311129117111991213122713111326134413721386140014421456147014841824[[#This Row],[Heure d’arrivée]],1,0)+FeuilleDeTemps133058721071631772193033173313453593733874014154294434574854015134155275415555275696116256536676816957237377517657797938078218358498638778919059199339199479619759891003101710311129117111991213122713111326134413721386140014421456147014841824[[#This Row],[Heure de départ]])-FeuilleDeTemps133058721071631772193033173313453593733874014154294434574854015134155275415555275696116256536676816957237377517657797938078218358498638778919059199339199479619759891003101710311129117111991213122713111326134413721386140014421456147014841824[[#This Row],[Fin de pause]]+FeuilleDeTemps133058721071631772193033173313453593733874014154294434574854015134155275415555275696116256536676816957237377517657797938078218358498638778919059199339199479619759891003101710311129117111991213122713111326134413721386140014421456147014841824[[#This Row],[Pause]]-FeuilleDeTemps133058721071631772193033173313453593733874014154294434574854015134155275415555275696116256536676816957237377517657797938078218358498638778919059199339199479619759891003101710311129117111991213122713111326134413721386140014421456147014841824[[#This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départ]]&lt;FeuilleDeTemps133058721071631772193033173313453593733874014154294434574854015134155275415555275696116256536676816957237377517657797938078218358498638778919059199339199479619759891003101710311129117111991213122713111326134413721386140014421456147014841824[[#This Row],[Heure d’arrivée]],1,0)+FeuilleDeTemps133058721071631772193033173313453593733874014154294434574854015134155275415555275696116256536676816957237377517657797938078218358498638778919059199339199479619759891003101710311129117111991213122713111326134413721386140014421456147014841824[[#This Row],[Heure de départ]])-FeuilleDeTemps133058721071631772193033173313453593733874014154294434574854015134155275415555275696116256536676816957237377517657797938078218358498638778919059199339199479619759891003101710311129117111991213122713111326134413721386140014421456147014841824[[#This Row],[Heure d’arrivée]],0))*24,0)</f>
        <v>0</v>
      </c>
      <c r="I211" s="59"/>
      <c r="J211" s="24"/>
    </row>
    <row r="212" spans="1:17" s="44" customFormat="1" ht="20.25" customHeight="1">
      <c r="A212" s="46">
        <f t="shared" si="20"/>
        <v>9</v>
      </c>
      <c r="B212" s="14" t="s">
        <v>13</v>
      </c>
      <c r="C212" s="7">
        <f t="shared" si="19"/>
        <v>44623</v>
      </c>
      <c r="D212" s="11"/>
      <c r="E212" s="11"/>
      <c r="F212" s="11"/>
      <c r="G212" s="11"/>
      <c r="H212" s="5">
        <f>IFERROR(IF(COUNT(FeuilleDeTemps133058721071631772193033173313453593733874014154294434574854015134155275415555275696116256536676816957237377517657797938078218358498638778919059199339199479619759891003101710311129117111991213122713111326134413721386140014421456147014841824[[#This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départ]]&lt;FeuilleDeTemps133058721071631772193033173313453593733874014154294434574854015134155275415555275696116256536676816957237377517657797938078218358498638778919059199339199479619759891003101710311129117111991213122713111326134413721386140014421456147014841824[[#This Row],[Heure d’arrivée]],1,0)+FeuilleDeTemps133058721071631772193033173313453593733874014154294434574854015134155275415555275696116256536676816957237377517657797938078218358498638778919059199339199479619759891003101710311129117111991213122713111326134413721386140014421456147014841824[[#This Row],[Heure de départ]])-FeuilleDeTemps133058721071631772193033173313453593733874014154294434574854015134155275415555275696116256536676816957237377517657797938078218358498638778919059199339199479619759891003101710311129117111991213122713111326134413721386140014421456147014841824[[#This Row],[Fin de pause]]+FeuilleDeTemps133058721071631772193033173313453593733874014154294434574854015134155275415555275696116256536676816957237377517657797938078218358498638778919059199339199479619759891003101710311129117111991213122713111326134413721386140014421456147014841824[[#This Row],[Pause]]-FeuilleDeTemps133058721071631772193033173313453593733874014154294434574854015134155275415555275696116256536676816957237377517657797938078218358498638778919059199339199479619759891003101710311129117111991213122713111326134413721386140014421456147014841824[[#This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départ]]&lt;FeuilleDeTemps133058721071631772193033173313453593733874014154294434574854015134155275415555275696116256536676816957237377517657797938078218358498638778919059199339199479619759891003101710311129117111991213122713111326134413721386140014421456147014841824[[#This Row],[Heure d’arrivée]],1,0)+FeuilleDeTemps133058721071631772193033173313453593733874014154294434574854015134155275415555275696116256536676816957237377517657797938078218358498638778919059199339199479619759891003101710311129117111991213122713111326134413721386140014421456147014841824[[#This Row],[Heure de départ]])-FeuilleDeTemps133058721071631772193033173313453593733874014154294434574854015134155275415555275696116256536676816957237377517657797938078218358498638778919059199339199479619759891003101710311129117111991213122713111326134413721386140014421456147014841824[[#This Row],[Heure d’arrivée]],0))*24,0)</f>
        <v>0</v>
      </c>
      <c r="I212" s="59"/>
      <c r="J212" s="24"/>
    </row>
    <row r="213" spans="1:17" s="44" customFormat="1" ht="20.25" customHeight="1">
      <c r="A213" s="46">
        <f t="shared" si="20"/>
        <v>9</v>
      </c>
      <c r="B213" s="14" t="s">
        <v>30</v>
      </c>
      <c r="C213" s="7">
        <f t="shared" si="19"/>
        <v>44624</v>
      </c>
      <c r="D213" s="11"/>
      <c r="E213" s="11"/>
      <c r="F213" s="11"/>
      <c r="G213" s="11"/>
      <c r="H213" s="5">
        <f>IFERROR(IF(COUNT(FeuilleDeTemps133058721071631772193033173313453593733874014154294434574854015134155275415555275696116256536676816957237377517657797938078218358498638778919059199339199479619759891003101710311129117111991213122713111326134413721386140014421456147014841824[[#This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départ]]&lt;FeuilleDeTemps133058721071631772193033173313453593733874014154294434574854015134155275415555275696116256536676816957237377517657797938078218358498638778919059199339199479619759891003101710311129117111991213122713111326134413721386140014421456147014841824[[#This Row],[Heure d’arrivée]],1,0)+FeuilleDeTemps133058721071631772193033173313453593733874014154294434574854015134155275415555275696116256536676816957237377517657797938078218358498638778919059199339199479619759891003101710311129117111991213122713111326134413721386140014421456147014841824[[#This Row],[Heure de départ]])-FeuilleDeTemps133058721071631772193033173313453593733874014154294434574854015134155275415555275696116256536676816957237377517657797938078218358498638778919059199339199479619759891003101710311129117111991213122713111326134413721386140014421456147014841824[[#This Row],[Fin de pause]]+FeuilleDeTemps133058721071631772193033173313453593733874014154294434574854015134155275415555275696116256536676816957237377517657797938078218358498638778919059199339199479619759891003101710311129117111991213122713111326134413721386140014421456147014841824[[#This Row],[Pause]]-FeuilleDeTemps133058721071631772193033173313453593733874014154294434574854015134155275415555275696116256536676816957237377517657797938078218358498638778919059199339199479619759891003101710311129117111991213122713111326134413721386140014421456147014841824[[#This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départ]]&lt;FeuilleDeTemps133058721071631772193033173313453593733874014154294434574854015134155275415555275696116256536676816957237377517657797938078218358498638778919059199339199479619759891003101710311129117111991213122713111326134413721386140014421456147014841824[[#This Row],[Heure d’arrivée]],1,0)+FeuilleDeTemps133058721071631772193033173313453593733874014154294434574854015134155275415555275696116256536676816957237377517657797938078218358498638778919059199339199479619759891003101710311129117111991213122713111326134413721386140014421456147014841824[[#This Row],[Heure de départ]])-FeuilleDeTemps133058721071631772193033173313453593733874014154294434574854015134155275415555275696116256536676816957237377517657797938078218358498638778919059199339199479619759891003101710311129117111991213122713111326134413721386140014421456147014841824[[#This Row],[Heure d’arrivée]],0))*24,0)</f>
        <v>0</v>
      </c>
      <c r="I213" s="59"/>
      <c r="J213" s="24"/>
    </row>
    <row r="214" spans="1:17" s="44" customFormat="1" ht="20.25" customHeight="1">
      <c r="A214" s="46">
        <f t="shared" si="20"/>
        <v>9</v>
      </c>
      <c r="B214" s="14" t="s">
        <v>14</v>
      </c>
      <c r="C214" s="15">
        <f t="shared" si="19"/>
        <v>44625</v>
      </c>
      <c r="D214" s="15"/>
      <c r="E214" s="15"/>
      <c r="F214" s="15"/>
      <c r="G214" s="15"/>
      <c r="H214" s="17">
        <f>IFERROR(IF(COUNT(FeuilleDeTemps133058721071631772193033173313453593733874014154294434574854015134155275415555275696116256536676816957237377517657797938078218358498638778919059199339199479619759891003101710311129117111991213122713111326134413721386140014421456147014841824[[#This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départ]]&lt;FeuilleDeTemps133058721071631772193033173313453593733874014154294434574854015134155275415555275696116256536676816957237377517657797938078218358498638778919059199339199479619759891003101710311129117111991213122713111326134413721386140014421456147014841824[[#This Row],[Heure d’arrivée]],1,0)+FeuilleDeTemps133058721071631772193033173313453593733874014154294434574854015134155275415555275696116256536676816957237377517657797938078218358498638778919059199339199479619759891003101710311129117111991213122713111326134413721386140014421456147014841824[[#This Row],[Heure de départ]])-FeuilleDeTemps133058721071631772193033173313453593733874014154294434574854015134155275415555275696116256536676816957237377517657797938078218358498638778919059199339199479619759891003101710311129117111991213122713111326134413721386140014421456147014841824[[#This Row],[Fin de pause]]+FeuilleDeTemps133058721071631772193033173313453593733874014154294434574854015134155275415555275696116256536676816957237377517657797938078218358498638778919059199339199479619759891003101710311129117111991213122713111326134413721386140014421456147014841824[[#This Row],[Pause]]-FeuilleDeTemps133058721071631772193033173313453593733874014154294434574854015134155275415555275696116256536676816957237377517657797938078218358498638778919059199339199479619759891003101710311129117111991213122713111326134413721386140014421456147014841824[[#This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départ]]&lt;FeuilleDeTemps133058721071631772193033173313453593733874014154294434574854015134155275415555275696116256536676816957237377517657797938078218358498638778919059199339199479619759891003101710311129117111991213122713111326134413721386140014421456147014841824[[#This Row],[Heure d’arrivée]],1,0)+FeuilleDeTemps133058721071631772193033173313453593733874014154294434574854015134155275415555275696116256536676816957237377517657797938078218358498638778919059199339199479619759891003101710311129117111991213122713111326134413721386140014421456147014841824[[#This Row],[Heure de départ]])-FeuilleDeTemps133058721071631772193033173313453593733874014154294434574854015134155275415555275696116256536676816957237377517657797938078218358498638778919059199339199479619759891003101710311129117111991213122713111326134413721386140014421456147014841824[[#This Row],[Heure d’arrivée]],0))*24,0)</f>
        <v>0</v>
      </c>
      <c r="I214" s="17"/>
      <c r="J214" s="25"/>
    </row>
    <row r="215" spans="1:17" s="44" customFormat="1" ht="20.25" customHeight="1">
      <c r="A215" s="46">
        <f t="shared" si="20"/>
        <v>9</v>
      </c>
      <c r="B215" s="14" t="s">
        <v>15</v>
      </c>
      <c r="C215" s="15">
        <f t="shared" si="19"/>
        <v>44626</v>
      </c>
      <c r="D215" s="15"/>
      <c r="E215" s="15"/>
      <c r="F215" s="15"/>
      <c r="G215" s="15"/>
      <c r="H215" s="17">
        <f>IFERROR(IF(COUNT(FeuilleDeTemps133058721071631772193033173313453593733874014154294434574854015134155275415555275696116256536676816957237377517657797938078218358498638778919059199339199479619759891003101710311129117111991213122713111326134413721386140014421456147014841824[[#This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départ]]&lt;FeuilleDeTemps133058721071631772193033173313453593733874014154294434574854015134155275415555275696116256536676816957237377517657797938078218358498638778919059199339199479619759891003101710311129117111991213122713111326134413721386140014421456147014841824[[#This Row],[Heure d’arrivée]],1,0)+FeuilleDeTemps133058721071631772193033173313453593733874014154294434574854015134155275415555275696116256536676816957237377517657797938078218358498638778919059199339199479619759891003101710311129117111991213122713111326134413721386140014421456147014841824[[#This Row],[Heure de départ]])-FeuilleDeTemps133058721071631772193033173313453593733874014154294434574854015134155275415555275696116256536676816957237377517657797938078218358498638778919059199339199479619759891003101710311129117111991213122713111326134413721386140014421456147014841824[[#This Row],[Fin de pause]]+FeuilleDeTemps133058721071631772193033173313453593733874014154294434574854015134155275415555275696116256536676816957237377517657797938078218358498638778919059199339199479619759891003101710311129117111991213122713111326134413721386140014421456147014841824[[#This Row],[Pause]]-FeuilleDeTemps133058721071631772193033173313453593733874014154294434574854015134155275415555275696116256536676816957237377517657797938078218358498638778919059199339199479619759891003101710311129117111991213122713111326134413721386140014421456147014841824[[#This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133058721071631772193033173313453593733874014154294434574854015134155275415555275696116256536676816957237377517657797938078218358498638778919059199339199479619759891003101710311129117111991213122713111326134413721386140014421456147014841824[[#This Row],[Heure de départ]]&lt;FeuilleDeTemps133058721071631772193033173313453593733874014154294434574854015134155275415555275696116256536676816957237377517657797938078218358498638778919059199339199479619759891003101710311129117111991213122713111326134413721386140014421456147014841824[[#This Row],[Heure d’arrivée]],1,0)+FeuilleDeTemps133058721071631772193033173313453593733874014154294434574854015134155275415555275696116256536676816957237377517657797938078218358498638778919059199339199479619759891003101710311129117111991213122713111326134413721386140014421456147014841824[[#This Row],[Heure de départ]])-FeuilleDeTemps133058721071631772193033173313453593733874014154294434574854015134155275415555275696116256536676816957237377517657797938078218358498638778919059199339199479619759891003101710311129117111991213122713111326134413721386140014421456147014841824[[#This Row],[Heure d’arrivée]],0))*24,0)</f>
        <v>0</v>
      </c>
      <c r="I215" s="17"/>
      <c r="J215" s="25"/>
    </row>
    <row r="216" spans="1:17" s="1" customFormat="1" ht="36" customHeight="1">
      <c r="A216" s="47"/>
      <c r="B216" s="2" t="s">
        <v>31</v>
      </c>
      <c r="C216" s="2" t="s">
        <v>0</v>
      </c>
      <c r="D216" s="2" t="s">
        <v>2</v>
      </c>
      <c r="E216" s="2" t="s">
        <v>4</v>
      </c>
      <c r="F216" s="2" t="s">
        <v>5</v>
      </c>
      <c r="G216" s="2" t="s">
        <v>29</v>
      </c>
      <c r="H216" s="2" t="s">
        <v>32</v>
      </c>
      <c r="N216" s="19"/>
      <c r="Q216" s="19"/>
    </row>
    <row r="217" spans="1:17" s="57" customFormat="1" ht="16.2" customHeight="1">
      <c r="A217" s="54"/>
      <c r="B217" s="55">
        <f>IF((H207)=0, (G207),(G207)-(H207))</f>
        <v>-342</v>
      </c>
      <c r="C217" s="55">
        <v>38</v>
      </c>
      <c r="D217" s="55">
        <f>SUBTOTAL(109,FeuilleDeTemps133058721071631772193033173313453593733874014154294434574854015134155275415555275696116256536676816957237377517657797938078218358498638778919059199339199479619759891003101710311129117111991213122713111326134413721386140014421456147014841825[Heures de travail])</f>
        <v>0</v>
      </c>
      <c r="E217" s="55">
        <f>IF(D217&lt;=C217,D217,C217)</f>
        <v>0</v>
      </c>
      <c r="F217" s="55">
        <f>D217-E217</f>
        <v>0</v>
      </c>
      <c r="G217" s="55">
        <f>SUM(D217,-C217,B217)</f>
        <v>-380</v>
      </c>
      <c r="H217" s="55">
        <f>SUM(FeuilleDeTemps133058721071631772193033173313453593733874014154294434574854015134155275415555275696116256536676816957237377517657797938078218358498638778919059199339199479619759891003101710311129117111991213122713111326134413721386140014421456147014841825[Payement])</f>
        <v>0</v>
      </c>
      <c r="I217" s="56"/>
      <c r="J217" s="56"/>
    </row>
    <row r="218" spans="1:17" s="44" customFormat="1" ht="16.8" customHeight="1" thickBot="1">
      <c r="A218" s="46"/>
      <c r="B218" s="44" t="s">
        <v>10</v>
      </c>
      <c r="C218" s="44" t="s">
        <v>1</v>
      </c>
      <c r="D218" s="44" t="s">
        <v>3</v>
      </c>
      <c r="E218" s="44" t="s">
        <v>8</v>
      </c>
      <c r="F218" s="44" t="s">
        <v>9</v>
      </c>
      <c r="G218" s="44" t="s">
        <v>6</v>
      </c>
      <c r="H218" s="44" t="s">
        <v>7</v>
      </c>
      <c r="I218" s="44" t="s">
        <v>102</v>
      </c>
      <c r="J218" s="33" t="s">
        <v>97</v>
      </c>
    </row>
    <row r="219" spans="1:17" s="44" customFormat="1" ht="20.25" customHeight="1">
      <c r="A219" s="60">
        <f>WEEKNUM(C219)-1</f>
        <v>10</v>
      </c>
      <c r="B219" s="14" t="s">
        <v>99</v>
      </c>
      <c r="C219" s="7">
        <f>(C215)+1</f>
        <v>44627</v>
      </c>
      <c r="D219" s="11"/>
      <c r="E219" s="11"/>
      <c r="F219" s="11"/>
      <c r="G219" s="11"/>
      <c r="H219" s="5">
        <f>IFERROR(IF(COUNT(FeuilleDeTemps133058721071631772193033173313453593733874014154294434574854015134155275415555275696116256536676816957237377517657797938078218358498638778919059199339199479619759891003101710311129117111991213122713111326134413721386140014421456147014841825[[#This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départ]]&lt;FeuilleDeTemps133058721071631772193033173313453593733874014154294434574854015134155275415555275696116256536676816957237377517657797938078218358498638778919059199339199479619759891003101710311129117111991213122713111326134413721386140014421456147014841825[[#This Row],[Heure d’arrivée]],1,0)+FeuilleDeTemps133058721071631772193033173313453593733874014154294434574854015134155275415555275696116256536676816957237377517657797938078218358498638778919059199339199479619759891003101710311129117111991213122713111326134413721386140014421456147014841825[[#This Row],[Heure de départ]])-FeuilleDeTemps133058721071631772193033173313453593733874014154294434574854015134155275415555275696116256536676816957237377517657797938078218358498638778919059199339199479619759891003101710311129117111991213122713111326134413721386140014421456147014841825[[#This Row],[Fin de pause]]+FeuilleDeTemps133058721071631772193033173313453593733874014154294434574854015134155275415555275696116256536676816957237377517657797938078218358498638778919059199339199479619759891003101710311129117111991213122713111326134413721386140014421456147014841825[[#This Row],[Pause]]-FeuilleDeTemps133058721071631772193033173313453593733874014154294434574854015134155275415555275696116256536676816957237377517657797938078218358498638778919059199339199479619759891003101710311129117111991213122713111326134413721386140014421456147014841825[[#This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départ]]&lt;FeuilleDeTemps133058721071631772193033173313453593733874014154294434574854015134155275415555275696116256536676816957237377517657797938078218358498638778919059199339199479619759891003101710311129117111991213122713111326134413721386140014421456147014841825[[#This Row],[Heure d’arrivée]],1,0)+FeuilleDeTemps133058721071631772193033173313453593733874014154294434574854015134155275415555275696116256536676816957237377517657797938078218358498638778919059199339199479619759891003101710311129117111991213122713111326134413721386140014421456147014841825[[#This Row],[Heure de départ]])-FeuilleDeTemps133058721071631772193033173313453593733874014154294434574854015134155275415555275696116256536676816957237377517657797938078218358498638778919059199339199479619759891003101710311129117111991213122713111326134413721386140014421456147014841825[[#This Row],[Heure d’arrivée]],0))*24,0)</f>
        <v>0</v>
      </c>
      <c r="I219" s="59"/>
      <c r="J219" s="24"/>
    </row>
    <row r="220" spans="1:17" s="44" customFormat="1" ht="20.25" customHeight="1">
      <c r="A220" s="46">
        <f>A219</f>
        <v>10</v>
      </c>
      <c r="B220" s="14" t="s">
        <v>11</v>
      </c>
      <c r="C220" s="7">
        <f t="shared" ref="C220:C225" si="21">(C219)+1</f>
        <v>44628</v>
      </c>
      <c r="D220" s="11"/>
      <c r="E220" s="11"/>
      <c r="F220" s="11"/>
      <c r="G220" s="11"/>
      <c r="H220" s="5">
        <f>IFERROR(IF(COUNT(FeuilleDeTemps133058721071631772193033173313453593733874014154294434574854015134155275415555275696116256536676816957237377517657797938078218358498638778919059199339199479619759891003101710311129117111991213122713111326134413721386140014421456147014841825[[#This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départ]]&lt;FeuilleDeTemps133058721071631772193033173313453593733874014154294434574854015134155275415555275696116256536676816957237377517657797938078218358498638778919059199339199479619759891003101710311129117111991213122713111326134413721386140014421456147014841825[[#This Row],[Heure d’arrivée]],1,0)+FeuilleDeTemps133058721071631772193033173313453593733874014154294434574854015134155275415555275696116256536676816957237377517657797938078218358498638778919059199339199479619759891003101710311129117111991213122713111326134413721386140014421456147014841825[[#This Row],[Heure de départ]])-FeuilleDeTemps133058721071631772193033173313453593733874014154294434574854015134155275415555275696116256536676816957237377517657797938078218358498638778919059199339199479619759891003101710311129117111991213122713111326134413721386140014421456147014841825[[#This Row],[Fin de pause]]+FeuilleDeTemps133058721071631772193033173313453593733874014154294434574854015134155275415555275696116256536676816957237377517657797938078218358498638778919059199339199479619759891003101710311129117111991213122713111326134413721386140014421456147014841825[[#This Row],[Pause]]-FeuilleDeTemps133058721071631772193033173313453593733874014154294434574854015134155275415555275696116256536676816957237377517657797938078218358498638778919059199339199479619759891003101710311129117111991213122713111326134413721386140014421456147014841825[[#This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départ]]&lt;FeuilleDeTemps133058721071631772193033173313453593733874014154294434574854015134155275415555275696116256536676816957237377517657797938078218358498638778919059199339199479619759891003101710311129117111991213122713111326134413721386140014421456147014841825[[#This Row],[Heure d’arrivée]],1,0)+FeuilleDeTemps133058721071631772193033173313453593733874014154294434574854015134155275415555275696116256536676816957237377517657797938078218358498638778919059199339199479619759891003101710311129117111991213122713111326134413721386140014421456147014841825[[#This Row],[Heure de départ]])-FeuilleDeTemps133058721071631772193033173313453593733874014154294434574854015134155275415555275696116256536676816957237377517657797938078218358498638778919059199339199479619759891003101710311129117111991213122713111326134413721386140014421456147014841825[[#This Row],[Heure d’arrivée]],0))*24,0)</f>
        <v>0</v>
      </c>
      <c r="I220" s="59"/>
      <c r="J220" s="24"/>
    </row>
    <row r="221" spans="1:17" s="44" customFormat="1" ht="20.25" customHeight="1">
      <c r="A221" s="46">
        <f t="shared" ref="A221:A225" si="22">A220</f>
        <v>10</v>
      </c>
      <c r="B221" s="14" t="s">
        <v>12</v>
      </c>
      <c r="C221" s="7">
        <f t="shared" si="21"/>
        <v>44629</v>
      </c>
      <c r="D221" s="11"/>
      <c r="E221" s="11"/>
      <c r="F221" s="11"/>
      <c r="G221" s="11"/>
      <c r="H221" s="5">
        <f>IFERROR(IF(COUNT(FeuilleDeTemps133058721071631772193033173313453593733874014154294434574854015134155275415555275696116256536676816957237377517657797938078218358498638778919059199339199479619759891003101710311129117111991213122713111326134413721386140014421456147014841825[[#This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départ]]&lt;FeuilleDeTemps133058721071631772193033173313453593733874014154294434574854015134155275415555275696116256536676816957237377517657797938078218358498638778919059199339199479619759891003101710311129117111991213122713111326134413721386140014421456147014841825[[#This Row],[Heure d’arrivée]],1,0)+FeuilleDeTemps133058721071631772193033173313453593733874014154294434574854015134155275415555275696116256536676816957237377517657797938078218358498638778919059199339199479619759891003101710311129117111991213122713111326134413721386140014421456147014841825[[#This Row],[Heure de départ]])-FeuilleDeTemps133058721071631772193033173313453593733874014154294434574854015134155275415555275696116256536676816957237377517657797938078218358498638778919059199339199479619759891003101710311129117111991213122713111326134413721386140014421456147014841825[[#This Row],[Fin de pause]]+FeuilleDeTemps133058721071631772193033173313453593733874014154294434574854015134155275415555275696116256536676816957237377517657797938078218358498638778919059199339199479619759891003101710311129117111991213122713111326134413721386140014421456147014841825[[#This Row],[Pause]]-FeuilleDeTemps133058721071631772193033173313453593733874014154294434574854015134155275415555275696116256536676816957237377517657797938078218358498638778919059199339199479619759891003101710311129117111991213122713111326134413721386140014421456147014841825[[#This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départ]]&lt;FeuilleDeTemps133058721071631772193033173313453593733874014154294434574854015134155275415555275696116256536676816957237377517657797938078218358498638778919059199339199479619759891003101710311129117111991213122713111326134413721386140014421456147014841825[[#This Row],[Heure d’arrivée]],1,0)+FeuilleDeTemps133058721071631772193033173313453593733874014154294434574854015134155275415555275696116256536676816957237377517657797938078218358498638778919059199339199479619759891003101710311129117111991213122713111326134413721386140014421456147014841825[[#This Row],[Heure de départ]])-FeuilleDeTemps133058721071631772193033173313453593733874014154294434574854015134155275415555275696116256536676816957237377517657797938078218358498638778919059199339199479619759891003101710311129117111991213122713111326134413721386140014421456147014841825[[#This Row],[Heure d’arrivée]],0))*24,0)</f>
        <v>0</v>
      </c>
      <c r="I221" s="59"/>
      <c r="J221" s="24"/>
    </row>
    <row r="222" spans="1:17" s="44" customFormat="1" ht="20.25" customHeight="1">
      <c r="A222" s="46">
        <f t="shared" si="22"/>
        <v>10</v>
      </c>
      <c r="B222" s="14" t="s">
        <v>13</v>
      </c>
      <c r="C222" s="7">
        <f t="shared" si="21"/>
        <v>44630</v>
      </c>
      <c r="D222" s="11"/>
      <c r="E222" s="11"/>
      <c r="F222" s="11"/>
      <c r="G222" s="11"/>
      <c r="H222" s="5">
        <f>IFERROR(IF(COUNT(FeuilleDeTemps133058721071631772193033173313453593733874014154294434574854015134155275415555275696116256536676816957237377517657797938078218358498638778919059199339199479619759891003101710311129117111991213122713111326134413721386140014421456147014841825[[#This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départ]]&lt;FeuilleDeTemps133058721071631772193033173313453593733874014154294434574854015134155275415555275696116256536676816957237377517657797938078218358498638778919059199339199479619759891003101710311129117111991213122713111326134413721386140014421456147014841825[[#This Row],[Heure d’arrivée]],1,0)+FeuilleDeTemps133058721071631772193033173313453593733874014154294434574854015134155275415555275696116256536676816957237377517657797938078218358498638778919059199339199479619759891003101710311129117111991213122713111326134413721386140014421456147014841825[[#This Row],[Heure de départ]])-FeuilleDeTemps133058721071631772193033173313453593733874014154294434574854015134155275415555275696116256536676816957237377517657797938078218358498638778919059199339199479619759891003101710311129117111991213122713111326134413721386140014421456147014841825[[#This Row],[Fin de pause]]+FeuilleDeTemps133058721071631772193033173313453593733874014154294434574854015134155275415555275696116256536676816957237377517657797938078218358498638778919059199339199479619759891003101710311129117111991213122713111326134413721386140014421456147014841825[[#This Row],[Pause]]-FeuilleDeTemps133058721071631772193033173313453593733874014154294434574854015134155275415555275696116256536676816957237377517657797938078218358498638778919059199339199479619759891003101710311129117111991213122713111326134413721386140014421456147014841825[[#This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départ]]&lt;FeuilleDeTemps133058721071631772193033173313453593733874014154294434574854015134155275415555275696116256536676816957237377517657797938078218358498638778919059199339199479619759891003101710311129117111991213122713111326134413721386140014421456147014841825[[#This Row],[Heure d’arrivée]],1,0)+FeuilleDeTemps133058721071631772193033173313453593733874014154294434574854015134155275415555275696116256536676816957237377517657797938078218358498638778919059199339199479619759891003101710311129117111991213122713111326134413721386140014421456147014841825[[#This Row],[Heure de départ]])-FeuilleDeTemps133058721071631772193033173313453593733874014154294434574854015134155275415555275696116256536676816957237377517657797938078218358498638778919059199339199479619759891003101710311129117111991213122713111326134413721386140014421456147014841825[[#This Row],[Heure d’arrivée]],0))*24,0)</f>
        <v>0</v>
      </c>
      <c r="I222" s="59"/>
      <c r="J222" s="24"/>
    </row>
    <row r="223" spans="1:17" s="44" customFormat="1" ht="20.25" customHeight="1">
      <c r="A223" s="46">
        <f t="shared" si="22"/>
        <v>10</v>
      </c>
      <c r="B223" s="14" t="s">
        <v>30</v>
      </c>
      <c r="C223" s="7">
        <f t="shared" si="21"/>
        <v>44631</v>
      </c>
      <c r="D223" s="11"/>
      <c r="E223" s="11"/>
      <c r="F223" s="11"/>
      <c r="G223" s="11"/>
      <c r="H223" s="5">
        <f>IFERROR(IF(COUNT(FeuilleDeTemps133058721071631772193033173313453593733874014154294434574854015134155275415555275696116256536676816957237377517657797938078218358498638778919059199339199479619759891003101710311129117111991213122713111326134413721386140014421456147014841825[[#This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départ]]&lt;FeuilleDeTemps133058721071631772193033173313453593733874014154294434574854015134155275415555275696116256536676816957237377517657797938078218358498638778919059199339199479619759891003101710311129117111991213122713111326134413721386140014421456147014841825[[#This Row],[Heure d’arrivée]],1,0)+FeuilleDeTemps133058721071631772193033173313453593733874014154294434574854015134155275415555275696116256536676816957237377517657797938078218358498638778919059199339199479619759891003101710311129117111991213122713111326134413721386140014421456147014841825[[#This Row],[Heure de départ]])-FeuilleDeTemps133058721071631772193033173313453593733874014154294434574854015134155275415555275696116256536676816957237377517657797938078218358498638778919059199339199479619759891003101710311129117111991213122713111326134413721386140014421456147014841825[[#This Row],[Fin de pause]]+FeuilleDeTemps133058721071631772193033173313453593733874014154294434574854015134155275415555275696116256536676816957237377517657797938078218358498638778919059199339199479619759891003101710311129117111991213122713111326134413721386140014421456147014841825[[#This Row],[Pause]]-FeuilleDeTemps133058721071631772193033173313453593733874014154294434574854015134155275415555275696116256536676816957237377517657797938078218358498638778919059199339199479619759891003101710311129117111991213122713111326134413721386140014421456147014841825[[#This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départ]]&lt;FeuilleDeTemps133058721071631772193033173313453593733874014154294434574854015134155275415555275696116256536676816957237377517657797938078218358498638778919059199339199479619759891003101710311129117111991213122713111326134413721386140014421456147014841825[[#This Row],[Heure d’arrivée]],1,0)+FeuilleDeTemps133058721071631772193033173313453593733874014154294434574854015134155275415555275696116256536676816957237377517657797938078218358498638778919059199339199479619759891003101710311129117111991213122713111326134413721386140014421456147014841825[[#This Row],[Heure de départ]])-FeuilleDeTemps133058721071631772193033173313453593733874014154294434574854015134155275415555275696116256536676816957237377517657797938078218358498638778919059199339199479619759891003101710311129117111991213122713111326134413721386140014421456147014841825[[#This Row],[Heure d’arrivée]],0))*24,0)</f>
        <v>0</v>
      </c>
      <c r="I223" s="59"/>
      <c r="J223" s="24"/>
    </row>
    <row r="224" spans="1:17" s="44" customFormat="1" ht="20.25" customHeight="1">
      <c r="A224" s="46">
        <f t="shared" si="22"/>
        <v>10</v>
      </c>
      <c r="B224" s="14" t="s">
        <v>14</v>
      </c>
      <c r="C224" s="15">
        <f t="shared" si="21"/>
        <v>44632</v>
      </c>
      <c r="D224" s="15"/>
      <c r="E224" s="15"/>
      <c r="F224" s="15"/>
      <c r="G224" s="15"/>
      <c r="H224" s="17">
        <f>IFERROR(IF(COUNT(FeuilleDeTemps133058721071631772193033173313453593733874014154294434574854015134155275415555275696116256536676816957237377517657797938078218358498638778919059199339199479619759891003101710311129117111991213122713111326134413721386140014421456147014841825[[#This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départ]]&lt;FeuilleDeTemps133058721071631772193033173313453593733874014154294434574854015134155275415555275696116256536676816957237377517657797938078218358498638778919059199339199479619759891003101710311129117111991213122713111326134413721386140014421456147014841825[[#This Row],[Heure d’arrivée]],1,0)+FeuilleDeTemps133058721071631772193033173313453593733874014154294434574854015134155275415555275696116256536676816957237377517657797938078218358498638778919059199339199479619759891003101710311129117111991213122713111326134413721386140014421456147014841825[[#This Row],[Heure de départ]])-FeuilleDeTemps133058721071631772193033173313453593733874014154294434574854015134155275415555275696116256536676816957237377517657797938078218358498638778919059199339199479619759891003101710311129117111991213122713111326134413721386140014421456147014841825[[#This Row],[Fin de pause]]+FeuilleDeTemps133058721071631772193033173313453593733874014154294434574854015134155275415555275696116256536676816957237377517657797938078218358498638778919059199339199479619759891003101710311129117111991213122713111326134413721386140014421456147014841825[[#This Row],[Pause]]-FeuilleDeTemps133058721071631772193033173313453593733874014154294434574854015134155275415555275696116256536676816957237377517657797938078218358498638778919059199339199479619759891003101710311129117111991213122713111326134413721386140014421456147014841825[[#This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départ]]&lt;FeuilleDeTemps133058721071631772193033173313453593733874014154294434574854015134155275415555275696116256536676816957237377517657797938078218358498638778919059199339199479619759891003101710311129117111991213122713111326134413721386140014421456147014841825[[#This Row],[Heure d’arrivée]],1,0)+FeuilleDeTemps133058721071631772193033173313453593733874014154294434574854015134155275415555275696116256536676816957237377517657797938078218358498638778919059199339199479619759891003101710311129117111991213122713111326134413721386140014421456147014841825[[#This Row],[Heure de départ]])-FeuilleDeTemps133058721071631772193033173313453593733874014154294434574854015134155275415555275696116256536676816957237377517657797938078218358498638778919059199339199479619759891003101710311129117111991213122713111326134413721386140014421456147014841825[[#This Row],[Heure d’arrivée]],0))*24,0)</f>
        <v>0</v>
      </c>
      <c r="I224" s="17"/>
      <c r="J224" s="25"/>
    </row>
    <row r="225" spans="1:17" s="44" customFormat="1" ht="20.25" customHeight="1">
      <c r="A225" s="46">
        <f t="shared" si="22"/>
        <v>10</v>
      </c>
      <c r="B225" s="14" t="s">
        <v>15</v>
      </c>
      <c r="C225" s="15">
        <f t="shared" si="21"/>
        <v>44633</v>
      </c>
      <c r="D225" s="15"/>
      <c r="E225" s="15"/>
      <c r="F225" s="15"/>
      <c r="G225" s="15"/>
      <c r="H225" s="17">
        <f>IFERROR(IF(COUNT(FeuilleDeTemps133058721071631772193033173313453593733874014154294434574854015134155275415555275696116256536676816957237377517657797938078218358498638778919059199339199479619759891003101710311129117111991213122713111326134413721386140014421456147014841825[[#This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départ]]&lt;FeuilleDeTemps133058721071631772193033173313453593733874014154294434574854015134155275415555275696116256536676816957237377517657797938078218358498638778919059199339199479619759891003101710311129117111991213122713111326134413721386140014421456147014841825[[#This Row],[Heure d’arrivée]],1,0)+FeuilleDeTemps133058721071631772193033173313453593733874014154294434574854015134155275415555275696116256536676816957237377517657797938078218358498638778919059199339199479619759891003101710311129117111991213122713111326134413721386140014421456147014841825[[#This Row],[Heure de départ]])-FeuilleDeTemps133058721071631772193033173313453593733874014154294434574854015134155275415555275696116256536676816957237377517657797938078218358498638778919059199339199479619759891003101710311129117111991213122713111326134413721386140014421456147014841825[[#This Row],[Fin de pause]]+FeuilleDeTemps133058721071631772193033173313453593733874014154294434574854015134155275415555275696116256536676816957237377517657797938078218358498638778919059199339199479619759891003101710311129117111991213122713111326134413721386140014421456147014841825[[#This Row],[Pause]]-FeuilleDeTemps133058721071631772193033173313453593733874014154294434574854015134155275415555275696116256536676816957237377517657797938078218358498638778919059199339199479619759891003101710311129117111991213122713111326134413721386140014421456147014841825[[#This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133058721071631772193033173313453593733874014154294434574854015134155275415555275696116256536676816957237377517657797938078218358498638778919059199339199479619759891003101710311129117111991213122713111326134413721386140014421456147014841825[[#This Row],[Heure de départ]]&lt;FeuilleDeTemps133058721071631772193033173313453593733874014154294434574854015134155275415555275696116256536676816957237377517657797938078218358498638778919059199339199479619759891003101710311129117111991213122713111326134413721386140014421456147014841825[[#This Row],[Heure d’arrivée]],1,0)+FeuilleDeTemps133058721071631772193033173313453593733874014154294434574854015134155275415555275696116256536676816957237377517657797938078218358498638778919059199339199479619759891003101710311129117111991213122713111326134413721386140014421456147014841825[[#This Row],[Heure de départ]])-FeuilleDeTemps133058721071631772193033173313453593733874014154294434574854015134155275415555275696116256536676816957237377517657797938078218358498638778919059199339199479619759891003101710311129117111991213122713111326134413721386140014421456147014841825[[#This Row],[Heure d’arrivée]],0))*24,0)</f>
        <v>0</v>
      </c>
      <c r="I225" s="17"/>
      <c r="J225" s="25"/>
    </row>
    <row r="226" spans="1:17" s="1" customFormat="1" ht="36" customHeight="1">
      <c r="A226" s="47"/>
      <c r="B226" s="2" t="s">
        <v>31</v>
      </c>
      <c r="C226" s="2" t="s">
        <v>0</v>
      </c>
      <c r="D226" s="2" t="s">
        <v>2</v>
      </c>
      <c r="E226" s="2" t="s">
        <v>4</v>
      </c>
      <c r="F226" s="2" t="s">
        <v>5</v>
      </c>
      <c r="G226" s="2" t="s">
        <v>29</v>
      </c>
      <c r="H226" s="2" t="s">
        <v>32</v>
      </c>
      <c r="N226" s="19"/>
      <c r="Q226" s="19"/>
    </row>
    <row r="227" spans="1:17" s="57" customFormat="1" ht="16.2" customHeight="1">
      <c r="A227" s="54"/>
      <c r="B227" s="55">
        <f>IF((H217)=0, (G217),(G217)-(H217))</f>
        <v>-380</v>
      </c>
      <c r="C227" s="55">
        <v>38</v>
      </c>
      <c r="D227" s="55">
        <f>SUBTOTAL(109,FeuilleDeTemps133058721071631772193033173313453593733874014154294434574854015134155275415555275696116256536676816957237377517657797938078218358498638778919059199339199479619759891003101710311129117111991213122713111326134413721386140014421456147014841826[Heures de travail])</f>
        <v>0</v>
      </c>
      <c r="E227" s="55">
        <f>IF(D227&lt;=C227,D227,C227)</f>
        <v>0</v>
      </c>
      <c r="F227" s="55">
        <f>D227-E227</f>
        <v>0</v>
      </c>
      <c r="G227" s="55">
        <f>SUM(D227,-C227,B227)</f>
        <v>-418</v>
      </c>
      <c r="H227" s="55">
        <f>SUM(FeuilleDeTemps133058721071631772193033173313453593733874014154294434574854015134155275415555275696116256536676816957237377517657797938078218358498638778919059199339199479619759891003101710311129117111991213122713111326134413721386140014421456147014841826[Payement])</f>
        <v>0</v>
      </c>
      <c r="I227" s="56"/>
      <c r="J227" s="56"/>
    </row>
    <row r="228" spans="1:17" s="44" customFormat="1" ht="16.8" customHeight="1" thickBot="1">
      <c r="A228" s="46"/>
      <c r="B228" s="44" t="s">
        <v>10</v>
      </c>
      <c r="C228" s="44" t="s">
        <v>1</v>
      </c>
      <c r="D228" s="44" t="s">
        <v>3</v>
      </c>
      <c r="E228" s="44" t="s">
        <v>8</v>
      </c>
      <c r="F228" s="44" t="s">
        <v>9</v>
      </c>
      <c r="G228" s="44" t="s">
        <v>6</v>
      </c>
      <c r="H228" s="44" t="s">
        <v>7</v>
      </c>
      <c r="I228" s="44" t="s">
        <v>102</v>
      </c>
      <c r="J228" s="33" t="s">
        <v>97</v>
      </c>
    </row>
    <row r="229" spans="1:17" s="44" customFormat="1" ht="20.25" customHeight="1">
      <c r="A229" s="60">
        <f>WEEKNUM(C229)-1</f>
        <v>11</v>
      </c>
      <c r="B229" s="14" t="s">
        <v>99</v>
      </c>
      <c r="C229" s="7">
        <f>(C225)+1</f>
        <v>44634</v>
      </c>
      <c r="D229" s="11"/>
      <c r="E229" s="11"/>
      <c r="F229" s="11"/>
      <c r="G229" s="11"/>
      <c r="H229" s="5">
        <f>IFERROR(IF(COUNT(FeuilleDeTemps133058721071631772193033173313453593733874014154294434574854015134155275415555275696116256536676816957237377517657797938078218358498638778919059199339199479619759891003101710311129117111991213122713111326134413721386140014421456147014841826[[#This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départ]]&lt;FeuilleDeTemps133058721071631772193033173313453593733874014154294434574854015134155275415555275696116256536676816957237377517657797938078218358498638778919059199339199479619759891003101710311129117111991213122713111326134413721386140014421456147014841826[[#This Row],[Heure d’arrivée]],1,0)+FeuilleDeTemps133058721071631772193033173313453593733874014154294434574854015134155275415555275696116256536676816957237377517657797938078218358498638778919059199339199479619759891003101710311129117111991213122713111326134413721386140014421456147014841826[[#This Row],[Heure de départ]])-FeuilleDeTemps133058721071631772193033173313453593733874014154294434574854015134155275415555275696116256536676816957237377517657797938078218358498638778919059199339199479619759891003101710311129117111991213122713111326134413721386140014421456147014841826[[#This Row],[Fin de pause]]+FeuilleDeTemps133058721071631772193033173313453593733874014154294434574854015134155275415555275696116256536676816957237377517657797938078218358498638778919059199339199479619759891003101710311129117111991213122713111326134413721386140014421456147014841826[[#This Row],[Pause]]-FeuilleDeTemps133058721071631772193033173313453593733874014154294434574854015134155275415555275696116256536676816957237377517657797938078218358498638778919059199339199479619759891003101710311129117111991213122713111326134413721386140014421456147014841826[[#This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départ]]&lt;FeuilleDeTemps133058721071631772193033173313453593733874014154294434574854015134155275415555275696116256536676816957237377517657797938078218358498638778919059199339199479619759891003101710311129117111991213122713111326134413721386140014421456147014841826[[#This Row],[Heure d’arrivée]],1,0)+FeuilleDeTemps133058721071631772193033173313453593733874014154294434574854015134155275415555275696116256536676816957237377517657797938078218358498638778919059199339199479619759891003101710311129117111991213122713111326134413721386140014421456147014841826[[#This Row],[Heure de départ]])-FeuilleDeTemps133058721071631772193033173313453593733874014154294434574854015134155275415555275696116256536676816957237377517657797938078218358498638778919059199339199479619759891003101710311129117111991213122713111326134413721386140014421456147014841826[[#This Row],[Heure d’arrivée]],0))*24,0)</f>
        <v>0</v>
      </c>
      <c r="I229" s="59"/>
      <c r="J229" s="24"/>
    </row>
    <row r="230" spans="1:17" s="44" customFormat="1" ht="20.25" customHeight="1">
      <c r="A230" s="46">
        <f>A229</f>
        <v>11</v>
      </c>
      <c r="B230" s="14" t="s">
        <v>11</v>
      </c>
      <c r="C230" s="7">
        <f t="shared" ref="C230:C235" si="23">(C229)+1</f>
        <v>44635</v>
      </c>
      <c r="D230" s="11"/>
      <c r="E230" s="11"/>
      <c r="F230" s="11"/>
      <c r="G230" s="11"/>
      <c r="H230" s="5">
        <f>IFERROR(IF(COUNT(FeuilleDeTemps133058721071631772193033173313453593733874014154294434574854015134155275415555275696116256536676816957237377517657797938078218358498638778919059199339199479619759891003101710311129117111991213122713111326134413721386140014421456147014841826[[#This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départ]]&lt;FeuilleDeTemps133058721071631772193033173313453593733874014154294434574854015134155275415555275696116256536676816957237377517657797938078218358498638778919059199339199479619759891003101710311129117111991213122713111326134413721386140014421456147014841826[[#This Row],[Heure d’arrivée]],1,0)+FeuilleDeTemps133058721071631772193033173313453593733874014154294434574854015134155275415555275696116256536676816957237377517657797938078218358498638778919059199339199479619759891003101710311129117111991213122713111326134413721386140014421456147014841826[[#This Row],[Heure de départ]])-FeuilleDeTemps133058721071631772193033173313453593733874014154294434574854015134155275415555275696116256536676816957237377517657797938078218358498638778919059199339199479619759891003101710311129117111991213122713111326134413721386140014421456147014841826[[#This Row],[Fin de pause]]+FeuilleDeTemps133058721071631772193033173313453593733874014154294434574854015134155275415555275696116256536676816957237377517657797938078218358498638778919059199339199479619759891003101710311129117111991213122713111326134413721386140014421456147014841826[[#This Row],[Pause]]-FeuilleDeTemps133058721071631772193033173313453593733874014154294434574854015134155275415555275696116256536676816957237377517657797938078218358498638778919059199339199479619759891003101710311129117111991213122713111326134413721386140014421456147014841826[[#This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départ]]&lt;FeuilleDeTemps133058721071631772193033173313453593733874014154294434574854015134155275415555275696116256536676816957237377517657797938078218358498638778919059199339199479619759891003101710311129117111991213122713111326134413721386140014421456147014841826[[#This Row],[Heure d’arrivée]],1,0)+FeuilleDeTemps133058721071631772193033173313453593733874014154294434574854015134155275415555275696116256536676816957237377517657797938078218358498638778919059199339199479619759891003101710311129117111991213122713111326134413721386140014421456147014841826[[#This Row],[Heure de départ]])-FeuilleDeTemps133058721071631772193033173313453593733874014154294434574854015134155275415555275696116256536676816957237377517657797938078218358498638778919059199339199479619759891003101710311129117111991213122713111326134413721386140014421456147014841826[[#This Row],[Heure d’arrivée]],0))*24,0)</f>
        <v>0</v>
      </c>
      <c r="I230" s="59"/>
      <c r="J230" s="24"/>
    </row>
    <row r="231" spans="1:17" s="44" customFormat="1" ht="20.25" customHeight="1">
      <c r="A231" s="46">
        <f t="shared" ref="A231:A235" si="24">A230</f>
        <v>11</v>
      </c>
      <c r="B231" s="14" t="s">
        <v>12</v>
      </c>
      <c r="C231" s="7">
        <f t="shared" si="23"/>
        <v>44636</v>
      </c>
      <c r="D231" s="11"/>
      <c r="E231" s="11"/>
      <c r="F231" s="11"/>
      <c r="G231" s="11"/>
      <c r="H231" s="5">
        <f>IFERROR(IF(COUNT(FeuilleDeTemps133058721071631772193033173313453593733874014154294434574854015134155275415555275696116256536676816957237377517657797938078218358498638778919059199339199479619759891003101710311129117111991213122713111326134413721386140014421456147014841826[[#This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départ]]&lt;FeuilleDeTemps133058721071631772193033173313453593733874014154294434574854015134155275415555275696116256536676816957237377517657797938078218358498638778919059199339199479619759891003101710311129117111991213122713111326134413721386140014421456147014841826[[#This Row],[Heure d’arrivée]],1,0)+FeuilleDeTemps133058721071631772193033173313453593733874014154294434574854015134155275415555275696116256536676816957237377517657797938078218358498638778919059199339199479619759891003101710311129117111991213122713111326134413721386140014421456147014841826[[#This Row],[Heure de départ]])-FeuilleDeTemps133058721071631772193033173313453593733874014154294434574854015134155275415555275696116256536676816957237377517657797938078218358498638778919059199339199479619759891003101710311129117111991213122713111326134413721386140014421456147014841826[[#This Row],[Fin de pause]]+FeuilleDeTemps133058721071631772193033173313453593733874014154294434574854015134155275415555275696116256536676816957237377517657797938078218358498638778919059199339199479619759891003101710311129117111991213122713111326134413721386140014421456147014841826[[#This Row],[Pause]]-FeuilleDeTemps133058721071631772193033173313453593733874014154294434574854015134155275415555275696116256536676816957237377517657797938078218358498638778919059199339199479619759891003101710311129117111991213122713111326134413721386140014421456147014841826[[#This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départ]]&lt;FeuilleDeTemps133058721071631772193033173313453593733874014154294434574854015134155275415555275696116256536676816957237377517657797938078218358498638778919059199339199479619759891003101710311129117111991213122713111326134413721386140014421456147014841826[[#This Row],[Heure d’arrivée]],1,0)+FeuilleDeTemps133058721071631772193033173313453593733874014154294434574854015134155275415555275696116256536676816957237377517657797938078218358498638778919059199339199479619759891003101710311129117111991213122713111326134413721386140014421456147014841826[[#This Row],[Heure de départ]])-FeuilleDeTemps133058721071631772193033173313453593733874014154294434574854015134155275415555275696116256536676816957237377517657797938078218358498638778919059199339199479619759891003101710311129117111991213122713111326134413721386140014421456147014841826[[#This Row],[Heure d’arrivée]],0))*24,0)</f>
        <v>0</v>
      </c>
      <c r="I231" s="59"/>
      <c r="J231" s="24"/>
    </row>
    <row r="232" spans="1:17" s="44" customFormat="1" ht="20.25" customHeight="1">
      <c r="A232" s="46">
        <f t="shared" si="24"/>
        <v>11</v>
      </c>
      <c r="B232" s="14" t="s">
        <v>13</v>
      </c>
      <c r="C232" s="7">
        <f t="shared" si="23"/>
        <v>44637</v>
      </c>
      <c r="D232" s="11"/>
      <c r="E232" s="11"/>
      <c r="F232" s="11"/>
      <c r="G232" s="11"/>
      <c r="H232" s="5">
        <f>IFERROR(IF(COUNT(FeuilleDeTemps133058721071631772193033173313453593733874014154294434574854015134155275415555275696116256536676816957237377517657797938078218358498638778919059199339199479619759891003101710311129117111991213122713111326134413721386140014421456147014841826[[#This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départ]]&lt;FeuilleDeTemps133058721071631772193033173313453593733874014154294434574854015134155275415555275696116256536676816957237377517657797938078218358498638778919059199339199479619759891003101710311129117111991213122713111326134413721386140014421456147014841826[[#This Row],[Heure d’arrivée]],1,0)+FeuilleDeTemps133058721071631772193033173313453593733874014154294434574854015134155275415555275696116256536676816957237377517657797938078218358498638778919059199339199479619759891003101710311129117111991213122713111326134413721386140014421456147014841826[[#This Row],[Heure de départ]])-FeuilleDeTemps133058721071631772193033173313453593733874014154294434574854015134155275415555275696116256536676816957237377517657797938078218358498638778919059199339199479619759891003101710311129117111991213122713111326134413721386140014421456147014841826[[#This Row],[Fin de pause]]+FeuilleDeTemps133058721071631772193033173313453593733874014154294434574854015134155275415555275696116256536676816957237377517657797938078218358498638778919059199339199479619759891003101710311129117111991213122713111326134413721386140014421456147014841826[[#This Row],[Pause]]-FeuilleDeTemps133058721071631772193033173313453593733874014154294434574854015134155275415555275696116256536676816957237377517657797938078218358498638778919059199339199479619759891003101710311129117111991213122713111326134413721386140014421456147014841826[[#This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départ]]&lt;FeuilleDeTemps133058721071631772193033173313453593733874014154294434574854015134155275415555275696116256536676816957237377517657797938078218358498638778919059199339199479619759891003101710311129117111991213122713111326134413721386140014421456147014841826[[#This Row],[Heure d’arrivée]],1,0)+FeuilleDeTemps133058721071631772193033173313453593733874014154294434574854015134155275415555275696116256536676816957237377517657797938078218358498638778919059199339199479619759891003101710311129117111991213122713111326134413721386140014421456147014841826[[#This Row],[Heure de départ]])-FeuilleDeTemps133058721071631772193033173313453593733874014154294434574854015134155275415555275696116256536676816957237377517657797938078218358498638778919059199339199479619759891003101710311129117111991213122713111326134413721386140014421456147014841826[[#This Row],[Heure d’arrivée]],0))*24,0)</f>
        <v>0</v>
      </c>
      <c r="I232" s="59"/>
      <c r="J232" s="24"/>
    </row>
    <row r="233" spans="1:17" s="44" customFormat="1" ht="20.25" customHeight="1">
      <c r="A233" s="46">
        <f t="shared" si="24"/>
        <v>11</v>
      </c>
      <c r="B233" s="14" t="s">
        <v>30</v>
      </c>
      <c r="C233" s="7">
        <f t="shared" si="23"/>
        <v>44638</v>
      </c>
      <c r="D233" s="11"/>
      <c r="E233" s="11"/>
      <c r="F233" s="11"/>
      <c r="G233" s="11"/>
      <c r="H233" s="5">
        <f>IFERROR(IF(COUNT(FeuilleDeTemps133058721071631772193033173313453593733874014154294434574854015134155275415555275696116256536676816957237377517657797938078218358498638778919059199339199479619759891003101710311129117111991213122713111326134413721386140014421456147014841826[[#This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départ]]&lt;FeuilleDeTemps133058721071631772193033173313453593733874014154294434574854015134155275415555275696116256536676816957237377517657797938078218358498638778919059199339199479619759891003101710311129117111991213122713111326134413721386140014421456147014841826[[#This Row],[Heure d’arrivée]],1,0)+FeuilleDeTemps133058721071631772193033173313453593733874014154294434574854015134155275415555275696116256536676816957237377517657797938078218358498638778919059199339199479619759891003101710311129117111991213122713111326134413721386140014421456147014841826[[#This Row],[Heure de départ]])-FeuilleDeTemps133058721071631772193033173313453593733874014154294434574854015134155275415555275696116256536676816957237377517657797938078218358498638778919059199339199479619759891003101710311129117111991213122713111326134413721386140014421456147014841826[[#This Row],[Fin de pause]]+FeuilleDeTemps133058721071631772193033173313453593733874014154294434574854015134155275415555275696116256536676816957237377517657797938078218358498638778919059199339199479619759891003101710311129117111991213122713111326134413721386140014421456147014841826[[#This Row],[Pause]]-FeuilleDeTemps133058721071631772193033173313453593733874014154294434574854015134155275415555275696116256536676816957237377517657797938078218358498638778919059199339199479619759891003101710311129117111991213122713111326134413721386140014421456147014841826[[#This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départ]]&lt;FeuilleDeTemps133058721071631772193033173313453593733874014154294434574854015134155275415555275696116256536676816957237377517657797938078218358498638778919059199339199479619759891003101710311129117111991213122713111326134413721386140014421456147014841826[[#This Row],[Heure d’arrivée]],1,0)+FeuilleDeTemps133058721071631772193033173313453593733874014154294434574854015134155275415555275696116256536676816957237377517657797938078218358498638778919059199339199479619759891003101710311129117111991213122713111326134413721386140014421456147014841826[[#This Row],[Heure de départ]])-FeuilleDeTemps133058721071631772193033173313453593733874014154294434574854015134155275415555275696116256536676816957237377517657797938078218358498638778919059199339199479619759891003101710311129117111991213122713111326134413721386140014421456147014841826[[#This Row],[Heure d’arrivée]],0))*24,0)</f>
        <v>0</v>
      </c>
      <c r="I233" s="59"/>
      <c r="J233" s="24"/>
    </row>
    <row r="234" spans="1:17" s="44" customFormat="1" ht="20.25" customHeight="1">
      <c r="A234" s="46">
        <f t="shared" si="24"/>
        <v>11</v>
      </c>
      <c r="B234" s="14" t="s">
        <v>14</v>
      </c>
      <c r="C234" s="15">
        <f t="shared" si="23"/>
        <v>44639</v>
      </c>
      <c r="D234" s="15"/>
      <c r="E234" s="15"/>
      <c r="F234" s="15"/>
      <c r="G234" s="15"/>
      <c r="H234" s="17">
        <f>IFERROR(IF(COUNT(FeuilleDeTemps133058721071631772193033173313453593733874014154294434574854015134155275415555275696116256536676816957237377517657797938078218358498638778919059199339199479619759891003101710311129117111991213122713111326134413721386140014421456147014841826[[#This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départ]]&lt;FeuilleDeTemps133058721071631772193033173313453593733874014154294434574854015134155275415555275696116256536676816957237377517657797938078218358498638778919059199339199479619759891003101710311129117111991213122713111326134413721386140014421456147014841826[[#This Row],[Heure d’arrivée]],1,0)+FeuilleDeTemps133058721071631772193033173313453593733874014154294434574854015134155275415555275696116256536676816957237377517657797938078218358498638778919059199339199479619759891003101710311129117111991213122713111326134413721386140014421456147014841826[[#This Row],[Heure de départ]])-FeuilleDeTemps133058721071631772193033173313453593733874014154294434574854015134155275415555275696116256536676816957237377517657797938078218358498638778919059199339199479619759891003101710311129117111991213122713111326134413721386140014421456147014841826[[#This Row],[Fin de pause]]+FeuilleDeTemps133058721071631772193033173313453593733874014154294434574854015134155275415555275696116256536676816957237377517657797938078218358498638778919059199339199479619759891003101710311129117111991213122713111326134413721386140014421456147014841826[[#This Row],[Pause]]-FeuilleDeTemps133058721071631772193033173313453593733874014154294434574854015134155275415555275696116256536676816957237377517657797938078218358498638778919059199339199479619759891003101710311129117111991213122713111326134413721386140014421456147014841826[[#This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départ]]&lt;FeuilleDeTemps133058721071631772193033173313453593733874014154294434574854015134155275415555275696116256536676816957237377517657797938078218358498638778919059199339199479619759891003101710311129117111991213122713111326134413721386140014421456147014841826[[#This Row],[Heure d’arrivée]],1,0)+FeuilleDeTemps133058721071631772193033173313453593733874014154294434574854015134155275415555275696116256536676816957237377517657797938078218358498638778919059199339199479619759891003101710311129117111991213122713111326134413721386140014421456147014841826[[#This Row],[Heure de départ]])-FeuilleDeTemps133058721071631772193033173313453593733874014154294434574854015134155275415555275696116256536676816957237377517657797938078218358498638778919059199339199479619759891003101710311129117111991213122713111326134413721386140014421456147014841826[[#This Row],[Heure d’arrivée]],0))*24,0)</f>
        <v>0</v>
      </c>
      <c r="I234" s="17"/>
      <c r="J234" s="25"/>
    </row>
    <row r="235" spans="1:17" s="44" customFormat="1" ht="20.25" customHeight="1">
      <c r="A235" s="46">
        <f t="shared" si="24"/>
        <v>11</v>
      </c>
      <c r="B235" s="14" t="s">
        <v>15</v>
      </c>
      <c r="C235" s="15">
        <f t="shared" si="23"/>
        <v>44640</v>
      </c>
      <c r="D235" s="15"/>
      <c r="E235" s="15"/>
      <c r="F235" s="15"/>
      <c r="G235" s="15"/>
      <c r="H235" s="17">
        <f>IFERROR(IF(COUNT(FeuilleDeTemps133058721071631772193033173313453593733874014154294434574854015134155275415555275696116256536676816957237377517657797938078218358498638778919059199339199479619759891003101710311129117111991213122713111326134413721386140014421456147014841826[[#This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départ]]&lt;FeuilleDeTemps133058721071631772193033173313453593733874014154294434574854015134155275415555275696116256536676816957237377517657797938078218358498638778919059199339199479619759891003101710311129117111991213122713111326134413721386140014421456147014841826[[#This Row],[Heure d’arrivée]],1,0)+FeuilleDeTemps133058721071631772193033173313453593733874014154294434574854015134155275415555275696116256536676816957237377517657797938078218358498638778919059199339199479619759891003101710311129117111991213122713111326134413721386140014421456147014841826[[#This Row],[Heure de départ]])-FeuilleDeTemps133058721071631772193033173313453593733874014154294434574854015134155275415555275696116256536676816957237377517657797938078218358498638778919059199339199479619759891003101710311129117111991213122713111326134413721386140014421456147014841826[[#This Row],[Fin de pause]]+FeuilleDeTemps133058721071631772193033173313453593733874014154294434574854015134155275415555275696116256536676816957237377517657797938078218358498638778919059199339199479619759891003101710311129117111991213122713111326134413721386140014421456147014841826[[#This Row],[Pause]]-FeuilleDeTemps133058721071631772193033173313453593733874014154294434574854015134155275415555275696116256536676816957237377517657797938078218358498638778919059199339199479619759891003101710311129117111991213122713111326134413721386140014421456147014841826[[#This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133058721071631772193033173313453593733874014154294434574854015134155275415555275696116256536676816957237377517657797938078218358498638778919059199339199479619759891003101710311129117111991213122713111326134413721386140014421456147014841826[[#This Row],[Heure de départ]]&lt;FeuilleDeTemps133058721071631772193033173313453593733874014154294434574854015134155275415555275696116256536676816957237377517657797938078218358498638778919059199339199479619759891003101710311129117111991213122713111326134413721386140014421456147014841826[[#This Row],[Heure d’arrivée]],1,0)+FeuilleDeTemps133058721071631772193033173313453593733874014154294434574854015134155275415555275696116256536676816957237377517657797938078218358498638778919059199339199479619759891003101710311129117111991213122713111326134413721386140014421456147014841826[[#This Row],[Heure de départ]])-FeuilleDeTemps133058721071631772193033173313453593733874014154294434574854015134155275415555275696116256536676816957237377517657797938078218358498638778919059199339199479619759891003101710311129117111991213122713111326134413721386140014421456147014841826[[#This Row],[Heure d’arrivée]],0))*24,0)</f>
        <v>0</v>
      </c>
      <c r="I235" s="17"/>
      <c r="J235" s="25"/>
    </row>
    <row r="236" spans="1:17" s="1" customFormat="1" ht="36" customHeight="1">
      <c r="A236" s="47"/>
      <c r="B236" s="2" t="s">
        <v>31</v>
      </c>
      <c r="C236" s="2" t="s">
        <v>0</v>
      </c>
      <c r="D236" s="2" t="s">
        <v>2</v>
      </c>
      <c r="E236" s="2" t="s">
        <v>4</v>
      </c>
      <c r="F236" s="2" t="s">
        <v>5</v>
      </c>
      <c r="G236" s="2" t="s">
        <v>29</v>
      </c>
      <c r="H236" s="2" t="s">
        <v>32</v>
      </c>
      <c r="N236" s="19"/>
      <c r="Q236" s="19"/>
    </row>
    <row r="237" spans="1:17" s="57" customFormat="1" ht="16.2" customHeight="1">
      <c r="A237" s="54"/>
      <c r="B237" s="55">
        <f>IF((H227)=0, (G227),(G227)-(H227))</f>
        <v>-418</v>
      </c>
      <c r="C237" s="55">
        <v>38</v>
      </c>
      <c r="D237" s="55">
        <f>SUBTOTAL(109,FeuilleDeTemps133058721071631772193033173313453593733874014154294434574854015134155275415555275696116256536676816957237377517657797938078218358498638778919059199339199479619759891003101710311129117111991213122713111326134413721386140014421456147014841827[Heures de travail])</f>
        <v>0</v>
      </c>
      <c r="E237" s="55">
        <f>IF(D237&lt;=C237,D237,C237)</f>
        <v>0</v>
      </c>
      <c r="F237" s="55">
        <f>D237-E237</f>
        <v>0</v>
      </c>
      <c r="G237" s="55">
        <f>SUM(D237,-C237,B237)</f>
        <v>-456</v>
      </c>
      <c r="H237" s="55">
        <f>SUM(FeuilleDeTemps133058721071631772193033173313453593733874014154294434574854015134155275415555275696116256536676816957237377517657797938078218358498638778919059199339199479619759891003101710311129117111991213122713111326134413721386140014421456147014841827[Payement])</f>
        <v>0</v>
      </c>
      <c r="I237" s="56"/>
      <c r="J237" s="56"/>
    </row>
    <row r="238" spans="1:17" s="44" customFormat="1" ht="16.8" customHeight="1" thickBot="1">
      <c r="A238" s="46"/>
      <c r="B238" s="44" t="s">
        <v>10</v>
      </c>
      <c r="C238" s="44" t="s">
        <v>1</v>
      </c>
      <c r="D238" s="44" t="s">
        <v>3</v>
      </c>
      <c r="E238" s="44" t="s">
        <v>8</v>
      </c>
      <c r="F238" s="44" t="s">
        <v>9</v>
      </c>
      <c r="G238" s="44" t="s">
        <v>6</v>
      </c>
      <c r="H238" s="44" t="s">
        <v>7</v>
      </c>
      <c r="I238" s="44" t="s">
        <v>102</v>
      </c>
      <c r="J238" s="33" t="s">
        <v>97</v>
      </c>
    </row>
    <row r="239" spans="1:17" s="44" customFormat="1" ht="20.25" customHeight="1">
      <c r="A239" s="60">
        <f>WEEKNUM(C239)-1</f>
        <v>12</v>
      </c>
      <c r="B239" s="14" t="s">
        <v>99</v>
      </c>
      <c r="C239" s="7">
        <f>(C235)+1</f>
        <v>44641</v>
      </c>
      <c r="D239" s="11"/>
      <c r="E239" s="11"/>
      <c r="F239" s="11"/>
      <c r="G239" s="11"/>
      <c r="H239" s="5">
        <f>IFERROR(IF(COUNT(FeuilleDeTemps133058721071631772193033173313453593733874014154294434574854015134155275415555275696116256536676816957237377517657797938078218358498638778919059199339199479619759891003101710311129117111991213122713111326134413721386140014421456147014841827[[#This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départ]]&lt;FeuilleDeTemps133058721071631772193033173313453593733874014154294434574854015134155275415555275696116256536676816957237377517657797938078218358498638778919059199339199479619759891003101710311129117111991213122713111326134413721386140014421456147014841827[[#This Row],[Heure d’arrivée]],1,0)+FeuilleDeTemps133058721071631772193033173313453593733874014154294434574854015134155275415555275696116256536676816957237377517657797938078218358498638778919059199339199479619759891003101710311129117111991213122713111326134413721386140014421456147014841827[[#This Row],[Heure de départ]])-FeuilleDeTemps133058721071631772193033173313453593733874014154294434574854015134155275415555275696116256536676816957237377517657797938078218358498638778919059199339199479619759891003101710311129117111991213122713111326134413721386140014421456147014841827[[#This Row],[Fin de pause]]+FeuilleDeTemps133058721071631772193033173313453593733874014154294434574854015134155275415555275696116256536676816957237377517657797938078218358498638778919059199339199479619759891003101710311129117111991213122713111326134413721386140014421456147014841827[[#This Row],[Pause]]-FeuilleDeTemps133058721071631772193033173313453593733874014154294434574854015134155275415555275696116256536676816957237377517657797938078218358498638778919059199339199479619759891003101710311129117111991213122713111326134413721386140014421456147014841827[[#This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départ]]&lt;FeuilleDeTemps133058721071631772193033173313453593733874014154294434574854015134155275415555275696116256536676816957237377517657797938078218358498638778919059199339199479619759891003101710311129117111991213122713111326134413721386140014421456147014841827[[#This Row],[Heure d’arrivée]],1,0)+FeuilleDeTemps133058721071631772193033173313453593733874014154294434574854015134155275415555275696116256536676816957237377517657797938078218358498638778919059199339199479619759891003101710311129117111991213122713111326134413721386140014421456147014841827[[#This Row],[Heure de départ]])-FeuilleDeTemps133058721071631772193033173313453593733874014154294434574854015134155275415555275696116256536676816957237377517657797938078218358498638778919059199339199479619759891003101710311129117111991213122713111326134413721386140014421456147014841827[[#This Row],[Heure d’arrivée]],0))*24,0)</f>
        <v>0</v>
      </c>
      <c r="I239" s="59"/>
      <c r="J239" s="24"/>
    </row>
    <row r="240" spans="1:17" s="44" customFormat="1" ht="20.25" customHeight="1">
      <c r="A240" s="46">
        <f>A239</f>
        <v>12</v>
      </c>
      <c r="B240" s="14" t="s">
        <v>11</v>
      </c>
      <c r="C240" s="7">
        <f t="shared" ref="C240:C245" si="25">(C239)+1</f>
        <v>44642</v>
      </c>
      <c r="D240" s="11"/>
      <c r="E240" s="11"/>
      <c r="F240" s="11"/>
      <c r="G240" s="11"/>
      <c r="H240" s="5">
        <f>IFERROR(IF(COUNT(FeuilleDeTemps133058721071631772193033173313453593733874014154294434574854015134155275415555275696116256536676816957237377517657797938078218358498638778919059199339199479619759891003101710311129117111991213122713111326134413721386140014421456147014841827[[#This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départ]]&lt;FeuilleDeTemps133058721071631772193033173313453593733874014154294434574854015134155275415555275696116256536676816957237377517657797938078218358498638778919059199339199479619759891003101710311129117111991213122713111326134413721386140014421456147014841827[[#This Row],[Heure d’arrivée]],1,0)+FeuilleDeTemps133058721071631772193033173313453593733874014154294434574854015134155275415555275696116256536676816957237377517657797938078218358498638778919059199339199479619759891003101710311129117111991213122713111326134413721386140014421456147014841827[[#This Row],[Heure de départ]])-FeuilleDeTemps133058721071631772193033173313453593733874014154294434574854015134155275415555275696116256536676816957237377517657797938078218358498638778919059199339199479619759891003101710311129117111991213122713111326134413721386140014421456147014841827[[#This Row],[Fin de pause]]+FeuilleDeTemps133058721071631772193033173313453593733874014154294434574854015134155275415555275696116256536676816957237377517657797938078218358498638778919059199339199479619759891003101710311129117111991213122713111326134413721386140014421456147014841827[[#This Row],[Pause]]-FeuilleDeTemps133058721071631772193033173313453593733874014154294434574854015134155275415555275696116256536676816957237377517657797938078218358498638778919059199339199479619759891003101710311129117111991213122713111326134413721386140014421456147014841827[[#This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départ]]&lt;FeuilleDeTemps133058721071631772193033173313453593733874014154294434574854015134155275415555275696116256536676816957237377517657797938078218358498638778919059199339199479619759891003101710311129117111991213122713111326134413721386140014421456147014841827[[#This Row],[Heure d’arrivée]],1,0)+FeuilleDeTemps133058721071631772193033173313453593733874014154294434574854015134155275415555275696116256536676816957237377517657797938078218358498638778919059199339199479619759891003101710311129117111991213122713111326134413721386140014421456147014841827[[#This Row],[Heure de départ]])-FeuilleDeTemps133058721071631772193033173313453593733874014154294434574854015134155275415555275696116256536676816957237377517657797938078218358498638778919059199339199479619759891003101710311129117111991213122713111326134413721386140014421456147014841827[[#This Row],[Heure d’arrivée]],0))*24,0)</f>
        <v>0</v>
      </c>
      <c r="I240" s="59"/>
      <c r="J240" s="24"/>
    </row>
    <row r="241" spans="1:17" s="44" customFormat="1" ht="20.25" customHeight="1">
      <c r="A241" s="46">
        <f t="shared" ref="A241:A245" si="26">A240</f>
        <v>12</v>
      </c>
      <c r="B241" s="14" t="s">
        <v>12</v>
      </c>
      <c r="C241" s="7">
        <f t="shared" si="25"/>
        <v>44643</v>
      </c>
      <c r="D241" s="11"/>
      <c r="E241" s="11"/>
      <c r="F241" s="11"/>
      <c r="G241" s="11"/>
      <c r="H241" s="5">
        <f>IFERROR(IF(COUNT(FeuilleDeTemps133058721071631772193033173313453593733874014154294434574854015134155275415555275696116256536676816957237377517657797938078218358498638778919059199339199479619759891003101710311129117111991213122713111326134413721386140014421456147014841827[[#This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départ]]&lt;FeuilleDeTemps133058721071631772193033173313453593733874014154294434574854015134155275415555275696116256536676816957237377517657797938078218358498638778919059199339199479619759891003101710311129117111991213122713111326134413721386140014421456147014841827[[#This Row],[Heure d’arrivée]],1,0)+FeuilleDeTemps133058721071631772193033173313453593733874014154294434574854015134155275415555275696116256536676816957237377517657797938078218358498638778919059199339199479619759891003101710311129117111991213122713111326134413721386140014421456147014841827[[#This Row],[Heure de départ]])-FeuilleDeTemps133058721071631772193033173313453593733874014154294434574854015134155275415555275696116256536676816957237377517657797938078218358498638778919059199339199479619759891003101710311129117111991213122713111326134413721386140014421456147014841827[[#This Row],[Fin de pause]]+FeuilleDeTemps133058721071631772193033173313453593733874014154294434574854015134155275415555275696116256536676816957237377517657797938078218358498638778919059199339199479619759891003101710311129117111991213122713111326134413721386140014421456147014841827[[#This Row],[Pause]]-FeuilleDeTemps133058721071631772193033173313453593733874014154294434574854015134155275415555275696116256536676816957237377517657797938078218358498638778919059199339199479619759891003101710311129117111991213122713111326134413721386140014421456147014841827[[#This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départ]]&lt;FeuilleDeTemps133058721071631772193033173313453593733874014154294434574854015134155275415555275696116256536676816957237377517657797938078218358498638778919059199339199479619759891003101710311129117111991213122713111326134413721386140014421456147014841827[[#This Row],[Heure d’arrivée]],1,0)+FeuilleDeTemps133058721071631772193033173313453593733874014154294434574854015134155275415555275696116256536676816957237377517657797938078218358498638778919059199339199479619759891003101710311129117111991213122713111326134413721386140014421456147014841827[[#This Row],[Heure de départ]])-FeuilleDeTemps133058721071631772193033173313453593733874014154294434574854015134155275415555275696116256536676816957237377517657797938078218358498638778919059199339199479619759891003101710311129117111991213122713111326134413721386140014421456147014841827[[#This Row],[Heure d’arrivée]],0))*24,0)</f>
        <v>0</v>
      </c>
      <c r="I241" s="59"/>
      <c r="J241" s="24"/>
    </row>
    <row r="242" spans="1:17" s="44" customFormat="1" ht="20.25" customHeight="1">
      <c r="A242" s="46">
        <f t="shared" si="26"/>
        <v>12</v>
      </c>
      <c r="B242" s="14" t="s">
        <v>13</v>
      </c>
      <c r="C242" s="7">
        <f t="shared" si="25"/>
        <v>44644</v>
      </c>
      <c r="D242" s="11"/>
      <c r="E242" s="11"/>
      <c r="F242" s="11"/>
      <c r="G242" s="11"/>
      <c r="H242" s="5">
        <f>IFERROR(IF(COUNT(FeuilleDeTemps133058721071631772193033173313453593733874014154294434574854015134155275415555275696116256536676816957237377517657797938078218358498638778919059199339199479619759891003101710311129117111991213122713111326134413721386140014421456147014841827[[#This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départ]]&lt;FeuilleDeTemps133058721071631772193033173313453593733874014154294434574854015134155275415555275696116256536676816957237377517657797938078218358498638778919059199339199479619759891003101710311129117111991213122713111326134413721386140014421456147014841827[[#This Row],[Heure d’arrivée]],1,0)+FeuilleDeTemps133058721071631772193033173313453593733874014154294434574854015134155275415555275696116256536676816957237377517657797938078218358498638778919059199339199479619759891003101710311129117111991213122713111326134413721386140014421456147014841827[[#This Row],[Heure de départ]])-FeuilleDeTemps133058721071631772193033173313453593733874014154294434574854015134155275415555275696116256536676816957237377517657797938078218358498638778919059199339199479619759891003101710311129117111991213122713111326134413721386140014421456147014841827[[#This Row],[Fin de pause]]+FeuilleDeTemps133058721071631772193033173313453593733874014154294434574854015134155275415555275696116256536676816957237377517657797938078218358498638778919059199339199479619759891003101710311129117111991213122713111326134413721386140014421456147014841827[[#This Row],[Pause]]-FeuilleDeTemps133058721071631772193033173313453593733874014154294434574854015134155275415555275696116256536676816957237377517657797938078218358498638778919059199339199479619759891003101710311129117111991213122713111326134413721386140014421456147014841827[[#This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départ]]&lt;FeuilleDeTemps133058721071631772193033173313453593733874014154294434574854015134155275415555275696116256536676816957237377517657797938078218358498638778919059199339199479619759891003101710311129117111991213122713111326134413721386140014421456147014841827[[#This Row],[Heure d’arrivée]],1,0)+FeuilleDeTemps133058721071631772193033173313453593733874014154294434574854015134155275415555275696116256536676816957237377517657797938078218358498638778919059199339199479619759891003101710311129117111991213122713111326134413721386140014421456147014841827[[#This Row],[Heure de départ]])-FeuilleDeTemps133058721071631772193033173313453593733874014154294434574854015134155275415555275696116256536676816957237377517657797938078218358498638778919059199339199479619759891003101710311129117111991213122713111326134413721386140014421456147014841827[[#This Row],[Heure d’arrivée]],0))*24,0)</f>
        <v>0</v>
      </c>
      <c r="I242" s="59"/>
      <c r="J242" s="24"/>
    </row>
    <row r="243" spans="1:17" s="44" customFormat="1" ht="20.25" customHeight="1">
      <c r="A243" s="46">
        <f t="shared" si="26"/>
        <v>12</v>
      </c>
      <c r="B243" s="14" t="s">
        <v>30</v>
      </c>
      <c r="C243" s="7">
        <f t="shared" si="25"/>
        <v>44645</v>
      </c>
      <c r="D243" s="11"/>
      <c r="E243" s="11"/>
      <c r="F243" s="11"/>
      <c r="G243" s="11"/>
      <c r="H243" s="5">
        <f>IFERROR(IF(COUNT(FeuilleDeTemps133058721071631772193033173313453593733874014154294434574854015134155275415555275696116256536676816957237377517657797938078218358498638778919059199339199479619759891003101710311129117111991213122713111326134413721386140014421456147014841827[[#This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départ]]&lt;FeuilleDeTemps133058721071631772193033173313453593733874014154294434574854015134155275415555275696116256536676816957237377517657797938078218358498638778919059199339199479619759891003101710311129117111991213122713111326134413721386140014421456147014841827[[#This Row],[Heure d’arrivée]],1,0)+FeuilleDeTemps133058721071631772193033173313453593733874014154294434574854015134155275415555275696116256536676816957237377517657797938078218358498638778919059199339199479619759891003101710311129117111991213122713111326134413721386140014421456147014841827[[#This Row],[Heure de départ]])-FeuilleDeTemps133058721071631772193033173313453593733874014154294434574854015134155275415555275696116256536676816957237377517657797938078218358498638778919059199339199479619759891003101710311129117111991213122713111326134413721386140014421456147014841827[[#This Row],[Fin de pause]]+FeuilleDeTemps133058721071631772193033173313453593733874014154294434574854015134155275415555275696116256536676816957237377517657797938078218358498638778919059199339199479619759891003101710311129117111991213122713111326134413721386140014421456147014841827[[#This Row],[Pause]]-FeuilleDeTemps133058721071631772193033173313453593733874014154294434574854015134155275415555275696116256536676816957237377517657797938078218358498638778919059199339199479619759891003101710311129117111991213122713111326134413721386140014421456147014841827[[#This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départ]]&lt;FeuilleDeTemps133058721071631772193033173313453593733874014154294434574854015134155275415555275696116256536676816957237377517657797938078218358498638778919059199339199479619759891003101710311129117111991213122713111326134413721386140014421456147014841827[[#This Row],[Heure d’arrivée]],1,0)+FeuilleDeTemps133058721071631772193033173313453593733874014154294434574854015134155275415555275696116256536676816957237377517657797938078218358498638778919059199339199479619759891003101710311129117111991213122713111326134413721386140014421456147014841827[[#This Row],[Heure de départ]])-FeuilleDeTemps133058721071631772193033173313453593733874014154294434574854015134155275415555275696116256536676816957237377517657797938078218358498638778919059199339199479619759891003101710311129117111991213122713111326134413721386140014421456147014841827[[#This Row],[Heure d’arrivée]],0))*24,0)</f>
        <v>0</v>
      </c>
      <c r="I243" s="59"/>
      <c r="J243" s="24"/>
    </row>
    <row r="244" spans="1:17" s="44" customFormat="1" ht="20.25" customHeight="1">
      <c r="A244" s="46">
        <f t="shared" si="26"/>
        <v>12</v>
      </c>
      <c r="B244" s="14" t="s">
        <v>14</v>
      </c>
      <c r="C244" s="15">
        <f t="shared" si="25"/>
        <v>44646</v>
      </c>
      <c r="D244" s="15"/>
      <c r="E244" s="15"/>
      <c r="F244" s="15"/>
      <c r="G244" s="15"/>
      <c r="H244" s="17">
        <f>IFERROR(IF(COUNT(FeuilleDeTemps133058721071631772193033173313453593733874014154294434574854015134155275415555275696116256536676816957237377517657797938078218358498638778919059199339199479619759891003101710311129117111991213122713111326134413721386140014421456147014841827[[#This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départ]]&lt;FeuilleDeTemps133058721071631772193033173313453593733874014154294434574854015134155275415555275696116256536676816957237377517657797938078218358498638778919059199339199479619759891003101710311129117111991213122713111326134413721386140014421456147014841827[[#This Row],[Heure d’arrivée]],1,0)+FeuilleDeTemps133058721071631772193033173313453593733874014154294434574854015134155275415555275696116256536676816957237377517657797938078218358498638778919059199339199479619759891003101710311129117111991213122713111326134413721386140014421456147014841827[[#This Row],[Heure de départ]])-FeuilleDeTemps133058721071631772193033173313453593733874014154294434574854015134155275415555275696116256536676816957237377517657797938078218358498638778919059199339199479619759891003101710311129117111991213122713111326134413721386140014421456147014841827[[#This Row],[Fin de pause]]+FeuilleDeTemps133058721071631772193033173313453593733874014154294434574854015134155275415555275696116256536676816957237377517657797938078218358498638778919059199339199479619759891003101710311129117111991213122713111326134413721386140014421456147014841827[[#This Row],[Pause]]-FeuilleDeTemps133058721071631772193033173313453593733874014154294434574854015134155275415555275696116256536676816957237377517657797938078218358498638778919059199339199479619759891003101710311129117111991213122713111326134413721386140014421456147014841827[[#This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départ]]&lt;FeuilleDeTemps133058721071631772193033173313453593733874014154294434574854015134155275415555275696116256536676816957237377517657797938078218358498638778919059199339199479619759891003101710311129117111991213122713111326134413721386140014421456147014841827[[#This Row],[Heure d’arrivée]],1,0)+FeuilleDeTemps133058721071631772193033173313453593733874014154294434574854015134155275415555275696116256536676816957237377517657797938078218358498638778919059199339199479619759891003101710311129117111991213122713111326134413721386140014421456147014841827[[#This Row],[Heure de départ]])-FeuilleDeTemps133058721071631772193033173313453593733874014154294434574854015134155275415555275696116256536676816957237377517657797938078218358498638778919059199339199479619759891003101710311129117111991213122713111326134413721386140014421456147014841827[[#This Row],[Heure d’arrivée]],0))*24,0)</f>
        <v>0</v>
      </c>
      <c r="I244" s="17"/>
      <c r="J244" s="25"/>
    </row>
    <row r="245" spans="1:17" s="44" customFormat="1" ht="20.25" customHeight="1">
      <c r="A245" s="46">
        <f t="shared" si="26"/>
        <v>12</v>
      </c>
      <c r="B245" s="14" t="s">
        <v>15</v>
      </c>
      <c r="C245" s="15">
        <f t="shared" si="25"/>
        <v>44647</v>
      </c>
      <c r="D245" s="15"/>
      <c r="E245" s="15"/>
      <c r="F245" s="15"/>
      <c r="G245" s="15"/>
      <c r="H245" s="17">
        <f>IFERROR(IF(COUNT(FeuilleDeTemps133058721071631772193033173313453593733874014154294434574854015134155275415555275696116256536676816957237377517657797938078218358498638778919059199339199479619759891003101710311129117111991213122713111326134413721386140014421456147014841827[[#This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départ]]&lt;FeuilleDeTemps133058721071631772193033173313453593733874014154294434574854015134155275415555275696116256536676816957237377517657797938078218358498638778919059199339199479619759891003101710311129117111991213122713111326134413721386140014421456147014841827[[#This Row],[Heure d’arrivée]],1,0)+FeuilleDeTemps133058721071631772193033173313453593733874014154294434574854015134155275415555275696116256536676816957237377517657797938078218358498638778919059199339199479619759891003101710311129117111991213122713111326134413721386140014421456147014841827[[#This Row],[Heure de départ]])-FeuilleDeTemps133058721071631772193033173313453593733874014154294434574854015134155275415555275696116256536676816957237377517657797938078218358498638778919059199339199479619759891003101710311129117111991213122713111326134413721386140014421456147014841827[[#This Row],[Fin de pause]]+FeuilleDeTemps133058721071631772193033173313453593733874014154294434574854015134155275415555275696116256536676816957237377517657797938078218358498638778919059199339199479619759891003101710311129117111991213122713111326134413721386140014421456147014841827[[#This Row],[Pause]]-FeuilleDeTemps133058721071631772193033173313453593733874014154294434574854015134155275415555275696116256536676816957237377517657797938078218358498638778919059199339199479619759891003101710311129117111991213122713111326134413721386140014421456147014841827[[#This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133058721071631772193033173313453593733874014154294434574854015134155275415555275696116256536676816957237377517657797938078218358498638778919059199339199479619759891003101710311129117111991213122713111326134413721386140014421456147014841827[[#This Row],[Heure de départ]]&lt;FeuilleDeTemps133058721071631772193033173313453593733874014154294434574854015134155275415555275696116256536676816957237377517657797938078218358498638778919059199339199479619759891003101710311129117111991213122713111326134413721386140014421456147014841827[[#This Row],[Heure d’arrivée]],1,0)+FeuilleDeTemps133058721071631772193033173313453593733874014154294434574854015134155275415555275696116256536676816957237377517657797938078218358498638778919059199339199479619759891003101710311129117111991213122713111326134413721386140014421456147014841827[[#This Row],[Heure de départ]])-FeuilleDeTemps133058721071631772193033173313453593733874014154294434574854015134155275415555275696116256536676816957237377517657797938078218358498638778919059199339199479619759891003101710311129117111991213122713111326134413721386140014421456147014841827[[#This Row],[Heure d’arrivée]],0))*24,0)</f>
        <v>0</v>
      </c>
      <c r="I245" s="17"/>
      <c r="J245" s="25"/>
    </row>
    <row r="246" spans="1:17" s="1" customFormat="1" ht="36" customHeight="1">
      <c r="A246" s="47"/>
      <c r="B246" s="2" t="s">
        <v>31</v>
      </c>
      <c r="C246" s="2" t="s">
        <v>0</v>
      </c>
      <c r="D246" s="2" t="s">
        <v>2</v>
      </c>
      <c r="E246" s="2" t="s">
        <v>4</v>
      </c>
      <c r="F246" s="2" t="s">
        <v>5</v>
      </c>
      <c r="G246" s="2" t="s">
        <v>29</v>
      </c>
      <c r="H246" s="2" t="s">
        <v>32</v>
      </c>
      <c r="N246" s="19"/>
      <c r="Q246" s="19"/>
    </row>
    <row r="247" spans="1:17" s="57" customFormat="1" ht="16.2" customHeight="1">
      <c r="A247" s="54"/>
      <c r="B247" s="55">
        <f>IF((H237)=0, (G237),(G237)-(H237))</f>
        <v>-456</v>
      </c>
      <c r="C247" s="55">
        <v>38</v>
      </c>
      <c r="D247" s="55">
        <f>SUBTOTAL(109,FeuilleDeTemps133058721071631772193033173313453593733874014154294434574854015134155275415555275696116256536676816957237377517657797938078218358498638778919059199339199479619759891003101710311129117111991213122713111326134413721386140014421456147014841828[Heures de travail])</f>
        <v>0</v>
      </c>
      <c r="E247" s="55">
        <f>IF(D247&lt;=C247,D247,C247)</f>
        <v>0</v>
      </c>
      <c r="F247" s="55">
        <f>D247-E247</f>
        <v>0</v>
      </c>
      <c r="G247" s="55">
        <f>SUM(D247,-C247,B247)</f>
        <v>-494</v>
      </c>
      <c r="H247" s="55">
        <f>SUM(FeuilleDeTemps133058721071631772193033173313453593733874014154294434574854015134155275415555275696116256536676816957237377517657797938078218358498638778919059199339199479619759891003101710311129117111991213122713111326134413721386140014421456147014841828[Payement])</f>
        <v>0</v>
      </c>
      <c r="I247" s="56"/>
      <c r="J247" s="56"/>
    </row>
    <row r="248" spans="1:17" s="44" customFormat="1" ht="16.8" customHeight="1" thickBot="1">
      <c r="A248" s="46"/>
      <c r="B248" s="44" t="s">
        <v>10</v>
      </c>
      <c r="C248" s="44" t="s">
        <v>1</v>
      </c>
      <c r="D248" s="44" t="s">
        <v>3</v>
      </c>
      <c r="E248" s="44" t="s">
        <v>8</v>
      </c>
      <c r="F248" s="44" t="s">
        <v>9</v>
      </c>
      <c r="G248" s="44" t="s">
        <v>6</v>
      </c>
      <c r="H248" s="44" t="s">
        <v>7</v>
      </c>
      <c r="I248" s="44" t="s">
        <v>102</v>
      </c>
      <c r="J248" s="33" t="s">
        <v>97</v>
      </c>
    </row>
    <row r="249" spans="1:17" s="44" customFormat="1" ht="20.25" customHeight="1">
      <c r="A249" s="60">
        <f>WEEKNUM(C249)-1</f>
        <v>13</v>
      </c>
      <c r="B249" s="14" t="s">
        <v>99</v>
      </c>
      <c r="C249" s="7">
        <f>(C245)+1</f>
        <v>44648</v>
      </c>
      <c r="D249" s="11"/>
      <c r="E249" s="11"/>
      <c r="F249" s="11"/>
      <c r="G249" s="11"/>
      <c r="H249" s="5">
        <f>IFERROR(IF(COUNT(FeuilleDeTemps133058721071631772193033173313453593733874014154294434574854015134155275415555275696116256536676816957237377517657797938078218358498638778919059199339199479619759891003101710311129117111991213122713111326134413721386140014421456147014841828[[#This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départ]]&lt;FeuilleDeTemps133058721071631772193033173313453593733874014154294434574854015134155275415555275696116256536676816957237377517657797938078218358498638778919059199339199479619759891003101710311129117111991213122713111326134413721386140014421456147014841828[[#This Row],[Heure d’arrivée]],1,0)+FeuilleDeTemps133058721071631772193033173313453593733874014154294434574854015134155275415555275696116256536676816957237377517657797938078218358498638778919059199339199479619759891003101710311129117111991213122713111326134413721386140014421456147014841828[[#This Row],[Heure de départ]])-FeuilleDeTemps133058721071631772193033173313453593733874014154294434574854015134155275415555275696116256536676816957237377517657797938078218358498638778919059199339199479619759891003101710311129117111991213122713111326134413721386140014421456147014841828[[#This Row],[Fin de pause]]+FeuilleDeTemps133058721071631772193033173313453593733874014154294434574854015134155275415555275696116256536676816957237377517657797938078218358498638778919059199339199479619759891003101710311129117111991213122713111326134413721386140014421456147014841828[[#This Row],[Pause]]-FeuilleDeTemps133058721071631772193033173313453593733874014154294434574854015134155275415555275696116256536676816957237377517657797938078218358498638778919059199339199479619759891003101710311129117111991213122713111326134413721386140014421456147014841828[[#This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départ]]&lt;FeuilleDeTemps133058721071631772193033173313453593733874014154294434574854015134155275415555275696116256536676816957237377517657797938078218358498638778919059199339199479619759891003101710311129117111991213122713111326134413721386140014421456147014841828[[#This Row],[Heure d’arrivée]],1,0)+FeuilleDeTemps133058721071631772193033173313453593733874014154294434574854015134155275415555275696116256536676816957237377517657797938078218358498638778919059199339199479619759891003101710311129117111991213122713111326134413721386140014421456147014841828[[#This Row],[Heure de départ]])-FeuilleDeTemps133058721071631772193033173313453593733874014154294434574854015134155275415555275696116256536676816957237377517657797938078218358498638778919059199339199479619759891003101710311129117111991213122713111326134413721386140014421456147014841828[[#This Row],[Heure d’arrivée]],0))*24,0)</f>
        <v>0</v>
      </c>
      <c r="I249" s="59"/>
      <c r="J249" s="24"/>
    </row>
    <row r="250" spans="1:17" s="44" customFormat="1" ht="20.25" customHeight="1">
      <c r="A250" s="46">
        <f>A249</f>
        <v>13</v>
      </c>
      <c r="B250" s="14" t="s">
        <v>11</v>
      </c>
      <c r="C250" s="7">
        <f t="shared" ref="C250:C255" si="27">(C249)+1</f>
        <v>44649</v>
      </c>
      <c r="D250" s="11"/>
      <c r="E250" s="11"/>
      <c r="F250" s="11"/>
      <c r="G250" s="11"/>
      <c r="H250" s="5">
        <f>IFERROR(IF(COUNT(FeuilleDeTemps133058721071631772193033173313453593733874014154294434574854015134155275415555275696116256536676816957237377517657797938078218358498638778919059199339199479619759891003101710311129117111991213122713111326134413721386140014421456147014841828[[#This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départ]]&lt;FeuilleDeTemps133058721071631772193033173313453593733874014154294434574854015134155275415555275696116256536676816957237377517657797938078218358498638778919059199339199479619759891003101710311129117111991213122713111326134413721386140014421456147014841828[[#This Row],[Heure d’arrivée]],1,0)+FeuilleDeTemps133058721071631772193033173313453593733874014154294434574854015134155275415555275696116256536676816957237377517657797938078218358498638778919059199339199479619759891003101710311129117111991213122713111326134413721386140014421456147014841828[[#This Row],[Heure de départ]])-FeuilleDeTemps133058721071631772193033173313453593733874014154294434574854015134155275415555275696116256536676816957237377517657797938078218358498638778919059199339199479619759891003101710311129117111991213122713111326134413721386140014421456147014841828[[#This Row],[Fin de pause]]+FeuilleDeTemps133058721071631772193033173313453593733874014154294434574854015134155275415555275696116256536676816957237377517657797938078218358498638778919059199339199479619759891003101710311129117111991213122713111326134413721386140014421456147014841828[[#This Row],[Pause]]-FeuilleDeTemps133058721071631772193033173313453593733874014154294434574854015134155275415555275696116256536676816957237377517657797938078218358498638778919059199339199479619759891003101710311129117111991213122713111326134413721386140014421456147014841828[[#This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départ]]&lt;FeuilleDeTemps133058721071631772193033173313453593733874014154294434574854015134155275415555275696116256536676816957237377517657797938078218358498638778919059199339199479619759891003101710311129117111991213122713111326134413721386140014421456147014841828[[#This Row],[Heure d’arrivée]],1,0)+FeuilleDeTemps133058721071631772193033173313453593733874014154294434574854015134155275415555275696116256536676816957237377517657797938078218358498638778919059199339199479619759891003101710311129117111991213122713111326134413721386140014421456147014841828[[#This Row],[Heure de départ]])-FeuilleDeTemps133058721071631772193033173313453593733874014154294434574854015134155275415555275696116256536676816957237377517657797938078218358498638778919059199339199479619759891003101710311129117111991213122713111326134413721386140014421456147014841828[[#This Row],[Heure d’arrivée]],0))*24,0)</f>
        <v>0</v>
      </c>
      <c r="I250" s="59"/>
      <c r="J250" s="24"/>
    </row>
    <row r="251" spans="1:17" s="44" customFormat="1" ht="20.25" customHeight="1">
      <c r="A251" s="46">
        <f t="shared" ref="A251:A255" si="28">A250</f>
        <v>13</v>
      </c>
      <c r="B251" s="14" t="s">
        <v>12</v>
      </c>
      <c r="C251" s="7">
        <f t="shared" si="27"/>
        <v>44650</v>
      </c>
      <c r="D251" s="11"/>
      <c r="E251" s="11"/>
      <c r="F251" s="11"/>
      <c r="G251" s="11"/>
      <c r="H251" s="5">
        <f>IFERROR(IF(COUNT(FeuilleDeTemps133058721071631772193033173313453593733874014154294434574854015134155275415555275696116256536676816957237377517657797938078218358498638778919059199339199479619759891003101710311129117111991213122713111326134413721386140014421456147014841828[[#This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départ]]&lt;FeuilleDeTemps133058721071631772193033173313453593733874014154294434574854015134155275415555275696116256536676816957237377517657797938078218358498638778919059199339199479619759891003101710311129117111991213122713111326134413721386140014421456147014841828[[#This Row],[Heure d’arrivée]],1,0)+FeuilleDeTemps133058721071631772193033173313453593733874014154294434574854015134155275415555275696116256536676816957237377517657797938078218358498638778919059199339199479619759891003101710311129117111991213122713111326134413721386140014421456147014841828[[#This Row],[Heure de départ]])-FeuilleDeTemps133058721071631772193033173313453593733874014154294434574854015134155275415555275696116256536676816957237377517657797938078218358498638778919059199339199479619759891003101710311129117111991213122713111326134413721386140014421456147014841828[[#This Row],[Fin de pause]]+FeuilleDeTemps133058721071631772193033173313453593733874014154294434574854015134155275415555275696116256536676816957237377517657797938078218358498638778919059199339199479619759891003101710311129117111991213122713111326134413721386140014421456147014841828[[#This Row],[Pause]]-FeuilleDeTemps133058721071631772193033173313453593733874014154294434574854015134155275415555275696116256536676816957237377517657797938078218358498638778919059199339199479619759891003101710311129117111991213122713111326134413721386140014421456147014841828[[#This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départ]]&lt;FeuilleDeTemps133058721071631772193033173313453593733874014154294434574854015134155275415555275696116256536676816957237377517657797938078218358498638778919059199339199479619759891003101710311129117111991213122713111326134413721386140014421456147014841828[[#This Row],[Heure d’arrivée]],1,0)+FeuilleDeTemps133058721071631772193033173313453593733874014154294434574854015134155275415555275696116256536676816957237377517657797938078218358498638778919059199339199479619759891003101710311129117111991213122713111326134413721386140014421456147014841828[[#This Row],[Heure de départ]])-FeuilleDeTemps133058721071631772193033173313453593733874014154294434574854015134155275415555275696116256536676816957237377517657797938078218358498638778919059199339199479619759891003101710311129117111991213122713111326134413721386140014421456147014841828[[#This Row],[Heure d’arrivée]],0))*24,0)</f>
        <v>0</v>
      </c>
      <c r="I251" s="59"/>
      <c r="J251" s="24"/>
    </row>
    <row r="252" spans="1:17" s="44" customFormat="1" ht="20.25" customHeight="1">
      <c r="A252" s="46">
        <f t="shared" si="28"/>
        <v>13</v>
      </c>
      <c r="B252" s="14" t="s">
        <v>13</v>
      </c>
      <c r="C252" s="7">
        <f t="shared" si="27"/>
        <v>44651</v>
      </c>
      <c r="D252" s="11"/>
      <c r="E252" s="11"/>
      <c r="F252" s="11"/>
      <c r="G252" s="11"/>
      <c r="H252" s="5">
        <f>IFERROR(IF(COUNT(FeuilleDeTemps133058721071631772193033173313453593733874014154294434574854015134155275415555275696116256536676816957237377517657797938078218358498638778919059199339199479619759891003101710311129117111991213122713111326134413721386140014421456147014841828[[#This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départ]]&lt;FeuilleDeTemps133058721071631772193033173313453593733874014154294434574854015134155275415555275696116256536676816957237377517657797938078218358498638778919059199339199479619759891003101710311129117111991213122713111326134413721386140014421456147014841828[[#This Row],[Heure d’arrivée]],1,0)+FeuilleDeTemps133058721071631772193033173313453593733874014154294434574854015134155275415555275696116256536676816957237377517657797938078218358498638778919059199339199479619759891003101710311129117111991213122713111326134413721386140014421456147014841828[[#This Row],[Heure de départ]])-FeuilleDeTemps133058721071631772193033173313453593733874014154294434574854015134155275415555275696116256536676816957237377517657797938078218358498638778919059199339199479619759891003101710311129117111991213122713111326134413721386140014421456147014841828[[#This Row],[Fin de pause]]+FeuilleDeTemps133058721071631772193033173313453593733874014154294434574854015134155275415555275696116256536676816957237377517657797938078218358498638778919059199339199479619759891003101710311129117111991213122713111326134413721386140014421456147014841828[[#This Row],[Pause]]-FeuilleDeTemps133058721071631772193033173313453593733874014154294434574854015134155275415555275696116256536676816957237377517657797938078218358498638778919059199339199479619759891003101710311129117111991213122713111326134413721386140014421456147014841828[[#This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départ]]&lt;FeuilleDeTemps133058721071631772193033173313453593733874014154294434574854015134155275415555275696116256536676816957237377517657797938078218358498638778919059199339199479619759891003101710311129117111991213122713111326134413721386140014421456147014841828[[#This Row],[Heure d’arrivée]],1,0)+FeuilleDeTemps133058721071631772193033173313453593733874014154294434574854015134155275415555275696116256536676816957237377517657797938078218358498638778919059199339199479619759891003101710311129117111991213122713111326134413721386140014421456147014841828[[#This Row],[Heure de départ]])-FeuilleDeTemps133058721071631772193033173313453593733874014154294434574854015134155275415555275696116256536676816957237377517657797938078218358498638778919059199339199479619759891003101710311129117111991213122713111326134413721386140014421456147014841828[[#This Row],[Heure d’arrivée]],0))*24,0)</f>
        <v>0</v>
      </c>
      <c r="I252" s="59"/>
      <c r="J252" s="24"/>
    </row>
    <row r="253" spans="1:17" s="44" customFormat="1" ht="20.25" customHeight="1">
      <c r="A253" s="46">
        <f t="shared" si="28"/>
        <v>13</v>
      </c>
      <c r="B253" s="14" t="s">
        <v>30</v>
      </c>
      <c r="C253" s="7">
        <f t="shared" si="27"/>
        <v>44652</v>
      </c>
      <c r="D253" s="11"/>
      <c r="E253" s="11"/>
      <c r="F253" s="11"/>
      <c r="G253" s="11"/>
      <c r="H253" s="5">
        <f>IFERROR(IF(COUNT(FeuilleDeTemps133058721071631772193033173313453593733874014154294434574854015134155275415555275696116256536676816957237377517657797938078218358498638778919059199339199479619759891003101710311129117111991213122713111326134413721386140014421456147014841828[[#This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départ]]&lt;FeuilleDeTemps133058721071631772193033173313453593733874014154294434574854015134155275415555275696116256536676816957237377517657797938078218358498638778919059199339199479619759891003101710311129117111991213122713111326134413721386140014421456147014841828[[#This Row],[Heure d’arrivée]],1,0)+FeuilleDeTemps133058721071631772193033173313453593733874014154294434574854015134155275415555275696116256536676816957237377517657797938078218358498638778919059199339199479619759891003101710311129117111991213122713111326134413721386140014421456147014841828[[#This Row],[Heure de départ]])-FeuilleDeTemps133058721071631772193033173313453593733874014154294434574854015134155275415555275696116256536676816957237377517657797938078218358498638778919059199339199479619759891003101710311129117111991213122713111326134413721386140014421456147014841828[[#This Row],[Fin de pause]]+FeuilleDeTemps133058721071631772193033173313453593733874014154294434574854015134155275415555275696116256536676816957237377517657797938078218358498638778919059199339199479619759891003101710311129117111991213122713111326134413721386140014421456147014841828[[#This Row],[Pause]]-FeuilleDeTemps133058721071631772193033173313453593733874014154294434574854015134155275415555275696116256536676816957237377517657797938078218358498638778919059199339199479619759891003101710311129117111991213122713111326134413721386140014421456147014841828[[#This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départ]]&lt;FeuilleDeTemps133058721071631772193033173313453593733874014154294434574854015134155275415555275696116256536676816957237377517657797938078218358498638778919059199339199479619759891003101710311129117111991213122713111326134413721386140014421456147014841828[[#This Row],[Heure d’arrivée]],1,0)+FeuilleDeTemps133058721071631772193033173313453593733874014154294434574854015134155275415555275696116256536676816957237377517657797938078218358498638778919059199339199479619759891003101710311129117111991213122713111326134413721386140014421456147014841828[[#This Row],[Heure de départ]])-FeuilleDeTemps133058721071631772193033173313453593733874014154294434574854015134155275415555275696116256536676816957237377517657797938078218358498638778919059199339199479619759891003101710311129117111991213122713111326134413721386140014421456147014841828[[#This Row],[Heure d’arrivée]],0))*24,0)</f>
        <v>0</v>
      </c>
      <c r="I253" s="59"/>
      <c r="J253" s="24"/>
    </row>
    <row r="254" spans="1:17" s="44" customFormat="1" ht="20.25" customHeight="1">
      <c r="A254" s="46">
        <f t="shared" si="28"/>
        <v>13</v>
      </c>
      <c r="B254" s="14" t="s">
        <v>14</v>
      </c>
      <c r="C254" s="15">
        <f t="shared" si="27"/>
        <v>44653</v>
      </c>
      <c r="D254" s="15"/>
      <c r="E254" s="15"/>
      <c r="F254" s="15"/>
      <c r="G254" s="15"/>
      <c r="H254" s="17">
        <f>IFERROR(IF(COUNT(FeuilleDeTemps133058721071631772193033173313453593733874014154294434574854015134155275415555275696116256536676816957237377517657797938078218358498638778919059199339199479619759891003101710311129117111991213122713111326134413721386140014421456147014841828[[#This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départ]]&lt;FeuilleDeTemps133058721071631772193033173313453593733874014154294434574854015134155275415555275696116256536676816957237377517657797938078218358498638778919059199339199479619759891003101710311129117111991213122713111326134413721386140014421456147014841828[[#This Row],[Heure d’arrivée]],1,0)+FeuilleDeTemps133058721071631772193033173313453593733874014154294434574854015134155275415555275696116256536676816957237377517657797938078218358498638778919059199339199479619759891003101710311129117111991213122713111326134413721386140014421456147014841828[[#This Row],[Heure de départ]])-FeuilleDeTemps133058721071631772193033173313453593733874014154294434574854015134155275415555275696116256536676816957237377517657797938078218358498638778919059199339199479619759891003101710311129117111991213122713111326134413721386140014421456147014841828[[#This Row],[Fin de pause]]+FeuilleDeTemps133058721071631772193033173313453593733874014154294434574854015134155275415555275696116256536676816957237377517657797938078218358498638778919059199339199479619759891003101710311129117111991213122713111326134413721386140014421456147014841828[[#This Row],[Pause]]-FeuilleDeTemps133058721071631772193033173313453593733874014154294434574854015134155275415555275696116256536676816957237377517657797938078218358498638778919059199339199479619759891003101710311129117111991213122713111326134413721386140014421456147014841828[[#This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départ]]&lt;FeuilleDeTemps133058721071631772193033173313453593733874014154294434574854015134155275415555275696116256536676816957237377517657797938078218358498638778919059199339199479619759891003101710311129117111991213122713111326134413721386140014421456147014841828[[#This Row],[Heure d’arrivée]],1,0)+FeuilleDeTemps133058721071631772193033173313453593733874014154294434574854015134155275415555275696116256536676816957237377517657797938078218358498638778919059199339199479619759891003101710311129117111991213122713111326134413721386140014421456147014841828[[#This Row],[Heure de départ]])-FeuilleDeTemps133058721071631772193033173313453593733874014154294434574854015134155275415555275696116256536676816957237377517657797938078218358498638778919059199339199479619759891003101710311129117111991213122713111326134413721386140014421456147014841828[[#This Row],[Heure d’arrivée]],0))*24,0)</f>
        <v>0</v>
      </c>
      <c r="I254" s="17"/>
      <c r="J254" s="25"/>
    </row>
    <row r="255" spans="1:17" s="44" customFormat="1" ht="20.25" customHeight="1">
      <c r="A255" s="46">
        <f t="shared" si="28"/>
        <v>13</v>
      </c>
      <c r="B255" s="14" t="s">
        <v>15</v>
      </c>
      <c r="C255" s="15">
        <f t="shared" si="27"/>
        <v>44654</v>
      </c>
      <c r="D255" s="15"/>
      <c r="E255" s="15"/>
      <c r="F255" s="15"/>
      <c r="G255" s="15"/>
      <c r="H255" s="17">
        <f>IFERROR(IF(COUNT(FeuilleDeTemps133058721071631772193033173313453593733874014154294434574854015134155275415555275696116256536676816957237377517657797938078218358498638778919059199339199479619759891003101710311129117111991213122713111326134413721386140014421456147014841828[[#This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départ]]&lt;FeuilleDeTemps133058721071631772193033173313453593733874014154294434574854015134155275415555275696116256536676816957237377517657797938078218358498638778919059199339199479619759891003101710311129117111991213122713111326134413721386140014421456147014841828[[#This Row],[Heure d’arrivée]],1,0)+FeuilleDeTemps133058721071631772193033173313453593733874014154294434574854015134155275415555275696116256536676816957237377517657797938078218358498638778919059199339199479619759891003101710311129117111991213122713111326134413721386140014421456147014841828[[#This Row],[Heure de départ]])-FeuilleDeTemps133058721071631772193033173313453593733874014154294434574854015134155275415555275696116256536676816957237377517657797938078218358498638778919059199339199479619759891003101710311129117111991213122713111326134413721386140014421456147014841828[[#This Row],[Fin de pause]]+FeuilleDeTemps133058721071631772193033173313453593733874014154294434574854015134155275415555275696116256536676816957237377517657797938078218358498638778919059199339199479619759891003101710311129117111991213122713111326134413721386140014421456147014841828[[#This Row],[Pause]]-FeuilleDeTemps133058721071631772193033173313453593733874014154294434574854015134155275415555275696116256536676816957237377517657797938078218358498638778919059199339199479619759891003101710311129117111991213122713111326134413721386140014421456147014841828[[#This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133058721071631772193033173313453593733874014154294434574854015134155275415555275696116256536676816957237377517657797938078218358498638778919059199339199479619759891003101710311129117111991213122713111326134413721386140014421456147014841828[[#This Row],[Heure de départ]]&lt;FeuilleDeTemps133058721071631772193033173313453593733874014154294434574854015134155275415555275696116256536676816957237377517657797938078218358498638778919059199339199479619759891003101710311129117111991213122713111326134413721386140014421456147014841828[[#This Row],[Heure d’arrivée]],1,0)+FeuilleDeTemps133058721071631772193033173313453593733874014154294434574854015134155275415555275696116256536676816957237377517657797938078218358498638778919059199339199479619759891003101710311129117111991213122713111326134413721386140014421456147014841828[[#This Row],[Heure de départ]])-FeuilleDeTemps133058721071631772193033173313453593733874014154294434574854015134155275415555275696116256536676816957237377517657797938078218358498638778919059199339199479619759891003101710311129117111991213122713111326134413721386140014421456147014841828[[#This Row],[Heure d’arrivée]],0))*24,0)</f>
        <v>0</v>
      </c>
      <c r="I255" s="17"/>
      <c r="J255" s="25"/>
    </row>
    <row r="256" spans="1:17" s="1" customFormat="1" ht="36" customHeight="1">
      <c r="A256" s="47"/>
      <c r="B256" s="2" t="s">
        <v>31</v>
      </c>
      <c r="C256" s="2" t="s">
        <v>0</v>
      </c>
      <c r="D256" s="2" t="s">
        <v>2</v>
      </c>
      <c r="E256" s="2" t="s">
        <v>4</v>
      </c>
      <c r="F256" s="2" t="s">
        <v>5</v>
      </c>
      <c r="G256" s="2" t="s">
        <v>29</v>
      </c>
      <c r="H256" s="2" t="s">
        <v>32</v>
      </c>
      <c r="N256" s="19"/>
      <c r="Q256" s="19"/>
    </row>
    <row r="257" spans="1:17" s="57" customFormat="1" ht="16.2" customHeight="1">
      <c r="A257" s="54"/>
      <c r="B257" s="55">
        <f>IF((H247)=0, (G247),(G247)-(H247))</f>
        <v>-494</v>
      </c>
      <c r="C257" s="55">
        <v>38</v>
      </c>
      <c r="D257" s="55">
        <f>SUBTOTAL(109,FeuilleDeTemps133058721071631772193033173313453593733874014154294434574854015134155275415555275696116256536676816957237377517657797938078218358498638778919059199339199479619759891003101710311129117111991213122713111326134413721386140014421456147014841829[02-02-22 14:55])</f>
        <v>0</v>
      </c>
      <c r="E257" s="55">
        <f>IF(D257&lt;=C257,D257,C257)</f>
        <v>0</v>
      </c>
      <c r="F257" s="55">
        <f>D257-E257</f>
        <v>0</v>
      </c>
      <c r="G257" s="55">
        <f>SUM(D257,-C257,B257)</f>
        <v>-532</v>
      </c>
      <c r="H257" s="55">
        <f>SUM(FeuilleDeTemps133058721071631772193033173313453593733874014154294434574854015134155275415555275696116256536676816957237377517657797938078218358498638778919059199339199479619759891003101710311129117111991213122713111326134413721386140014421456147014841829[Payement])</f>
        <v>0</v>
      </c>
      <c r="I257" s="56"/>
      <c r="J257" s="56"/>
    </row>
    <row r="258" spans="1:17" s="44" customFormat="1" ht="16.8" customHeight="1" thickBot="1">
      <c r="A258" s="46"/>
      <c r="B258" s="44" t="s">
        <v>10</v>
      </c>
      <c r="C258" s="44" t="s">
        <v>1</v>
      </c>
      <c r="D258" s="44" t="s">
        <v>3</v>
      </c>
      <c r="E258" s="44" t="s">
        <v>8</v>
      </c>
      <c r="F258" s="44" t="s">
        <v>9</v>
      </c>
      <c r="G258" s="44" t="s">
        <v>6</v>
      </c>
      <c r="H258" s="72" t="s">
        <v>103</v>
      </c>
      <c r="I258" s="44" t="s">
        <v>102</v>
      </c>
      <c r="J258" s="33" t="s">
        <v>97</v>
      </c>
    </row>
    <row r="259" spans="1:17" s="44" customFormat="1" ht="20.25" customHeight="1">
      <c r="A259" s="60">
        <f>WEEKNUM(C259)-1</f>
        <v>14</v>
      </c>
      <c r="B259" s="14" t="s">
        <v>99</v>
      </c>
      <c r="C259" s="7">
        <f>(C255)+1</f>
        <v>44655</v>
      </c>
      <c r="D259" s="11"/>
      <c r="E259" s="11"/>
      <c r="F259" s="11"/>
      <c r="G259" s="11"/>
      <c r="H259" s="5">
        <f>IFERROR(IF(COUNT(FeuilleDeTemps133058721071631772193033173313453593733874014154294434574854015134155275415555275696116256536676816957237377517657797938078218358498638778919059199339199479619759891003101710311129117111991213122713111326134413721386140014421456147014841829[[#This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départ]]&lt;FeuilleDeTemps133058721071631772193033173313453593733874014154294434574854015134155275415555275696116256536676816957237377517657797938078218358498638778919059199339199479619759891003101710311129117111991213122713111326134413721386140014421456147014841829[[#This Row],[Heure d’arrivée]],1,0)+FeuilleDeTemps133058721071631772193033173313453593733874014154294434574854015134155275415555275696116256536676816957237377517657797938078218358498638778919059199339199479619759891003101710311129117111991213122713111326134413721386140014421456147014841829[[#This Row],[Heure de départ]])-FeuilleDeTemps133058721071631772193033173313453593733874014154294434574854015134155275415555275696116256536676816957237377517657797938078218358498638778919059199339199479619759891003101710311129117111991213122713111326134413721386140014421456147014841829[[#This Row],[Fin de pause]]+FeuilleDeTemps133058721071631772193033173313453593733874014154294434574854015134155275415555275696116256536676816957237377517657797938078218358498638778919059199339199479619759891003101710311129117111991213122713111326134413721386140014421456147014841829[[#This Row],[Pause]]-FeuilleDeTemps133058721071631772193033173313453593733874014154294434574854015134155275415555275696116256536676816957237377517657797938078218358498638778919059199339199479619759891003101710311129117111991213122713111326134413721386140014421456147014841829[[#This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départ]]&lt;FeuilleDeTemps133058721071631772193033173313453593733874014154294434574854015134155275415555275696116256536676816957237377517657797938078218358498638778919059199339199479619759891003101710311129117111991213122713111326134413721386140014421456147014841829[[#This Row],[Heure d’arrivée]],1,0)+FeuilleDeTemps133058721071631772193033173313453593733874014154294434574854015134155275415555275696116256536676816957237377517657797938078218358498638778919059199339199479619759891003101710311129117111991213122713111326134413721386140014421456147014841829[[#This Row],[Heure de départ]])-FeuilleDeTemps133058721071631772193033173313453593733874014154294434574854015134155275415555275696116256536676816957237377517657797938078218358498638778919059199339199479619759891003101710311129117111991213122713111326134413721386140014421456147014841829[[#This Row],[Heure d’arrivée]],0))*24,0)</f>
        <v>0</v>
      </c>
      <c r="I259" s="59"/>
      <c r="J259" s="24"/>
    </row>
    <row r="260" spans="1:17" s="44" customFormat="1" ht="20.25" customHeight="1">
      <c r="A260" s="46">
        <f>A259</f>
        <v>14</v>
      </c>
      <c r="B260" s="14" t="s">
        <v>11</v>
      </c>
      <c r="C260" s="7">
        <f t="shared" ref="C260:C265" si="29">(C259)+1</f>
        <v>44656</v>
      </c>
      <c r="D260" s="11"/>
      <c r="E260" s="11"/>
      <c r="F260" s="11"/>
      <c r="G260" s="11"/>
      <c r="H260" s="5">
        <f>IFERROR(IF(COUNT(FeuilleDeTemps133058721071631772193033173313453593733874014154294434574854015134155275415555275696116256536676816957237377517657797938078218358498638778919059199339199479619759891003101710311129117111991213122713111326134413721386140014421456147014841829[[#This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départ]]&lt;FeuilleDeTemps133058721071631772193033173313453593733874014154294434574854015134155275415555275696116256536676816957237377517657797938078218358498638778919059199339199479619759891003101710311129117111991213122713111326134413721386140014421456147014841829[[#This Row],[Heure d’arrivée]],1,0)+FeuilleDeTemps133058721071631772193033173313453593733874014154294434574854015134155275415555275696116256536676816957237377517657797938078218358498638778919059199339199479619759891003101710311129117111991213122713111326134413721386140014421456147014841829[[#This Row],[Heure de départ]])-FeuilleDeTemps133058721071631772193033173313453593733874014154294434574854015134155275415555275696116256536676816957237377517657797938078218358498638778919059199339199479619759891003101710311129117111991213122713111326134413721386140014421456147014841829[[#This Row],[Fin de pause]]+FeuilleDeTemps133058721071631772193033173313453593733874014154294434574854015134155275415555275696116256536676816957237377517657797938078218358498638778919059199339199479619759891003101710311129117111991213122713111326134413721386140014421456147014841829[[#This Row],[Pause]]-FeuilleDeTemps133058721071631772193033173313453593733874014154294434574854015134155275415555275696116256536676816957237377517657797938078218358498638778919059199339199479619759891003101710311129117111991213122713111326134413721386140014421456147014841829[[#This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départ]]&lt;FeuilleDeTemps133058721071631772193033173313453593733874014154294434574854015134155275415555275696116256536676816957237377517657797938078218358498638778919059199339199479619759891003101710311129117111991213122713111326134413721386140014421456147014841829[[#This Row],[Heure d’arrivée]],1,0)+FeuilleDeTemps133058721071631772193033173313453593733874014154294434574854015134155275415555275696116256536676816957237377517657797938078218358498638778919059199339199479619759891003101710311129117111991213122713111326134413721386140014421456147014841829[[#This Row],[Heure de départ]])-FeuilleDeTemps133058721071631772193033173313453593733874014154294434574854015134155275415555275696116256536676816957237377517657797938078218358498638778919059199339199479619759891003101710311129117111991213122713111326134413721386140014421456147014841829[[#This Row],[Heure d’arrivée]],0))*24,0)</f>
        <v>0</v>
      </c>
      <c r="I260" s="59"/>
      <c r="J260" s="24"/>
    </row>
    <row r="261" spans="1:17" s="44" customFormat="1" ht="20.25" customHeight="1">
      <c r="A261" s="46">
        <f t="shared" ref="A261:A265" si="30">A260</f>
        <v>14</v>
      </c>
      <c r="B261" s="14" t="s">
        <v>12</v>
      </c>
      <c r="C261" s="7">
        <f t="shared" si="29"/>
        <v>44657</v>
      </c>
      <c r="D261" s="11"/>
      <c r="E261" s="11"/>
      <c r="F261" s="11"/>
      <c r="G261" s="11"/>
      <c r="H261" s="5">
        <f>IFERROR(IF(COUNT(FeuilleDeTemps133058721071631772193033173313453593733874014154294434574854015134155275415555275696116256536676816957237377517657797938078218358498638778919059199339199479619759891003101710311129117111991213122713111326134413721386140014421456147014841829[[#This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départ]]&lt;FeuilleDeTemps133058721071631772193033173313453593733874014154294434574854015134155275415555275696116256536676816957237377517657797938078218358498638778919059199339199479619759891003101710311129117111991213122713111326134413721386140014421456147014841829[[#This Row],[Heure d’arrivée]],1,0)+FeuilleDeTemps133058721071631772193033173313453593733874014154294434574854015134155275415555275696116256536676816957237377517657797938078218358498638778919059199339199479619759891003101710311129117111991213122713111326134413721386140014421456147014841829[[#This Row],[Heure de départ]])-FeuilleDeTemps133058721071631772193033173313453593733874014154294434574854015134155275415555275696116256536676816957237377517657797938078218358498638778919059199339199479619759891003101710311129117111991213122713111326134413721386140014421456147014841829[[#This Row],[Fin de pause]]+FeuilleDeTemps133058721071631772193033173313453593733874014154294434574854015134155275415555275696116256536676816957237377517657797938078218358498638778919059199339199479619759891003101710311129117111991213122713111326134413721386140014421456147014841829[[#This Row],[Pause]]-FeuilleDeTemps133058721071631772193033173313453593733874014154294434574854015134155275415555275696116256536676816957237377517657797938078218358498638778919059199339199479619759891003101710311129117111991213122713111326134413721386140014421456147014841829[[#This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départ]]&lt;FeuilleDeTemps133058721071631772193033173313453593733874014154294434574854015134155275415555275696116256536676816957237377517657797938078218358498638778919059199339199479619759891003101710311129117111991213122713111326134413721386140014421456147014841829[[#This Row],[Heure d’arrivée]],1,0)+FeuilleDeTemps133058721071631772193033173313453593733874014154294434574854015134155275415555275696116256536676816957237377517657797938078218358498638778919059199339199479619759891003101710311129117111991213122713111326134413721386140014421456147014841829[[#This Row],[Heure de départ]])-FeuilleDeTemps133058721071631772193033173313453593733874014154294434574854015134155275415555275696116256536676816957237377517657797938078218358498638778919059199339199479619759891003101710311129117111991213122713111326134413721386140014421456147014841829[[#This Row],[Heure d’arrivée]],0))*24,0)</f>
        <v>0</v>
      </c>
      <c r="I261" s="59"/>
      <c r="J261" s="24"/>
    </row>
    <row r="262" spans="1:17" s="44" customFormat="1" ht="20.25" customHeight="1">
      <c r="A262" s="46">
        <f t="shared" si="30"/>
        <v>14</v>
      </c>
      <c r="B262" s="14" t="s">
        <v>13</v>
      </c>
      <c r="C262" s="7">
        <f t="shared" si="29"/>
        <v>44658</v>
      </c>
      <c r="D262" s="11"/>
      <c r="E262" s="11"/>
      <c r="F262" s="11"/>
      <c r="G262" s="11"/>
      <c r="H262" s="5">
        <f>IFERROR(IF(COUNT(FeuilleDeTemps133058721071631772193033173313453593733874014154294434574854015134155275415555275696116256536676816957237377517657797938078218358498638778919059199339199479619759891003101710311129117111991213122713111326134413721386140014421456147014841829[[#This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départ]]&lt;FeuilleDeTemps133058721071631772193033173313453593733874014154294434574854015134155275415555275696116256536676816957237377517657797938078218358498638778919059199339199479619759891003101710311129117111991213122713111326134413721386140014421456147014841829[[#This Row],[Heure d’arrivée]],1,0)+FeuilleDeTemps133058721071631772193033173313453593733874014154294434574854015134155275415555275696116256536676816957237377517657797938078218358498638778919059199339199479619759891003101710311129117111991213122713111326134413721386140014421456147014841829[[#This Row],[Heure de départ]])-FeuilleDeTemps133058721071631772193033173313453593733874014154294434574854015134155275415555275696116256536676816957237377517657797938078218358498638778919059199339199479619759891003101710311129117111991213122713111326134413721386140014421456147014841829[[#This Row],[Fin de pause]]+FeuilleDeTemps133058721071631772193033173313453593733874014154294434574854015134155275415555275696116256536676816957237377517657797938078218358498638778919059199339199479619759891003101710311129117111991213122713111326134413721386140014421456147014841829[[#This Row],[Pause]]-FeuilleDeTemps133058721071631772193033173313453593733874014154294434574854015134155275415555275696116256536676816957237377517657797938078218358498638778919059199339199479619759891003101710311129117111991213122713111326134413721386140014421456147014841829[[#This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départ]]&lt;FeuilleDeTemps133058721071631772193033173313453593733874014154294434574854015134155275415555275696116256536676816957237377517657797938078218358498638778919059199339199479619759891003101710311129117111991213122713111326134413721386140014421456147014841829[[#This Row],[Heure d’arrivée]],1,0)+FeuilleDeTemps133058721071631772193033173313453593733874014154294434574854015134155275415555275696116256536676816957237377517657797938078218358498638778919059199339199479619759891003101710311129117111991213122713111326134413721386140014421456147014841829[[#This Row],[Heure de départ]])-FeuilleDeTemps133058721071631772193033173313453593733874014154294434574854015134155275415555275696116256536676816957237377517657797938078218358498638778919059199339199479619759891003101710311129117111991213122713111326134413721386140014421456147014841829[[#This Row],[Heure d’arrivée]],0))*24,0)</f>
        <v>0</v>
      </c>
      <c r="I262" s="59"/>
      <c r="J262" s="24"/>
    </row>
    <row r="263" spans="1:17" s="44" customFormat="1" ht="20.25" customHeight="1">
      <c r="A263" s="46">
        <f t="shared" si="30"/>
        <v>14</v>
      </c>
      <c r="B263" s="14" t="s">
        <v>30</v>
      </c>
      <c r="C263" s="7">
        <f t="shared" si="29"/>
        <v>44659</v>
      </c>
      <c r="D263" s="11"/>
      <c r="E263" s="11"/>
      <c r="F263" s="11"/>
      <c r="G263" s="11"/>
      <c r="H263" s="5">
        <f>IFERROR(IF(COUNT(FeuilleDeTemps133058721071631772193033173313453593733874014154294434574854015134155275415555275696116256536676816957237377517657797938078218358498638778919059199339199479619759891003101710311129117111991213122713111326134413721386140014421456147014841829[[#This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départ]]&lt;FeuilleDeTemps133058721071631772193033173313453593733874014154294434574854015134155275415555275696116256536676816957237377517657797938078218358498638778919059199339199479619759891003101710311129117111991213122713111326134413721386140014421456147014841829[[#This Row],[Heure d’arrivée]],1,0)+FeuilleDeTemps133058721071631772193033173313453593733874014154294434574854015134155275415555275696116256536676816957237377517657797938078218358498638778919059199339199479619759891003101710311129117111991213122713111326134413721386140014421456147014841829[[#This Row],[Heure de départ]])-FeuilleDeTemps133058721071631772193033173313453593733874014154294434574854015134155275415555275696116256536676816957237377517657797938078218358498638778919059199339199479619759891003101710311129117111991213122713111326134413721386140014421456147014841829[[#This Row],[Fin de pause]]+FeuilleDeTemps133058721071631772193033173313453593733874014154294434574854015134155275415555275696116256536676816957237377517657797938078218358498638778919059199339199479619759891003101710311129117111991213122713111326134413721386140014421456147014841829[[#This Row],[Pause]]-FeuilleDeTemps133058721071631772193033173313453593733874014154294434574854015134155275415555275696116256536676816957237377517657797938078218358498638778919059199339199479619759891003101710311129117111991213122713111326134413721386140014421456147014841829[[#This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départ]]&lt;FeuilleDeTemps133058721071631772193033173313453593733874014154294434574854015134155275415555275696116256536676816957237377517657797938078218358498638778919059199339199479619759891003101710311129117111991213122713111326134413721386140014421456147014841829[[#This Row],[Heure d’arrivée]],1,0)+FeuilleDeTemps133058721071631772193033173313453593733874014154294434574854015134155275415555275696116256536676816957237377517657797938078218358498638778919059199339199479619759891003101710311129117111991213122713111326134413721386140014421456147014841829[[#This Row],[Heure de départ]])-FeuilleDeTemps133058721071631772193033173313453593733874014154294434574854015134155275415555275696116256536676816957237377517657797938078218358498638778919059199339199479619759891003101710311129117111991213122713111326134413721386140014421456147014841829[[#This Row],[Heure d’arrivée]],0))*24,0)</f>
        <v>0</v>
      </c>
      <c r="I263" s="59"/>
      <c r="J263" s="24"/>
    </row>
    <row r="264" spans="1:17" s="44" customFormat="1" ht="20.25" customHeight="1">
      <c r="A264" s="46">
        <f t="shared" si="30"/>
        <v>14</v>
      </c>
      <c r="B264" s="14" t="s">
        <v>14</v>
      </c>
      <c r="C264" s="15">
        <f t="shared" si="29"/>
        <v>44660</v>
      </c>
      <c r="D264" s="15"/>
      <c r="E264" s="15"/>
      <c r="F264" s="15"/>
      <c r="G264" s="15"/>
      <c r="H264" s="17">
        <f>IFERROR(IF(COUNT(FeuilleDeTemps133058721071631772193033173313453593733874014154294434574854015134155275415555275696116256536676816957237377517657797938078218358498638778919059199339199479619759891003101710311129117111991213122713111326134413721386140014421456147014841829[[#This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départ]]&lt;FeuilleDeTemps133058721071631772193033173313453593733874014154294434574854015134155275415555275696116256536676816957237377517657797938078218358498638778919059199339199479619759891003101710311129117111991213122713111326134413721386140014421456147014841829[[#This Row],[Heure d’arrivée]],1,0)+FeuilleDeTemps133058721071631772193033173313453593733874014154294434574854015134155275415555275696116256536676816957237377517657797938078218358498638778919059199339199479619759891003101710311129117111991213122713111326134413721386140014421456147014841829[[#This Row],[Heure de départ]])-FeuilleDeTemps133058721071631772193033173313453593733874014154294434574854015134155275415555275696116256536676816957237377517657797938078218358498638778919059199339199479619759891003101710311129117111991213122713111326134413721386140014421456147014841829[[#This Row],[Fin de pause]]+FeuilleDeTemps133058721071631772193033173313453593733874014154294434574854015134155275415555275696116256536676816957237377517657797938078218358498638778919059199339199479619759891003101710311129117111991213122713111326134413721386140014421456147014841829[[#This Row],[Pause]]-FeuilleDeTemps133058721071631772193033173313453593733874014154294434574854015134155275415555275696116256536676816957237377517657797938078218358498638778919059199339199479619759891003101710311129117111991213122713111326134413721386140014421456147014841829[[#This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départ]]&lt;FeuilleDeTemps133058721071631772193033173313453593733874014154294434574854015134155275415555275696116256536676816957237377517657797938078218358498638778919059199339199479619759891003101710311129117111991213122713111326134413721386140014421456147014841829[[#This Row],[Heure d’arrivée]],1,0)+FeuilleDeTemps133058721071631772193033173313453593733874014154294434574854015134155275415555275696116256536676816957237377517657797938078218358498638778919059199339199479619759891003101710311129117111991213122713111326134413721386140014421456147014841829[[#This Row],[Heure de départ]])-FeuilleDeTemps133058721071631772193033173313453593733874014154294434574854015134155275415555275696116256536676816957237377517657797938078218358498638778919059199339199479619759891003101710311129117111991213122713111326134413721386140014421456147014841829[[#This Row],[Heure d’arrivée]],0))*24,0)</f>
        <v>0</v>
      </c>
      <c r="I264" s="17"/>
      <c r="J264" s="25"/>
    </row>
    <row r="265" spans="1:17" s="44" customFormat="1" ht="20.25" customHeight="1">
      <c r="A265" s="46">
        <f t="shared" si="30"/>
        <v>14</v>
      </c>
      <c r="B265" s="14" t="s">
        <v>15</v>
      </c>
      <c r="C265" s="15">
        <f t="shared" si="29"/>
        <v>44661</v>
      </c>
      <c r="D265" s="15"/>
      <c r="E265" s="15"/>
      <c r="F265" s="15"/>
      <c r="G265" s="15"/>
      <c r="H265" s="17">
        <f>IFERROR(IF(COUNT(FeuilleDeTemps133058721071631772193033173313453593733874014154294434574854015134155275415555275696116256536676816957237377517657797938078218358498638778919059199339199479619759891003101710311129117111991213122713111326134413721386140014421456147014841829[[#This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départ]]&lt;FeuilleDeTemps133058721071631772193033173313453593733874014154294434574854015134155275415555275696116256536676816957237377517657797938078218358498638778919059199339199479619759891003101710311129117111991213122713111326134413721386140014421456147014841829[[#This Row],[Heure d’arrivée]],1,0)+FeuilleDeTemps133058721071631772193033173313453593733874014154294434574854015134155275415555275696116256536676816957237377517657797938078218358498638778919059199339199479619759891003101710311129117111991213122713111326134413721386140014421456147014841829[[#This Row],[Heure de départ]])-FeuilleDeTemps133058721071631772193033173313453593733874014154294434574854015134155275415555275696116256536676816957237377517657797938078218358498638778919059199339199479619759891003101710311129117111991213122713111326134413721386140014421456147014841829[[#This Row],[Fin de pause]]+FeuilleDeTemps133058721071631772193033173313453593733874014154294434574854015134155275415555275696116256536676816957237377517657797938078218358498638778919059199339199479619759891003101710311129117111991213122713111326134413721386140014421456147014841829[[#This Row],[Pause]]-FeuilleDeTemps133058721071631772193033173313453593733874014154294434574854015134155275415555275696116256536676816957237377517657797938078218358498638778919059199339199479619759891003101710311129117111991213122713111326134413721386140014421456147014841829[[#This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133058721071631772193033173313453593733874014154294434574854015134155275415555275696116256536676816957237377517657797938078218358498638778919059199339199479619759891003101710311129117111991213122713111326134413721386140014421456147014841829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133058721071631772193033173313453593733874014154294434574854015134155275415555275696116256536676816957237377517657797938078218358498638778919059199339199479619759891003101710311129117111991213122713111326134413721386140014421456147014841829[[#This Row],[Heure de départ]]&lt;FeuilleDeTemps133058721071631772193033173313453593733874014154294434574854015134155275415555275696116256536676816957237377517657797938078218358498638778919059199339199479619759891003101710311129117111991213122713111326134413721386140014421456147014841829[[#This Row],[Heure d’arrivée]],1,0)+FeuilleDeTemps133058721071631772193033173313453593733874014154294434574854015134155275415555275696116256536676816957237377517657797938078218358498638778919059199339199479619759891003101710311129117111991213122713111326134413721386140014421456147014841829[[#This Row],[Heure de départ]])-FeuilleDeTemps133058721071631772193033173313453593733874014154294434574854015134155275415555275696116256536676816957237377517657797938078218358498638778919059199339199479619759891003101710311129117111991213122713111326134413721386140014421456147014841829[[#This Row],[Heure d’arrivée]],0))*24,0)</f>
        <v>0</v>
      </c>
      <c r="I265" s="17"/>
      <c r="J265" s="25"/>
    </row>
    <row r="266" spans="1:17" s="1" customFormat="1" ht="36" customHeight="1">
      <c r="A266" s="47"/>
      <c r="B266" s="2" t="s">
        <v>31</v>
      </c>
      <c r="C266" s="2" t="s">
        <v>0</v>
      </c>
      <c r="D266" s="2" t="s">
        <v>2</v>
      </c>
      <c r="E266" s="2" t="s">
        <v>4</v>
      </c>
      <c r="F266" s="2" t="s">
        <v>5</v>
      </c>
      <c r="G266" s="2" t="s">
        <v>29</v>
      </c>
      <c r="H266" s="2" t="s">
        <v>32</v>
      </c>
      <c r="N266" s="19"/>
      <c r="Q266" s="19"/>
    </row>
    <row r="267" spans="1:17" s="57" customFormat="1" ht="16.2" customHeight="1">
      <c r="A267" s="54"/>
      <c r="B267" s="55">
        <f>IF((H257)=0, (G257),(G257)-(H257))</f>
        <v>-532</v>
      </c>
      <c r="C267" s="55">
        <v>38</v>
      </c>
      <c r="D267" s="55">
        <f>SUBTOTAL(109,FeuilleDeTemps133058721071631772193033173313453593733874014154294434574854015134155275415555275696116256536676816957237377517657797938078218358498638778919059199339199479619759891003101710311129117111991213122713111326134413721386140014421456147014841830[Heures de travail])</f>
        <v>0</v>
      </c>
      <c r="E267" s="55">
        <f>IF(D267&lt;=C267,D267,C267)</f>
        <v>0</v>
      </c>
      <c r="F267" s="55">
        <f>D267-E267</f>
        <v>0</v>
      </c>
      <c r="G267" s="55">
        <f>SUM(D267,-C267,B267)</f>
        <v>-570</v>
      </c>
      <c r="H267" s="55">
        <f>SUM(FeuilleDeTemps133058721071631772193033173313453593733874014154294434574854015134155275415555275696116256536676816957237377517657797938078218358498638778919059199339199479619759891003101710311129117111991213122713111326134413721386140014421456147014841830[Payement])</f>
        <v>0</v>
      </c>
      <c r="I267" s="56"/>
      <c r="J267" s="56"/>
    </row>
    <row r="268" spans="1:17" s="44" customFormat="1" ht="16.8" customHeight="1" thickBot="1">
      <c r="A268" s="46"/>
      <c r="B268" s="44" t="s">
        <v>10</v>
      </c>
      <c r="C268" s="44" t="s">
        <v>1</v>
      </c>
      <c r="D268" s="44" t="s">
        <v>3</v>
      </c>
      <c r="E268" s="44" t="s">
        <v>8</v>
      </c>
      <c r="F268" s="44" t="s">
        <v>9</v>
      </c>
      <c r="G268" s="44" t="s">
        <v>6</v>
      </c>
      <c r="H268" s="44" t="s">
        <v>7</v>
      </c>
      <c r="I268" s="44" t="s">
        <v>102</v>
      </c>
      <c r="J268" s="33" t="s">
        <v>97</v>
      </c>
    </row>
    <row r="269" spans="1:17" s="44" customFormat="1" ht="20.25" customHeight="1">
      <c r="A269" s="60">
        <f>WEEKNUM(C269)-1</f>
        <v>15</v>
      </c>
      <c r="B269" s="14" t="s">
        <v>99</v>
      </c>
      <c r="C269" s="7">
        <f>(C265)+1</f>
        <v>44662</v>
      </c>
      <c r="D269" s="11"/>
      <c r="E269" s="11"/>
      <c r="F269" s="11"/>
      <c r="G269" s="11"/>
      <c r="H269" s="5">
        <f>IFERROR(IF(COUNT(FeuilleDeTemps133058721071631772193033173313453593733874014154294434574854015134155275415555275696116256536676816957237377517657797938078218358498638778919059199339199479619759891003101710311129117111991213122713111326134413721386140014421456147014841830[[#This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départ]]&lt;FeuilleDeTemps133058721071631772193033173313453593733874014154294434574854015134155275415555275696116256536676816957237377517657797938078218358498638778919059199339199479619759891003101710311129117111991213122713111326134413721386140014421456147014841830[[#This Row],[Heure d’arrivée]],1,0)+FeuilleDeTemps133058721071631772193033173313453593733874014154294434574854015134155275415555275696116256536676816957237377517657797938078218358498638778919059199339199479619759891003101710311129117111991213122713111326134413721386140014421456147014841830[[#This Row],[Heure de départ]])-FeuilleDeTemps133058721071631772193033173313453593733874014154294434574854015134155275415555275696116256536676816957237377517657797938078218358498638778919059199339199479619759891003101710311129117111991213122713111326134413721386140014421456147014841830[[#This Row],[Fin de pause]]+FeuilleDeTemps133058721071631772193033173313453593733874014154294434574854015134155275415555275696116256536676816957237377517657797938078218358498638778919059199339199479619759891003101710311129117111991213122713111326134413721386140014421456147014841830[[#This Row],[Pause]]-FeuilleDeTemps133058721071631772193033173313453593733874014154294434574854015134155275415555275696116256536676816957237377517657797938078218358498638778919059199339199479619759891003101710311129117111991213122713111326134413721386140014421456147014841830[[#This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départ]]&lt;FeuilleDeTemps133058721071631772193033173313453593733874014154294434574854015134155275415555275696116256536676816957237377517657797938078218358498638778919059199339199479619759891003101710311129117111991213122713111326134413721386140014421456147014841830[[#This Row],[Heure d’arrivée]],1,0)+FeuilleDeTemps133058721071631772193033173313453593733874014154294434574854015134155275415555275696116256536676816957237377517657797938078218358498638778919059199339199479619759891003101710311129117111991213122713111326134413721386140014421456147014841830[[#This Row],[Heure de départ]])-FeuilleDeTemps133058721071631772193033173313453593733874014154294434574854015134155275415555275696116256536676816957237377517657797938078218358498638778919059199339199479619759891003101710311129117111991213122713111326134413721386140014421456147014841830[[#This Row],[Heure d’arrivée]],0))*24,0)</f>
        <v>0</v>
      </c>
      <c r="I269" s="59"/>
      <c r="J269" s="24"/>
    </row>
    <row r="270" spans="1:17" s="44" customFormat="1" ht="20.25" customHeight="1">
      <c r="A270" s="46">
        <f>A269</f>
        <v>15</v>
      </c>
      <c r="B270" s="14" t="s">
        <v>11</v>
      </c>
      <c r="C270" s="7">
        <f t="shared" ref="C270:C275" si="31">(C269)+1</f>
        <v>44663</v>
      </c>
      <c r="D270" s="11"/>
      <c r="E270" s="11"/>
      <c r="F270" s="11"/>
      <c r="G270" s="11"/>
      <c r="H270" s="5">
        <f>IFERROR(IF(COUNT(FeuilleDeTemps133058721071631772193033173313453593733874014154294434574854015134155275415555275696116256536676816957237377517657797938078218358498638778919059199339199479619759891003101710311129117111991213122713111326134413721386140014421456147014841830[[#This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départ]]&lt;FeuilleDeTemps133058721071631772193033173313453593733874014154294434574854015134155275415555275696116256536676816957237377517657797938078218358498638778919059199339199479619759891003101710311129117111991213122713111326134413721386140014421456147014841830[[#This Row],[Heure d’arrivée]],1,0)+FeuilleDeTemps133058721071631772193033173313453593733874014154294434574854015134155275415555275696116256536676816957237377517657797938078218358498638778919059199339199479619759891003101710311129117111991213122713111326134413721386140014421456147014841830[[#This Row],[Heure de départ]])-FeuilleDeTemps133058721071631772193033173313453593733874014154294434574854015134155275415555275696116256536676816957237377517657797938078218358498638778919059199339199479619759891003101710311129117111991213122713111326134413721386140014421456147014841830[[#This Row],[Fin de pause]]+FeuilleDeTemps133058721071631772193033173313453593733874014154294434574854015134155275415555275696116256536676816957237377517657797938078218358498638778919059199339199479619759891003101710311129117111991213122713111326134413721386140014421456147014841830[[#This Row],[Pause]]-FeuilleDeTemps133058721071631772193033173313453593733874014154294434574854015134155275415555275696116256536676816957237377517657797938078218358498638778919059199339199479619759891003101710311129117111991213122713111326134413721386140014421456147014841830[[#This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départ]]&lt;FeuilleDeTemps133058721071631772193033173313453593733874014154294434574854015134155275415555275696116256536676816957237377517657797938078218358498638778919059199339199479619759891003101710311129117111991213122713111326134413721386140014421456147014841830[[#This Row],[Heure d’arrivée]],1,0)+FeuilleDeTemps133058721071631772193033173313453593733874014154294434574854015134155275415555275696116256536676816957237377517657797938078218358498638778919059199339199479619759891003101710311129117111991213122713111326134413721386140014421456147014841830[[#This Row],[Heure de départ]])-FeuilleDeTemps133058721071631772193033173313453593733874014154294434574854015134155275415555275696116256536676816957237377517657797938078218358498638778919059199339199479619759891003101710311129117111991213122713111326134413721386140014421456147014841830[[#This Row],[Heure d’arrivée]],0))*24,0)</f>
        <v>0</v>
      </c>
      <c r="I270" s="59"/>
      <c r="J270" s="24"/>
    </row>
    <row r="271" spans="1:17" s="44" customFormat="1" ht="20.25" customHeight="1">
      <c r="A271" s="46">
        <f t="shared" ref="A271:A275" si="32">A270</f>
        <v>15</v>
      </c>
      <c r="B271" s="14" t="s">
        <v>12</v>
      </c>
      <c r="C271" s="7">
        <f t="shared" si="31"/>
        <v>44664</v>
      </c>
      <c r="D271" s="11"/>
      <c r="E271" s="11"/>
      <c r="F271" s="11"/>
      <c r="G271" s="11"/>
      <c r="H271" s="5">
        <f>IFERROR(IF(COUNT(FeuilleDeTemps133058721071631772193033173313453593733874014154294434574854015134155275415555275696116256536676816957237377517657797938078218358498638778919059199339199479619759891003101710311129117111991213122713111326134413721386140014421456147014841830[[#This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départ]]&lt;FeuilleDeTemps133058721071631772193033173313453593733874014154294434574854015134155275415555275696116256536676816957237377517657797938078218358498638778919059199339199479619759891003101710311129117111991213122713111326134413721386140014421456147014841830[[#This Row],[Heure d’arrivée]],1,0)+FeuilleDeTemps133058721071631772193033173313453593733874014154294434574854015134155275415555275696116256536676816957237377517657797938078218358498638778919059199339199479619759891003101710311129117111991213122713111326134413721386140014421456147014841830[[#This Row],[Heure de départ]])-FeuilleDeTemps133058721071631772193033173313453593733874014154294434574854015134155275415555275696116256536676816957237377517657797938078218358498638778919059199339199479619759891003101710311129117111991213122713111326134413721386140014421456147014841830[[#This Row],[Fin de pause]]+FeuilleDeTemps133058721071631772193033173313453593733874014154294434574854015134155275415555275696116256536676816957237377517657797938078218358498638778919059199339199479619759891003101710311129117111991213122713111326134413721386140014421456147014841830[[#This Row],[Pause]]-FeuilleDeTemps133058721071631772193033173313453593733874014154294434574854015134155275415555275696116256536676816957237377517657797938078218358498638778919059199339199479619759891003101710311129117111991213122713111326134413721386140014421456147014841830[[#This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départ]]&lt;FeuilleDeTemps133058721071631772193033173313453593733874014154294434574854015134155275415555275696116256536676816957237377517657797938078218358498638778919059199339199479619759891003101710311129117111991213122713111326134413721386140014421456147014841830[[#This Row],[Heure d’arrivée]],1,0)+FeuilleDeTemps133058721071631772193033173313453593733874014154294434574854015134155275415555275696116256536676816957237377517657797938078218358498638778919059199339199479619759891003101710311129117111991213122713111326134413721386140014421456147014841830[[#This Row],[Heure de départ]])-FeuilleDeTemps133058721071631772193033173313453593733874014154294434574854015134155275415555275696116256536676816957237377517657797938078218358498638778919059199339199479619759891003101710311129117111991213122713111326134413721386140014421456147014841830[[#This Row],[Heure d’arrivée]],0))*24,0)</f>
        <v>0</v>
      </c>
      <c r="I271" s="59"/>
      <c r="J271" s="24"/>
    </row>
    <row r="272" spans="1:17" s="44" customFormat="1" ht="20.25" customHeight="1">
      <c r="A272" s="46">
        <f t="shared" si="32"/>
        <v>15</v>
      </c>
      <c r="B272" s="14" t="s">
        <v>13</v>
      </c>
      <c r="C272" s="7">
        <f t="shared" si="31"/>
        <v>44665</v>
      </c>
      <c r="D272" s="11"/>
      <c r="E272" s="11"/>
      <c r="F272" s="11"/>
      <c r="G272" s="11"/>
      <c r="H272" s="5">
        <f>IFERROR(IF(COUNT(FeuilleDeTemps133058721071631772193033173313453593733874014154294434574854015134155275415555275696116256536676816957237377517657797938078218358498638778919059199339199479619759891003101710311129117111991213122713111326134413721386140014421456147014841830[[#This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départ]]&lt;FeuilleDeTemps133058721071631772193033173313453593733874014154294434574854015134155275415555275696116256536676816957237377517657797938078218358498638778919059199339199479619759891003101710311129117111991213122713111326134413721386140014421456147014841830[[#This Row],[Heure d’arrivée]],1,0)+FeuilleDeTemps133058721071631772193033173313453593733874014154294434574854015134155275415555275696116256536676816957237377517657797938078218358498638778919059199339199479619759891003101710311129117111991213122713111326134413721386140014421456147014841830[[#This Row],[Heure de départ]])-FeuilleDeTemps133058721071631772193033173313453593733874014154294434574854015134155275415555275696116256536676816957237377517657797938078218358498638778919059199339199479619759891003101710311129117111991213122713111326134413721386140014421456147014841830[[#This Row],[Fin de pause]]+FeuilleDeTemps133058721071631772193033173313453593733874014154294434574854015134155275415555275696116256536676816957237377517657797938078218358498638778919059199339199479619759891003101710311129117111991213122713111326134413721386140014421456147014841830[[#This Row],[Pause]]-FeuilleDeTemps133058721071631772193033173313453593733874014154294434574854015134155275415555275696116256536676816957237377517657797938078218358498638778919059199339199479619759891003101710311129117111991213122713111326134413721386140014421456147014841830[[#This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départ]]&lt;FeuilleDeTemps133058721071631772193033173313453593733874014154294434574854015134155275415555275696116256536676816957237377517657797938078218358498638778919059199339199479619759891003101710311129117111991213122713111326134413721386140014421456147014841830[[#This Row],[Heure d’arrivée]],1,0)+FeuilleDeTemps133058721071631772193033173313453593733874014154294434574854015134155275415555275696116256536676816957237377517657797938078218358498638778919059199339199479619759891003101710311129117111991213122713111326134413721386140014421456147014841830[[#This Row],[Heure de départ]])-FeuilleDeTemps133058721071631772193033173313453593733874014154294434574854015134155275415555275696116256536676816957237377517657797938078218358498638778919059199339199479619759891003101710311129117111991213122713111326134413721386140014421456147014841830[[#This Row],[Heure d’arrivée]],0))*24,0)</f>
        <v>0</v>
      </c>
      <c r="I272" s="59"/>
      <c r="J272" s="24"/>
    </row>
    <row r="273" spans="1:17" s="44" customFormat="1" ht="20.25" customHeight="1">
      <c r="A273" s="46">
        <f t="shared" si="32"/>
        <v>15</v>
      </c>
      <c r="B273" s="14" t="s">
        <v>30</v>
      </c>
      <c r="C273" s="7">
        <f t="shared" si="31"/>
        <v>44666</v>
      </c>
      <c r="D273" s="11"/>
      <c r="E273" s="11"/>
      <c r="F273" s="11"/>
      <c r="G273" s="11"/>
      <c r="H273" s="5">
        <f>IFERROR(IF(COUNT(FeuilleDeTemps133058721071631772193033173313453593733874014154294434574854015134155275415555275696116256536676816957237377517657797938078218358498638778919059199339199479619759891003101710311129117111991213122713111326134413721386140014421456147014841830[[#This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départ]]&lt;FeuilleDeTemps133058721071631772193033173313453593733874014154294434574854015134155275415555275696116256536676816957237377517657797938078218358498638778919059199339199479619759891003101710311129117111991213122713111326134413721386140014421456147014841830[[#This Row],[Heure d’arrivée]],1,0)+FeuilleDeTemps133058721071631772193033173313453593733874014154294434574854015134155275415555275696116256536676816957237377517657797938078218358498638778919059199339199479619759891003101710311129117111991213122713111326134413721386140014421456147014841830[[#This Row],[Heure de départ]])-FeuilleDeTemps133058721071631772193033173313453593733874014154294434574854015134155275415555275696116256536676816957237377517657797938078218358498638778919059199339199479619759891003101710311129117111991213122713111326134413721386140014421456147014841830[[#This Row],[Fin de pause]]+FeuilleDeTemps133058721071631772193033173313453593733874014154294434574854015134155275415555275696116256536676816957237377517657797938078218358498638778919059199339199479619759891003101710311129117111991213122713111326134413721386140014421456147014841830[[#This Row],[Pause]]-FeuilleDeTemps133058721071631772193033173313453593733874014154294434574854015134155275415555275696116256536676816957237377517657797938078218358498638778919059199339199479619759891003101710311129117111991213122713111326134413721386140014421456147014841830[[#This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départ]]&lt;FeuilleDeTemps133058721071631772193033173313453593733874014154294434574854015134155275415555275696116256536676816957237377517657797938078218358498638778919059199339199479619759891003101710311129117111991213122713111326134413721386140014421456147014841830[[#This Row],[Heure d’arrivée]],1,0)+FeuilleDeTemps133058721071631772193033173313453593733874014154294434574854015134155275415555275696116256536676816957237377517657797938078218358498638778919059199339199479619759891003101710311129117111991213122713111326134413721386140014421456147014841830[[#This Row],[Heure de départ]])-FeuilleDeTemps133058721071631772193033173313453593733874014154294434574854015134155275415555275696116256536676816957237377517657797938078218358498638778919059199339199479619759891003101710311129117111991213122713111326134413721386140014421456147014841830[[#This Row],[Heure d’arrivée]],0))*24,0)</f>
        <v>0</v>
      </c>
      <c r="I273" s="59"/>
      <c r="J273" s="24"/>
    </row>
    <row r="274" spans="1:17" s="44" customFormat="1" ht="20.25" customHeight="1">
      <c r="A274" s="46">
        <f t="shared" si="32"/>
        <v>15</v>
      </c>
      <c r="B274" s="14" t="s">
        <v>14</v>
      </c>
      <c r="C274" s="15">
        <f t="shared" si="31"/>
        <v>44667</v>
      </c>
      <c r="D274" s="15"/>
      <c r="E274" s="15"/>
      <c r="F274" s="15"/>
      <c r="G274" s="15"/>
      <c r="H274" s="17">
        <f>IFERROR(IF(COUNT(FeuilleDeTemps133058721071631772193033173313453593733874014154294434574854015134155275415555275696116256536676816957237377517657797938078218358498638778919059199339199479619759891003101710311129117111991213122713111326134413721386140014421456147014841830[[#This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départ]]&lt;FeuilleDeTemps133058721071631772193033173313453593733874014154294434574854015134155275415555275696116256536676816957237377517657797938078218358498638778919059199339199479619759891003101710311129117111991213122713111326134413721386140014421456147014841830[[#This Row],[Heure d’arrivée]],1,0)+FeuilleDeTemps133058721071631772193033173313453593733874014154294434574854015134155275415555275696116256536676816957237377517657797938078218358498638778919059199339199479619759891003101710311129117111991213122713111326134413721386140014421456147014841830[[#This Row],[Heure de départ]])-FeuilleDeTemps133058721071631772193033173313453593733874014154294434574854015134155275415555275696116256536676816957237377517657797938078218358498638778919059199339199479619759891003101710311129117111991213122713111326134413721386140014421456147014841830[[#This Row],[Fin de pause]]+FeuilleDeTemps133058721071631772193033173313453593733874014154294434574854015134155275415555275696116256536676816957237377517657797938078218358498638778919059199339199479619759891003101710311129117111991213122713111326134413721386140014421456147014841830[[#This Row],[Pause]]-FeuilleDeTemps133058721071631772193033173313453593733874014154294434574854015134155275415555275696116256536676816957237377517657797938078218358498638778919059199339199479619759891003101710311129117111991213122713111326134413721386140014421456147014841830[[#This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départ]]&lt;FeuilleDeTemps133058721071631772193033173313453593733874014154294434574854015134155275415555275696116256536676816957237377517657797938078218358498638778919059199339199479619759891003101710311129117111991213122713111326134413721386140014421456147014841830[[#This Row],[Heure d’arrivée]],1,0)+FeuilleDeTemps133058721071631772193033173313453593733874014154294434574854015134155275415555275696116256536676816957237377517657797938078218358498638778919059199339199479619759891003101710311129117111991213122713111326134413721386140014421456147014841830[[#This Row],[Heure de départ]])-FeuilleDeTemps133058721071631772193033173313453593733874014154294434574854015134155275415555275696116256536676816957237377517657797938078218358498638778919059199339199479619759891003101710311129117111991213122713111326134413721386140014421456147014841830[[#This Row],[Heure d’arrivée]],0))*24,0)</f>
        <v>0</v>
      </c>
      <c r="I274" s="17"/>
      <c r="J274" s="25"/>
    </row>
    <row r="275" spans="1:17" s="44" customFormat="1" ht="20.25" customHeight="1">
      <c r="A275" s="46">
        <f t="shared" si="32"/>
        <v>15</v>
      </c>
      <c r="B275" s="14" t="s">
        <v>15</v>
      </c>
      <c r="C275" s="15">
        <f t="shared" si="31"/>
        <v>44668</v>
      </c>
      <c r="D275" s="15"/>
      <c r="E275" s="15"/>
      <c r="F275" s="15"/>
      <c r="G275" s="15"/>
      <c r="H275" s="17">
        <f>IFERROR(IF(COUNT(FeuilleDeTemps133058721071631772193033173313453593733874014154294434574854015134155275415555275696116256536676816957237377517657797938078218358498638778919059199339199479619759891003101710311129117111991213122713111326134413721386140014421456147014841830[[#This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départ]]&lt;FeuilleDeTemps133058721071631772193033173313453593733874014154294434574854015134155275415555275696116256536676816957237377517657797938078218358498638778919059199339199479619759891003101710311129117111991213122713111326134413721386140014421456147014841830[[#This Row],[Heure d’arrivée]],1,0)+FeuilleDeTemps133058721071631772193033173313453593733874014154294434574854015134155275415555275696116256536676816957237377517657797938078218358498638778919059199339199479619759891003101710311129117111991213122713111326134413721386140014421456147014841830[[#This Row],[Heure de départ]])-FeuilleDeTemps133058721071631772193033173313453593733874014154294434574854015134155275415555275696116256536676816957237377517657797938078218358498638778919059199339199479619759891003101710311129117111991213122713111326134413721386140014421456147014841830[[#This Row],[Fin de pause]]+FeuilleDeTemps133058721071631772193033173313453593733874014154294434574854015134155275415555275696116256536676816957237377517657797938078218358498638778919059199339199479619759891003101710311129117111991213122713111326134413721386140014421456147014841830[[#This Row],[Pause]]-FeuilleDeTemps133058721071631772193033173313453593733874014154294434574854015134155275415555275696116256536676816957237377517657797938078218358498638778919059199339199479619759891003101710311129117111991213122713111326134413721386140014421456147014841830[[#This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133058721071631772193033173313453593733874014154294434574854015134155275415555275696116256536676816957237377517657797938078218358498638778919059199339199479619759891003101710311129117111991213122713111326134413721386140014421456147014841830[[#This Row],[Heure de départ]]&lt;FeuilleDeTemps133058721071631772193033173313453593733874014154294434574854015134155275415555275696116256536676816957237377517657797938078218358498638778919059199339199479619759891003101710311129117111991213122713111326134413721386140014421456147014841830[[#This Row],[Heure d’arrivée]],1,0)+FeuilleDeTemps133058721071631772193033173313453593733874014154294434574854015134155275415555275696116256536676816957237377517657797938078218358498638778919059199339199479619759891003101710311129117111991213122713111326134413721386140014421456147014841830[[#This Row],[Heure de départ]])-FeuilleDeTemps133058721071631772193033173313453593733874014154294434574854015134155275415555275696116256536676816957237377517657797938078218358498638778919059199339199479619759891003101710311129117111991213122713111326134413721386140014421456147014841830[[#This Row],[Heure d’arrivée]],0))*24,0)</f>
        <v>0</v>
      </c>
      <c r="I275" s="17"/>
      <c r="J275" s="25"/>
    </row>
    <row r="276" spans="1:17" s="1" customFormat="1" ht="36" customHeight="1">
      <c r="A276" s="47"/>
      <c r="B276" s="2" t="s">
        <v>31</v>
      </c>
      <c r="C276" s="2" t="s">
        <v>0</v>
      </c>
      <c r="D276" s="2" t="s">
        <v>2</v>
      </c>
      <c r="E276" s="2" t="s">
        <v>4</v>
      </c>
      <c r="F276" s="2" t="s">
        <v>5</v>
      </c>
      <c r="G276" s="2" t="s">
        <v>29</v>
      </c>
      <c r="H276" s="2" t="s">
        <v>32</v>
      </c>
      <c r="N276" s="19"/>
      <c r="Q276" s="19"/>
    </row>
    <row r="277" spans="1:17" s="57" customFormat="1" ht="16.2" customHeight="1">
      <c r="A277" s="54"/>
      <c r="B277" s="55">
        <f>IF((H267)=0, (G267),(G267)-(H267))</f>
        <v>-570</v>
      </c>
      <c r="C277" s="55">
        <v>38</v>
      </c>
      <c r="D277" s="55">
        <f>SUBTOTAL(109,FeuilleDeTemps133058721071631772193033173313453593733874014154294434574854015134155275415555275696116256536676816957237377517657797938078218358498638778919059199339199479619759891003101710311129117111991213122713111326134413721386140014421456147014841831[Heures de travail])</f>
        <v>0</v>
      </c>
      <c r="E277" s="55">
        <f>IF(D277&lt;=C277,D277,C277)</f>
        <v>0</v>
      </c>
      <c r="F277" s="55">
        <f>D277-E277</f>
        <v>0</v>
      </c>
      <c r="G277" s="55">
        <f>SUM(D277,-C277,B277)</f>
        <v>-608</v>
      </c>
      <c r="H277" s="55">
        <f>SUM(FeuilleDeTemps133058721071631772193033173313453593733874014154294434574854015134155275415555275696116256536676816957237377517657797938078218358498638778919059199339199479619759891003101710311129117111991213122713111326134413721386140014421456147014841831[Payement])</f>
        <v>0</v>
      </c>
      <c r="I277" s="56"/>
      <c r="J277" s="56"/>
    </row>
    <row r="278" spans="1:17" s="44" customFormat="1" ht="16.8" customHeight="1" thickBot="1">
      <c r="A278" s="46"/>
      <c r="B278" s="44" t="s">
        <v>10</v>
      </c>
      <c r="C278" s="44" t="s">
        <v>1</v>
      </c>
      <c r="D278" s="44" t="s">
        <v>3</v>
      </c>
      <c r="E278" s="44" t="s">
        <v>8</v>
      </c>
      <c r="F278" s="44" t="s">
        <v>9</v>
      </c>
      <c r="G278" s="44" t="s">
        <v>6</v>
      </c>
      <c r="H278" s="44" t="s">
        <v>7</v>
      </c>
      <c r="I278" s="44" t="s">
        <v>102</v>
      </c>
      <c r="J278" s="33" t="s">
        <v>97</v>
      </c>
    </row>
    <row r="279" spans="1:17" s="44" customFormat="1" ht="20.25" customHeight="1">
      <c r="A279" s="60">
        <f>WEEKNUM(C279)-1</f>
        <v>16</v>
      </c>
      <c r="B279" s="14" t="s">
        <v>99</v>
      </c>
      <c r="C279" s="7">
        <f>(C275)+1</f>
        <v>44669</v>
      </c>
      <c r="D279" s="11"/>
      <c r="E279" s="11"/>
      <c r="F279" s="11"/>
      <c r="G279" s="11"/>
      <c r="H279" s="5">
        <f>IFERROR(IF(COUNT(FeuilleDeTemps133058721071631772193033173313453593733874014154294434574854015134155275415555275696116256536676816957237377517657797938078218358498638778919059199339199479619759891003101710311129117111991213122713111326134413721386140014421456147014841831[[#This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départ]]&lt;FeuilleDeTemps133058721071631772193033173313453593733874014154294434574854015134155275415555275696116256536676816957237377517657797938078218358498638778919059199339199479619759891003101710311129117111991213122713111326134413721386140014421456147014841831[[#This Row],[Heure d’arrivée]],1,0)+FeuilleDeTemps133058721071631772193033173313453593733874014154294434574854015134155275415555275696116256536676816957237377517657797938078218358498638778919059199339199479619759891003101710311129117111991213122713111326134413721386140014421456147014841831[[#This Row],[Heure de départ]])-FeuilleDeTemps133058721071631772193033173313453593733874014154294434574854015134155275415555275696116256536676816957237377517657797938078218358498638778919059199339199479619759891003101710311129117111991213122713111326134413721386140014421456147014841831[[#This Row],[Fin de pause]]+FeuilleDeTemps133058721071631772193033173313453593733874014154294434574854015134155275415555275696116256536676816957237377517657797938078218358498638778919059199339199479619759891003101710311129117111991213122713111326134413721386140014421456147014841831[[#This Row],[Pause]]-FeuilleDeTemps133058721071631772193033173313453593733874014154294434574854015134155275415555275696116256536676816957237377517657797938078218358498638778919059199339199479619759891003101710311129117111991213122713111326134413721386140014421456147014841831[[#This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départ]]&lt;FeuilleDeTemps133058721071631772193033173313453593733874014154294434574854015134155275415555275696116256536676816957237377517657797938078218358498638778919059199339199479619759891003101710311129117111991213122713111326134413721386140014421456147014841831[[#This Row],[Heure d’arrivée]],1,0)+FeuilleDeTemps133058721071631772193033173313453593733874014154294434574854015134155275415555275696116256536676816957237377517657797938078218358498638778919059199339199479619759891003101710311129117111991213122713111326134413721386140014421456147014841831[[#This Row],[Heure de départ]])-FeuilleDeTemps133058721071631772193033173313453593733874014154294434574854015134155275415555275696116256536676816957237377517657797938078218358498638778919059199339199479619759891003101710311129117111991213122713111326134413721386140014421456147014841831[[#This Row],[Heure d’arrivée]],0))*24,0)</f>
        <v>0</v>
      </c>
      <c r="I279" s="59"/>
      <c r="J279" s="24"/>
    </row>
    <row r="280" spans="1:17" s="44" customFormat="1" ht="20.25" customHeight="1">
      <c r="A280" s="46">
        <f>A279</f>
        <v>16</v>
      </c>
      <c r="B280" s="14" t="s">
        <v>11</v>
      </c>
      <c r="C280" s="7">
        <f t="shared" ref="C280:C285" si="33">(C279)+1</f>
        <v>44670</v>
      </c>
      <c r="D280" s="11"/>
      <c r="E280" s="11"/>
      <c r="F280" s="11"/>
      <c r="G280" s="11"/>
      <c r="H280" s="5">
        <f>IFERROR(IF(COUNT(FeuilleDeTemps133058721071631772193033173313453593733874014154294434574854015134155275415555275696116256536676816957237377517657797938078218358498638778919059199339199479619759891003101710311129117111991213122713111326134413721386140014421456147014841831[[#This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départ]]&lt;FeuilleDeTemps133058721071631772193033173313453593733874014154294434574854015134155275415555275696116256536676816957237377517657797938078218358498638778919059199339199479619759891003101710311129117111991213122713111326134413721386140014421456147014841831[[#This Row],[Heure d’arrivée]],1,0)+FeuilleDeTemps133058721071631772193033173313453593733874014154294434574854015134155275415555275696116256536676816957237377517657797938078218358498638778919059199339199479619759891003101710311129117111991213122713111326134413721386140014421456147014841831[[#This Row],[Heure de départ]])-FeuilleDeTemps133058721071631772193033173313453593733874014154294434574854015134155275415555275696116256536676816957237377517657797938078218358498638778919059199339199479619759891003101710311129117111991213122713111326134413721386140014421456147014841831[[#This Row],[Fin de pause]]+FeuilleDeTemps133058721071631772193033173313453593733874014154294434574854015134155275415555275696116256536676816957237377517657797938078218358498638778919059199339199479619759891003101710311129117111991213122713111326134413721386140014421456147014841831[[#This Row],[Pause]]-FeuilleDeTemps133058721071631772193033173313453593733874014154294434574854015134155275415555275696116256536676816957237377517657797938078218358498638778919059199339199479619759891003101710311129117111991213122713111326134413721386140014421456147014841831[[#This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départ]]&lt;FeuilleDeTemps133058721071631772193033173313453593733874014154294434574854015134155275415555275696116256536676816957237377517657797938078218358498638778919059199339199479619759891003101710311129117111991213122713111326134413721386140014421456147014841831[[#This Row],[Heure d’arrivée]],1,0)+FeuilleDeTemps133058721071631772193033173313453593733874014154294434574854015134155275415555275696116256536676816957237377517657797938078218358498638778919059199339199479619759891003101710311129117111991213122713111326134413721386140014421456147014841831[[#This Row],[Heure de départ]])-FeuilleDeTemps133058721071631772193033173313453593733874014154294434574854015134155275415555275696116256536676816957237377517657797938078218358498638778919059199339199479619759891003101710311129117111991213122713111326134413721386140014421456147014841831[[#This Row],[Heure d’arrivée]],0))*24,0)</f>
        <v>0</v>
      </c>
      <c r="I280" s="59"/>
      <c r="J280" s="24"/>
    </row>
    <row r="281" spans="1:17" s="44" customFormat="1" ht="20.25" customHeight="1">
      <c r="A281" s="46">
        <f t="shared" ref="A281:A285" si="34">A280</f>
        <v>16</v>
      </c>
      <c r="B281" s="14" t="s">
        <v>12</v>
      </c>
      <c r="C281" s="7">
        <f t="shared" si="33"/>
        <v>44671</v>
      </c>
      <c r="D281" s="11"/>
      <c r="E281" s="11"/>
      <c r="F281" s="11"/>
      <c r="G281" s="11"/>
      <c r="H281" s="5">
        <f>IFERROR(IF(COUNT(FeuilleDeTemps133058721071631772193033173313453593733874014154294434574854015134155275415555275696116256536676816957237377517657797938078218358498638778919059199339199479619759891003101710311129117111991213122713111326134413721386140014421456147014841831[[#This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départ]]&lt;FeuilleDeTemps133058721071631772193033173313453593733874014154294434574854015134155275415555275696116256536676816957237377517657797938078218358498638778919059199339199479619759891003101710311129117111991213122713111326134413721386140014421456147014841831[[#This Row],[Heure d’arrivée]],1,0)+FeuilleDeTemps133058721071631772193033173313453593733874014154294434574854015134155275415555275696116256536676816957237377517657797938078218358498638778919059199339199479619759891003101710311129117111991213122713111326134413721386140014421456147014841831[[#This Row],[Heure de départ]])-FeuilleDeTemps133058721071631772193033173313453593733874014154294434574854015134155275415555275696116256536676816957237377517657797938078218358498638778919059199339199479619759891003101710311129117111991213122713111326134413721386140014421456147014841831[[#This Row],[Fin de pause]]+FeuilleDeTemps133058721071631772193033173313453593733874014154294434574854015134155275415555275696116256536676816957237377517657797938078218358498638778919059199339199479619759891003101710311129117111991213122713111326134413721386140014421456147014841831[[#This Row],[Pause]]-FeuilleDeTemps133058721071631772193033173313453593733874014154294434574854015134155275415555275696116256536676816957237377517657797938078218358498638778919059199339199479619759891003101710311129117111991213122713111326134413721386140014421456147014841831[[#This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départ]]&lt;FeuilleDeTemps133058721071631772193033173313453593733874014154294434574854015134155275415555275696116256536676816957237377517657797938078218358498638778919059199339199479619759891003101710311129117111991213122713111326134413721386140014421456147014841831[[#This Row],[Heure d’arrivée]],1,0)+FeuilleDeTemps133058721071631772193033173313453593733874014154294434574854015134155275415555275696116256536676816957237377517657797938078218358498638778919059199339199479619759891003101710311129117111991213122713111326134413721386140014421456147014841831[[#This Row],[Heure de départ]])-FeuilleDeTemps133058721071631772193033173313453593733874014154294434574854015134155275415555275696116256536676816957237377517657797938078218358498638778919059199339199479619759891003101710311129117111991213122713111326134413721386140014421456147014841831[[#This Row],[Heure d’arrivée]],0))*24,0)</f>
        <v>0</v>
      </c>
      <c r="I281" s="59"/>
      <c r="J281" s="24"/>
    </row>
    <row r="282" spans="1:17" s="44" customFormat="1" ht="20.25" customHeight="1">
      <c r="A282" s="46">
        <f t="shared" si="34"/>
        <v>16</v>
      </c>
      <c r="B282" s="14" t="s">
        <v>13</v>
      </c>
      <c r="C282" s="7">
        <f t="shared" si="33"/>
        <v>44672</v>
      </c>
      <c r="D282" s="11"/>
      <c r="E282" s="11"/>
      <c r="F282" s="11"/>
      <c r="G282" s="11"/>
      <c r="H282" s="5">
        <f>IFERROR(IF(COUNT(FeuilleDeTemps133058721071631772193033173313453593733874014154294434574854015134155275415555275696116256536676816957237377517657797938078218358498638778919059199339199479619759891003101710311129117111991213122713111326134413721386140014421456147014841831[[#This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départ]]&lt;FeuilleDeTemps133058721071631772193033173313453593733874014154294434574854015134155275415555275696116256536676816957237377517657797938078218358498638778919059199339199479619759891003101710311129117111991213122713111326134413721386140014421456147014841831[[#This Row],[Heure d’arrivée]],1,0)+FeuilleDeTemps133058721071631772193033173313453593733874014154294434574854015134155275415555275696116256536676816957237377517657797938078218358498638778919059199339199479619759891003101710311129117111991213122713111326134413721386140014421456147014841831[[#This Row],[Heure de départ]])-FeuilleDeTemps133058721071631772193033173313453593733874014154294434574854015134155275415555275696116256536676816957237377517657797938078218358498638778919059199339199479619759891003101710311129117111991213122713111326134413721386140014421456147014841831[[#This Row],[Fin de pause]]+FeuilleDeTemps133058721071631772193033173313453593733874014154294434574854015134155275415555275696116256536676816957237377517657797938078218358498638778919059199339199479619759891003101710311129117111991213122713111326134413721386140014421456147014841831[[#This Row],[Pause]]-FeuilleDeTemps133058721071631772193033173313453593733874014154294434574854015134155275415555275696116256536676816957237377517657797938078218358498638778919059199339199479619759891003101710311129117111991213122713111326134413721386140014421456147014841831[[#This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départ]]&lt;FeuilleDeTemps133058721071631772193033173313453593733874014154294434574854015134155275415555275696116256536676816957237377517657797938078218358498638778919059199339199479619759891003101710311129117111991213122713111326134413721386140014421456147014841831[[#This Row],[Heure d’arrivée]],1,0)+FeuilleDeTemps133058721071631772193033173313453593733874014154294434574854015134155275415555275696116256536676816957237377517657797938078218358498638778919059199339199479619759891003101710311129117111991213122713111326134413721386140014421456147014841831[[#This Row],[Heure de départ]])-FeuilleDeTemps133058721071631772193033173313453593733874014154294434574854015134155275415555275696116256536676816957237377517657797938078218358498638778919059199339199479619759891003101710311129117111991213122713111326134413721386140014421456147014841831[[#This Row],[Heure d’arrivée]],0))*24,0)</f>
        <v>0</v>
      </c>
      <c r="I282" s="59"/>
      <c r="J282" s="24"/>
    </row>
    <row r="283" spans="1:17" s="44" customFormat="1" ht="20.25" customHeight="1">
      <c r="A283" s="46">
        <f t="shared" si="34"/>
        <v>16</v>
      </c>
      <c r="B283" s="14" t="s">
        <v>30</v>
      </c>
      <c r="C283" s="7">
        <f t="shared" si="33"/>
        <v>44673</v>
      </c>
      <c r="D283" s="11"/>
      <c r="E283" s="11"/>
      <c r="F283" s="11"/>
      <c r="G283" s="11"/>
      <c r="H283" s="5">
        <f>IFERROR(IF(COUNT(FeuilleDeTemps133058721071631772193033173313453593733874014154294434574854015134155275415555275696116256536676816957237377517657797938078218358498638778919059199339199479619759891003101710311129117111991213122713111326134413721386140014421456147014841831[[#This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départ]]&lt;FeuilleDeTemps133058721071631772193033173313453593733874014154294434574854015134155275415555275696116256536676816957237377517657797938078218358498638778919059199339199479619759891003101710311129117111991213122713111326134413721386140014421456147014841831[[#This Row],[Heure d’arrivée]],1,0)+FeuilleDeTemps133058721071631772193033173313453593733874014154294434574854015134155275415555275696116256536676816957237377517657797938078218358498638778919059199339199479619759891003101710311129117111991213122713111326134413721386140014421456147014841831[[#This Row],[Heure de départ]])-FeuilleDeTemps133058721071631772193033173313453593733874014154294434574854015134155275415555275696116256536676816957237377517657797938078218358498638778919059199339199479619759891003101710311129117111991213122713111326134413721386140014421456147014841831[[#This Row],[Fin de pause]]+FeuilleDeTemps133058721071631772193033173313453593733874014154294434574854015134155275415555275696116256536676816957237377517657797938078218358498638778919059199339199479619759891003101710311129117111991213122713111326134413721386140014421456147014841831[[#This Row],[Pause]]-FeuilleDeTemps133058721071631772193033173313453593733874014154294434574854015134155275415555275696116256536676816957237377517657797938078218358498638778919059199339199479619759891003101710311129117111991213122713111326134413721386140014421456147014841831[[#This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départ]]&lt;FeuilleDeTemps133058721071631772193033173313453593733874014154294434574854015134155275415555275696116256536676816957237377517657797938078218358498638778919059199339199479619759891003101710311129117111991213122713111326134413721386140014421456147014841831[[#This Row],[Heure d’arrivée]],1,0)+FeuilleDeTemps133058721071631772193033173313453593733874014154294434574854015134155275415555275696116256536676816957237377517657797938078218358498638778919059199339199479619759891003101710311129117111991213122713111326134413721386140014421456147014841831[[#This Row],[Heure de départ]])-FeuilleDeTemps133058721071631772193033173313453593733874014154294434574854015134155275415555275696116256536676816957237377517657797938078218358498638778919059199339199479619759891003101710311129117111991213122713111326134413721386140014421456147014841831[[#This Row],[Heure d’arrivée]],0))*24,0)</f>
        <v>0</v>
      </c>
      <c r="I283" s="59"/>
      <c r="J283" s="24"/>
    </row>
    <row r="284" spans="1:17" s="44" customFormat="1" ht="20.25" customHeight="1">
      <c r="A284" s="46">
        <f t="shared" si="34"/>
        <v>16</v>
      </c>
      <c r="B284" s="14" t="s">
        <v>14</v>
      </c>
      <c r="C284" s="15">
        <f t="shared" si="33"/>
        <v>44674</v>
      </c>
      <c r="D284" s="15"/>
      <c r="E284" s="15"/>
      <c r="F284" s="15"/>
      <c r="G284" s="15"/>
      <c r="H284" s="17">
        <f>IFERROR(IF(COUNT(FeuilleDeTemps133058721071631772193033173313453593733874014154294434574854015134155275415555275696116256536676816957237377517657797938078218358498638778919059199339199479619759891003101710311129117111991213122713111326134413721386140014421456147014841831[[#This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départ]]&lt;FeuilleDeTemps133058721071631772193033173313453593733874014154294434574854015134155275415555275696116256536676816957237377517657797938078218358498638778919059199339199479619759891003101710311129117111991213122713111326134413721386140014421456147014841831[[#This Row],[Heure d’arrivée]],1,0)+FeuilleDeTemps133058721071631772193033173313453593733874014154294434574854015134155275415555275696116256536676816957237377517657797938078218358498638778919059199339199479619759891003101710311129117111991213122713111326134413721386140014421456147014841831[[#This Row],[Heure de départ]])-FeuilleDeTemps133058721071631772193033173313453593733874014154294434574854015134155275415555275696116256536676816957237377517657797938078218358498638778919059199339199479619759891003101710311129117111991213122713111326134413721386140014421456147014841831[[#This Row],[Fin de pause]]+FeuilleDeTemps133058721071631772193033173313453593733874014154294434574854015134155275415555275696116256536676816957237377517657797938078218358498638778919059199339199479619759891003101710311129117111991213122713111326134413721386140014421456147014841831[[#This Row],[Pause]]-FeuilleDeTemps133058721071631772193033173313453593733874014154294434574854015134155275415555275696116256536676816957237377517657797938078218358498638778919059199339199479619759891003101710311129117111991213122713111326134413721386140014421456147014841831[[#This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départ]]&lt;FeuilleDeTemps133058721071631772193033173313453593733874014154294434574854015134155275415555275696116256536676816957237377517657797938078218358498638778919059199339199479619759891003101710311129117111991213122713111326134413721386140014421456147014841831[[#This Row],[Heure d’arrivée]],1,0)+FeuilleDeTemps133058721071631772193033173313453593733874014154294434574854015134155275415555275696116256536676816957237377517657797938078218358498638778919059199339199479619759891003101710311129117111991213122713111326134413721386140014421456147014841831[[#This Row],[Heure de départ]])-FeuilleDeTemps133058721071631772193033173313453593733874014154294434574854015134155275415555275696116256536676816957237377517657797938078218358498638778919059199339199479619759891003101710311129117111991213122713111326134413721386140014421456147014841831[[#This Row],[Heure d’arrivée]],0))*24,0)</f>
        <v>0</v>
      </c>
      <c r="I284" s="17"/>
      <c r="J284" s="25"/>
    </row>
    <row r="285" spans="1:17" s="44" customFormat="1" ht="20.25" customHeight="1">
      <c r="A285" s="46">
        <f t="shared" si="34"/>
        <v>16</v>
      </c>
      <c r="B285" s="14" t="s">
        <v>15</v>
      </c>
      <c r="C285" s="15">
        <f t="shared" si="33"/>
        <v>44675</v>
      </c>
      <c r="D285" s="15"/>
      <c r="E285" s="15"/>
      <c r="F285" s="15"/>
      <c r="G285" s="15"/>
      <c r="H285" s="17">
        <f>IFERROR(IF(COUNT(FeuilleDeTemps133058721071631772193033173313453593733874014154294434574854015134155275415555275696116256536676816957237377517657797938078218358498638778919059199339199479619759891003101710311129117111991213122713111326134413721386140014421456147014841831[[#This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départ]]&lt;FeuilleDeTemps133058721071631772193033173313453593733874014154294434574854015134155275415555275696116256536676816957237377517657797938078218358498638778919059199339199479619759891003101710311129117111991213122713111326134413721386140014421456147014841831[[#This Row],[Heure d’arrivée]],1,0)+FeuilleDeTemps133058721071631772193033173313453593733874014154294434574854015134155275415555275696116256536676816957237377517657797938078218358498638778919059199339199479619759891003101710311129117111991213122713111326134413721386140014421456147014841831[[#This Row],[Heure de départ]])-FeuilleDeTemps133058721071631772193033173313453593733874014154294434574854015134155275415555275696116256536676816957237377517657797938078218358498638778919059199339199479619759891003101710311129117111991213122713111326134413721386140014421456147014841831[[#This Row],[Fin de pause]]+FeuilleDeTemps133058721071631772193033173313453593733874014154294434574854015134155275415555275696116256536676816957237377517657797938078218358498638778919059199339199479619759891003101710311129117111991213122713111326134413721386140014421456147014841831[[#This Row],[Pause]]-FeuilleDeTemps133058721071631772193033173313453593733874014154294434574854015134155275415555275696116256536676816957237377517657797938078218358498638778919059199339199479619759891003101710311129117111991213122713111326134413721386140014421456147014841831[[#This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133058721071631772193033173313453593733874014154294434574854015134155275415555275696116256536676816957237377517657797938078218358498638778919059199339199479619759891003101710311129117111991213122713111326134413721386140014421456147014841831[[#This Row],[Heure de départ]]&lt;FeuilleDeTemps133058721071631772193033173313453593733874014154294434574854015134155275415555275696116256536676816957237377517657797938078218358498638778919059199339199479619759891003101710311129117111991213122713111326134413721386140014421456147014841831[[#This Row],[Heure d’arrivée]],1,0)+FeuilleDeTemps133058721071631772193033173313453593733874014154294434574854015134155275415555275696116256536676816957237377517657797938078218358498638778919059199339199479619759891003101710311129117111991213122713111326134413721386140014421456147014841831[[#This Row],[Heure de départ]])-FeuilleDeTemps133058721071631772193033173313453593733874014154294434574854015134155275415555275696116256536676816957237377517657797938078218358498638778919059199339199479619759891003101710311129117111991213122713111326134413721386140014421456147014841831[[#This Row],[Heure d’arrivée]],0))*24,0)</f>
        <v>0</v>
      </c>
      <c r="I285" s="17"/>
      <c r="J285" s="25"/>
    </row>
    <row r="286" spans="1:17" s="1" customFormat="1" ht="36" customHeight="1">
      <c r="A286" s="47"/>
      <c r="B286" s="2" t="s">
        <v>31</v>
      </c>
      <c r="C286" s="2" t="s">
        <v>0</v>
      </c>
      <c r="D286" s="2" t="s">
        <v>2</v>
      </c>
      <c r="E286" s="2" t="s">
        <v>4</v>
      </c>
      <c r="F286" s="2" t="s">
        <v>5</v>
      </c>
      <c r="G286" s="2" t="s">
        <v>29</v>
      </c>
      <c r="H286" s="2" t="s">
        <v>32</v>
      </c>
      <c r="N286" s="19"/>
      <c r="Q286" s="19"/>
    </row>
    <row r="287" spans="1:17" s="57" customFormat="1" ht="16.2" customHeight="1">
      <c r="A287" s="54"/>
      <c r="B287" s="55">
        <f>IF((H277)=0, (G277),(G277)-(H277))</f>
        <v>-608</v>
      </c>
      <c r="C287" s="55">
        <v>38</v>
      </c>
      <c r="D287" s="55">
        <f>SUBTOTAL(109,FeuilleDeTemps133058721071631772193033173313453593733874014154294434574854015134155275415555275696116256536676816957237377517657797938078218358498638778919059199339199479619759891003101710311129117111991213122713111326134413721386140014421456147014841832[Heures de travail])</f>
        <v>0</v>
      </c>
      <c r="E287" s="55">
        <f>IF(D287&lt;=C287,D287,C287)</f>
        <v>0</v>
      </c>
      <c r="F287" s="55">
        <f>D287-E287</f>
        <v>0</v>
      </c>
      <c r="G287" s="55">
        <f>SUM(D287,-C287,B287)</f>
        <v>-646</v>
      </c>
      <c r="H287" s="55">
        <f>SUM(FeuilleDeTemps133058721071631772193033173313453593733874014154294434574854015134155275415555275696116256536676816957237377517657797938078218358498638778919059199339199479619759891003101710311129117111991213122713111326134413721386140014421456147014841832[Payement])</f>
        <v>0</v>
      </c>
      <c r="I287" s="56"/>
      <c r="J287" s="56"/>
    </row>
    <row r="288" spans="1:17" s="44" customFormat="1" ht="16.8" customHeight="1" thickBot="1">
      <c r="A288" s="46"/>
      <c r="B288" s="44" t="s">
        <v>10</v>
      </c>
      <c r="C288" s="44" t="s">
        <v>1</v>
      </c>
      <c r="D288" s="44" t="s">
        <v>3</v>
      </c>
      <c r="E288" s="44" t="s">
        <v>8</v>
      </c>
      <c r="F288" s="44" t="s">
        <v>9</v>
      </c>
      <c r="G288" s="44" t="s">
        <v>6</v>
      </c>
      <c r="H288" s="44" t="s">
        <v>7</v>
      </c>
      <c r="I288" s="44" t="s">
        <v>102</v>
      </c>
      <c r="J288" s="33" t="s">
        <v>97</v>
      </c>
    </row>
    <row r="289" spans="1:17" s="44" customFormat="1" ht="20.25" customHeight="1">
      <c r="A289" s="60">
        <f>WEEKNUM(C289)-1</f>
        <v>17</v>
      </c>
      <c r="B289" s="14" t="s">
        <v>99</v>
      </c>
      <c r="C289" s="7">
        <f>(C285)+1</f>
        <v>44676</v>
      </c>
      <c r="D289" s="11"/>
      <c r="E289" s="11"/>
      <c r="F289" s="11"/>
      <c r="G289" s="11"/>
      <c r="H289" s="5">
        <f>IFERROR(IF(COUNT(FeuilleDeTemps133058721071631772193033173313453593733874014154294434574854015134155275415555275696116256536676816957237377517657797938078218358498638778919059199339199479619759891003101710311129117111991213122713111326134413721386140014421456147014841832[[#This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départ]]&lt;FeuilleDeTemps133058721071631772193033173313453593733874014154294434574854015134155275415555275696116256536676816957237377517657797938078218358498638778919059199339199479619759891003101710311129117111991213122713111326134413721386140014421456147014841832[[#This Row],[Heure d’arrivée]],1,0)+FeuilleDeTemps133058721071631772193033173313453593733874014154294434574854015134155275415555275696116256536676816957237377517657797938078218358498638778919059199339199479619759891003101710311129117111991213122713111326134413721386140014421456147014841832[[#This Row],[Heure de départ]])-FeuilleDeTemps133058721071631772193033173313453593733874014154294434574854015134155275415555275696116256536676816957237377517657797938078218358498638778919059199339199479619759891003101710311129117111991213122713111326134413721386140014421456147014841832[[#This Row],[Fin de pause]]+FeuilleDeTemps133058721071631772193033173313453593733874014154294434574854015134155275415555275696116256536676816957237377517657797938078218358498638778919059199339199479619759891003101710311129117111991213122713111326134413721386140014421456147014841832[[#This Row],[Pause]]-FeuilleDeTemps133058721071631772193033173313453593733874014154294434574854015134155275415555275696116256536676816957237377517657797938078218358498638778919059199339199479619759891003101710311129117111991213122713111326134413721386140014421456147014841832[[#This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départ]]&lt;FeuilleDeTemps133058721071631772193033173313453593733874014154294434574854015134155275415555275696116256536676816957237377517657797938078218358498638778919059199339199479619759891003101710311129117111991213122713111326134413721386140014421456147014841832[[#This Row],[Heure d’arrivée]],1,0)+FeuilleDeTemps133058721071631772193033173313453593733874014154294434574854015134155275415555275696116256536676816957237377517657797938078218358498638778919059199339199479619759891003101710311129117111991213122713111326134413721386140014421456147014841832[[#This Row],[Heure de départ]])-FeuilleDeTemps133058721071631772193033173313453593733874014154294434574854015134155275415555275696116256536676816957237377517657797938078218358498638778919059199339199479619759891003101710311129117111991213122713111326134413721386140014421456147014841832[[#This Row],[Heure d’arrivée]],0))*24,0)</f>
        <v>0</v>
      </c>
      <c r="I289" s="59"/>
      <c r="J289" s="24"/>
    </row>
    <row r="290" spans="1:17" s="44" customFormat="1" ht="20.25" customHeight="1">
      <c r="A290" s="46">
        <f>A289</f>
        <v>17</v>
      </c>
      <c r="B290" s="14" t="s">
        <v>11</v>
      </c>
      <c r="C290" s="7">
        <f t="shared" ref="C290:C295" si="35">(C289)+1</f>
        <v>44677</v>
      </c>
      <c r="D290" s="11"/>
      <c r="E290" s="11"/>
      <c r="F290" s="11"/>
      <c r="G290" s="11"/>
      <c r="H290" s="5">
        <f>IFERROR(IF(COUNT(FeuilleDeTemps133058721071631772193033173313453593733874014154294434574854015134155275415555275696116256536676816957237377517657797938078218358498638778919059199339199479619759891003101710311129117111991213122713111326134413721386140014421456147014841832[[#This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départ]]&lt;FeuilleDeTemps133058721071631772193033173313453593733874014154294434574854015134155275415555275696116256536676816957237377517657797938078218358498638778919059199339199479619759891003101710311129117111991213122713111326134413721386140014421456147014841832[[#This Row],[Heure d’arrivée]],1,0)+FeuilleDeTemps133058721071631772193033173313453593733874014154294434574854015134155275415555275696116256536676816957237377517657797938078218358498638778919059199339199479619759891003101710311129117111991213122713111326134413721386140014421456147014841832[[#This Row],[Heure de départ]])-FeuilleDeTemps133058721071631772193033173313453593733874014154294434574854015134155275415555275696116256536676816957237377517657797938078218358498638778919059199339199479619759891003101710311129117111991213122713111326134413721386140014421456147014841832[[#This Row],[Fin de pause]]+FeuilleDeTemps133058721071631772193033173313453593733874014154294434574854015134155275415555275696116256536676816957237377517657797938078218358498638778919059199339199479619759891003101710311129117111991213122713111326134413721386140014421456147014841832[[#This Row],[Pause]]-FeuilleDeTemps133058721071631772193033173313453593733874014154294434574854015134155275415555275696116256536676816957237377517657797938078218358498638778919059199339199479619759891003101710311129117111991213122713111326134413721386140014421456147014841832[[#This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départ]]&lt;FeuilleDeTemps133058721071631772193033173313453593733874014154294434574854015134155275415555275696116256536676816957237377517657797938078218358498638778919059199339199479619759891003101710311129117111991213122713111326134413721386140014421456147014841832[[#This Row],[Heure d’arrivée]],1,0)+FeuilleDeTemps133058721071631772193033173313453593733874014154294434574854015134155275415555275696116256536676816957237377517657797938078218358498638778919059199339199479619759891003101710311129117111991213122713111326134413721386140014421456147014841832[[#This Row],[Heure de départ]])-FeuilleDeTemps133058721071631772193033173313453593733874014154294434574854015134155275415555275696116256536676816957237377517657797938078218358498638778919059199339199479619759891003101710311129117111991213122713111326134413721386140014421456147014841832[[#This Row],[Heure d’arrivée]],0))*24,0)</f>
        <v>0</v>
      </c>
      <c r="I290" s="59"/>
      <c r="J290" s="24"/>
    </row>
    <row r="291" spans="1:17" s="44" customFormat="1" ht="20.25" customHeight="1">
      <c r="A291" s="46">
        <f t="shared" ref="A291:A295" si="36">A290</f>
        <v>17</v>
      </c>
      <c r="B291" s="14" t="s">
        <v>12</v>
      </c>
      <c r="C291" s="7">
        <f t="shared" si="35"/>
        <v>44678</v>
      </c>
      <c r="D291" s="11"/>
      <c r="E291" s="11"/>
      <c r="F291" s="11"/>
      <c r="G291" s="11"/>
      <c r="H291" s="5">
        <f>IFERROR(IF(COUNT(FeuilleDeTemps133058721071631772193033173313453593733874014154294434574854015134155275415555275696116256536676816957237377517657797938078218358498638778919059199339199479619759891003101710311129117111991213122713111326134413721386140014421456147014841832[[#This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départ]]&lt;FeuilleDeTemps133058721071631772193033173313453593733874014154294434574854015134155275415555275696116256536676816957237377517657797938078218358498638778919059199339199479619759891003101710311129117111991213122713111326134413721386140014421456147014841832[[#This Row],[Heure d’arrivée]],1,0)+FeuilleDeTemps133058721071631772193033173313453593733874014154294434574854015134155275415555275696116256536676816957237377517657797938078218358498638778919059199339199479619759891003101710311129117111991213122713111326134413721386140014421456147014841832[[#This Row],[Heure de départ]])-FeuilleDeTemps133058721071631772193033173313453593733874014154294434574854015134155275415555275696116256536676816957237377517657797938078218358498638778919059199339199479619759891003101710311129117111991213122713111326134413721386140014421456147014841832[[#This Row],[Fin de pause]]+FeuilleDeTemps133058721071631772193033173313453593733874014154294434574854015134155275415555275696116256536676816957237377517657797938078218358498638778919059199339199479619759891003101710311129117111991213122713111326134413721386140014421456147014841832[[#This Row],[Pause]]-FeuilleDeTemps133058721071631772193033173313453593733874014154294434574854015134155275415555275696116256536676816957237377517657797938078218358498638778919059199339199479619759891003101710311129117111991213122713111326134413721386140014421456147014841832[[#This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départ]]&lt;FeuilleDeTemps133058721071631772193033173313453593733874014154294434574854015134155275415555275696116256536676816957237377517657797938078218358498638778919059199339199479619759891003101710311129117111991213122713111326134413721386140014421456147014841832[[#This Row],[Heure d’arrivée]],1,0)+FeuilleDeTemps133058721071631772193033173313453593733874014154294434574854015134155275415555275696116256536676816957237377517657797938078218358498638778919059199339199479619759891003101710311129117111991213122713111326134413721386140014421456147014841832[[#This Row],[Heure de départ]])-FeuilleDeTemps133058721071631772193033173313453593733874014154294434574854015134155275415555275696116256536676816957237377517657797938078218358498638778919059199339199479619759891003101710311129117111991213122713111326134413721386140014421456147014841832[[#This Row],[Heure d’arrivée]],0))*24,0)</f>
        <v>0</v>
      </c>
      <c r="I291" s="59"/>
      <c r="J291" s="24"/>
    </row>
    <row r="292" spans="1:17" s="44" customFormat="1" ht="20.25" customHeight="1">
      <c r="A292" s="46">
        <f t="shared" si="36"/>
        <v>17</v>
      </c>
      <c r="B292" s="14" t="s">
        <v>13</v>
      </c>
      <c r="C292" s="7">
        <f t="shared" si="35"/>
        <v>44679</v>
      </c>
      <c r="D292" s="11"/>
      <c r="E292" s="11"/>
      <c r="F292" s="11"/>
      <c r="G292" s="11"/>
      <c r="H292" s="5">
        <f>IFERROR(IF(COUNT(FeuilleDeTemps133058721071631772193033173313453593733874014154294434574854015134155275415555275696116256536676816957237377517657797938078218358498638778919059199339199479619759891003101710311129117111991213122713111326134413721386140014421456147014841832[[#This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départ]]&lt;FeuilleDeTemps133058721071631772193033173313453593733874014154294434574854015134155275415555275696116256536676816957237377517657797938078218358498638778919059199339199479619759891003101710311129117111991213122713111326134413721386140014421456147014841832[[#This Row],[Heure d’arrivée]],1,0)+FeuilleDeTemps133058721071631772193033173313453593733874014154294434574854015134155275415555275696116256536676816957237377517657797938078218358498638778919059199339199479619759891003101710311129117111991213122713111326134413721386140014421456147014841832[[#This Row],[Heure de départ]])-FeuilleDeTemps133058721071631772193033173313453593733874014154294434574854015134155275415555275696116256536676816957237377517657797938078218358498638778919059199339199479619759891003101710311129117111991213122713111326134413721386140014421456147014841832[[#This Row],[Fin de pause]]+FeuilleDeTemps133058721071631772193033173313453593733874014154294434574854015134155275415555275696116256536676816957237377517657797938078218358498638778919059199339199479619759891003101710311129117111991213122713111326134413721386140014421456147014841832[[#This Row],[Pause]]-FeuilleDeTemps133058721071631772193033173313453593733874014154294434574854015134155275415555275696116256536676816957237377517657797938078218358498638778919059199339199479619759891003101710311129117111991213122713111326134413721386140014421456147014841832[[#This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départ]]&lt;FeuilleDeTemps133058721071631772193033173313453593733874014154294434574854015134155275415555275696116256536676816957237377517657797938078218358498638778919059199339199479619759891003101710311129117111991213122713111326134413721386140014421456147014841832[[#This Row],[Heure d’arrivée]],1,0)+FeuilleDeTemps133058721071631772193033173313453593733874014154294434574854015134155275415555275696116256536676816957237377517657797938078218358498638778919059199339199479619759891003101710311129117111991213122713111326134413721386140014421456147014841832[[#This Row],[Heure de départ]])-FeuilleDeTemps133058721071631772193033173313453593733874014154294434574854015134155275415555275696116256536676816957237377517657797938078218358498638778919059199339199479619759891003101710311129117111991213122713111326134413721386140014421456147014841832[[#This Row],[Heure d’arrivée]],0))*24,0)</f>
        <v>0</v>
      </c>
      <c r="I292" s="59"/>
      <c r="J292" s="24"/>
    </row>
    <row r="293" spans="1:17" s="44" customFormat="1" ht="20.25" customHeight="1">
      <c r="A293" s="46">
        <f t="shared" si="36"/>
        <v>17</v>
      </c>
      <c r="B293" s="14" t="s">
        <v>30</v>
      </c>
      <c r="C293" s="7">
        <f t="shared" si="35"/>
        <v>44680</v>
      </c>
      <c r="D293" s="11"/>
      <c r="E293" s="11"/>
      <c r="F293" s="11"/>
      <c r="G293" s="11"/>
      <c r="H293" s="5">
        <f>IFERROR(IF(COUNT(FeuilleDeTemps133058721071631772193033173313453593733874014154294434574854015134155275415555275696116256536676816957237377517657797938078218358498638778919059199339199479619759891003101710311129117111991213122713111326134413721386140014421456147014841832[[#This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départ]]&lt;FeuilleDeTemps133058721071631772193033173313453593733874014154294434574854015134155275415555275696116256536676816957237377517657797938078218358498638778919059199339199479619759891003101710311129117111991213122713111326134413721386140014421456147014841832[[#This Row],[Heure d’arrivée]],1,0)+FeuilleDeTemps133058721071631772193033173313453593733874014154294434574854015134155275415555275696116256536676816957237377517657797938078218358498638778919059199339199479619759891003101710311129117111991213122713111326134413721386140014421456147014841832[[#This Row],[Heure de départ]])-FeuilleDeTemps133058721071631772193033173313453593733874014154294434574854015134155275415555275696116256536676816957237377517657797938078218358498638778919059199339199479619759891003101710311129117111991213122713111326134413721386140014421456147014841832[[#This Row],[Fin de pause]]+FeuilleDeTemps133058721071631772193033173313453593733874014154294434574854015134155275415555275696116256536676816957237377517657797938078218358498638778919059199339199479619759891003101710311129117111991213122713111326134413721386140014421456147014841832[[#This Row],[Pause]]-FeuilleDeTemps133058721071631772193033173313453593733874014154294434574854015134155275415555275696116256536676816957237377517657797938078218358498638778919059199339199479619759891003101710311129117111991213122713111326134413721386140014421456147014841832[[#This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départ]]&lt;FeuilleDeTemps133058721071631772193033173313453593733874014154294434574854015134155275415555275696116256536676816957237377517657797938078218358498638778919059199339199479619759891003101710311129117111991213122713111326134413721386140014421456147014841832[[#This Row],[Heure d’arrivée]],1,0)+FeuilleDeTemps133058721071631772193033173313453593733874014154294434574854015134155275415555275696116256536676816957237377517657797938078218358498638778919059199339199479619759891003101710311129117111991213122713111326134413721386140014421456147014841832[[#This Row],[Heure de départ]])-FeuilleDeTemps133058721071631772193033173313453593733874014154294434574854015134155275415555275696116256536676816957237377517657797938078218358498638778919059199339199479619759891003101710311129117111991213122713111326134413721386140014421456147014841832[[#This Row],[Heure d’arrivée]],0))*24,0)</f>
        <v>0</v>
      </c>
      <c r="I293" s="59"/>
      <c r="J293" s="24"/>
    </row>
    <row r="294" spans="1:17" s="44" customFormat="1" ht="20.25" customHeight="1">
      <c r="A294" s="46">
        <f t="shared" si="36"/>
        <v>17</v>
      </c>
      <c r="B294" s="14" t="s">
        <v>14</v>
      </c>
      <c r="C294" s="15">
        <f t="shared" si="35"/>
        <v>44681</v>
      </c>
      <c r="D294" s="15"/>
      <c r="E294" s="15"/>
      <c r="F294" s="15"/>
      <c r="G294" s="15"/>
      <c r="H294" s="17">
        <f>IFERROR(IF(COUNT(FeuilleDeTemps133058721071631772193033173313453593733874014154294434574854015134155275415555275696116256536676816957237377517657797938078218358498638778919059199339199479619759891003101710311129117111991213122713111326134413721386140014421456147014841832[[#This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départ]]&lt;FeuilleDeTemps133058721071631772193033173313453593733874014154294434574854015134155275415555275696116256536676816957237377517657797938078218358498638778919059199339199479619759891003101710311129117111991213122713111326134413721386140014421456147014841832[[#This Row],[Heure d’arrivée]],1,0)+FeuilleDeTemps133058721071631772193033173313453593733874014154294434574854015134155275415555275696116256536676816957237377517657797938078218358498638778919059199339199479619759891003101710311129117111991213122713111326134413721386140014421456147014841832[[#This Row],[Heure de départ]])-FeuilleDeTemps133058721071631772193033173313453593733874014154294434574854015134155275415555275696116256536676816957237377517657797938078218358498638778919059199339199479619759891003101710311129117111991213122713111326134413721386140014421456147014841832[[#This Row],[Fin de pause]]+FeuilleDeTemps133058721071631772193033173313453593733874014154294434574854015134155275415555275696116256536676816957237377517657797938078218358498638778919059199339199479619759891003101710311129117111991213122713111326134413721386140014421456147014841832[[#This Row],[Pause]]-FeuilleDeTemps133058721071631772193033173313453593733874014154294434574854015134155275415555275696116256536676816957237377517657797938078218358498638778919059199339199479619759891003101710311129117111991213122713111326134413721386140014421456147014841832[[#This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départ]]&lt;FeuilleDeTemps133058721071631772193033173313453593733874014154294434574854015134155275415555275696116256536676816957237377517657797938078218358498638778919059199339199479619759891003101710311129117111991213122713111326134413721386140014421456147014841832[[#This Row],[Heure d’arrivée]],1,0)+FeuilleDeTemps133058721071631772193033173313453593733874014154294434574854015134155275415555275696116256536676816957237377517657797938078218358498638778919059199339199479619759891003101710311129117111991213122713111326134413721386140014421456147014841832[[#This Row],[Heure de départ]])-FeuilleDeTemps133058721071631772193033173313453593733874014154294434574854015134155275415555275696116256536676816957237377517657797938078218358498638778919059199339199479619759891003101710311129117111991213122713111326134413721386140014421456147014841832[[#This Row],[Heure d’arrivée]],0))*24,0)</f>
        <v>0</v>
      </c>
      <c r="I294" s="17"/>
      <c r="J294" s="25"/>
    </row>
    <row r="295" spans="1:17" s="44" customFormat="1" ht="20.25" customHeight="1">
      <c r="A295" s="46">
        <f t="shared" si="36"/>
        <v>17</v>
      </c>
      <c r="B295" s="14" t="s">
        <v>15</v>
      </c>
      <c r="C295" s="15">
        <f t="shared" si="35"/>
        <v>44682</v>
      </c>
      <c r="D295" s="15"/>
      <c r="E295" s="15"/>
      <c r="F295" s="15"/>
      <c r="G295" s="15"/>
      <c r="H295" s="17">
        <f>IFERROR(IF(COUNT(FeuilleDeTemps133058721071631772193033173313453593733874014154294434574854015134155275415555275696116256536676816957237377517657797938078218358498638778919059199339199479619759891003101710311129117111991213122713111326134413721386140014421456147014841832[[#This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départ]]&lt;FeuilleDeTemps133058721071631772193033173313453593733874014154294434574854015134155275415555275696116256536676816957237377517657797938078218358498638778919059199339199479619759891003101710311129117111991213122713111326134413721386140014421456147014841832[[#This Row],[Heure d’arrivée]],1,0)+FeuilleDeTemps133058721071631772193033173313453593733874014154294434574854015134155275415555275696116256536676816957237377517657797938078218358498638778919059199339199479619759891003101710311129117111991213122713111326134413721386140014421456147014841832[[#This Row],[Heure de départ]])-FeuilleDeTemps133058721071631772193033173313453593733874014154294434574854015134155275415555275696116256536676816957237377517657797938078218358498638778919059199339199479619759891003101710311129117111991213122713111326134413721386140014421456147014841832[[#This Row],[Fin de pause]]+FeuilleDeTemps133058721071631772193033173313453593733874014154294434574854015134155275415555275696116256536676816957237377517657797938078218358498638778919059199339199479619759891003101710311129117111991213122713111326134413721386140014421456147014841832[[#This Row],[Pause]]-FeuilleDeTemps133058721071631772193033173313453593733874014154294434574854015134155275415555275696116256536676816957237377517657797938078218358498638778919059199339199479619759891003101710311129117111991213122713111326134413721386140014421456147014841832[[#This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133058721071631772193033173313453593733874014154294434574854015134155275415555275696116256536676816957237377517657797938078218358498638778919059199339199479619759891003101710311129117111991213122713111326134413721386140014421456147014841832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133058721071631772193033173313453593733874014154294434574854015134155275415555275696116256536676816957237377517657797938078218358498638778919059199339199479619759891003101710311129117111991213122713111326134413721386140014421456147014841832[[#This Row],[Heure de départ]]&lt;FeuilleDeTemps133058721071631772193033173313453593733874014154294434574854015134155275415555275696116256536676816957237377517657797938078218358498638778919059199339199479619759891003101710311129117111991213122713111326134413721386140014421456147014841832[[#This Row],[Heure d’arrivée]],1,0)+FeuilleDeTemps133058721071631772193033173313453593733874014154294434574854015134155275415555275696116256536676816957237377517657797938078218358498638778919059199339199479619759891003101710311129117111991213122713111326134413721386140014421456147014841832[[#This Row],[Heure de départ]])-FeuilleDeTemps133058721071631772193033173313453593733874014154294434574854015134155275415555275696116256536676816957237377517657797938078218358498638778919059199339199479619759891003101710311129117111991213122713111326134413721386140014421456147014841832[[#This Row],[Heure d’arrivée]],0))*24,0)</f>
        <v>0</v>
      </c>
      <c r="I295" s="17"/>
      <c r="J295" s="25"/>
    </row>
    <row r="296" spans="1:17" s="1" customFormat="1" ht="36" customHeight="1">
      <c r="A296" s="47"/>
      <c r="B296" s="2" t="s">
        <v>31</v>
      </c>
      <c r="C296" s="2" t="s">
        <v>0</v>
      </c>
      <c r="D296" s="2" t="s">
        <v>2</v>
      </c>
      <c r="E296" s="2" t="s">
        <v>4</v>
      </c>
      <c r="F296" s="2" t="s">
        <v>5</v>
      </c>
      <c r="G296" s="2" t="s">
        <v>29</v>
      </c>
      <c r="H296" s="2" t="s">
        <v>32</v>
      </c>
      <c r="N296" s="19"/>
      <c r="Q296" s="19"/>
    </row>
    <row r="297" spans="1:17" s="57" customFormat="1" ht="16.2" customHeight="1">
      <c r="A297" s="54"/>
      <c r="B297" s="55">
        <f>IF((H287)=0, (G287),(G287)-(H287))</f>
        <v>-646</v>
      </c>
      <c r="C297" s="55">
        <v>38</v>
      </c>
      <c r="D297" s="55">
        <f>SUBTOTAL(109,FeuilleDeTemps133058721071631772193033173313453593733874014154294434574854015134155275415555275696116256536676816957237377517657797938078218358498638778919059199339199479619759891003101710311129117111991213122713111326134413721386140014421456147014841848[Heures de travail])</f>
        <v>0</v>
      </c>
      <c r="E297" s="55">
        <f>IF(D297&lt;=C297,D297,C297)</f>
        <v>0</v>
      </c>
      <c r="F297" s="55">
        <f>D297-E297</f>
        <v>0</v>
      </c>
      <c r="G297" s="55">
        <f>SUM(D297,-C297,B297)</f>
        <v>-684</v>
      </c>
      <c r="H297" s="55">
        <f>SUM(FeuilleDeTemps133058721071631772193033173313453593733874014154294434574854015134155275415555275696116256536676816957237377517657797938078218358498638778919059199339199479619759891003101710311129117111991213122713111326134413721386140014421456147014841848[Payement])</f>
        <v>0</v>
      </c>
      <c r="I297" s="56"/>
      <c r="J297" s="56"/>
    </row>
    <row r="298" spans="1:17" s="44" customFormat="1" ht="16.8" customHeight="1" thickBot="1">
      <c r="A298" s="46"/>
      <c r="B298" s="44" t="s">
        <v>10</v>
      </c>
      <c r="C298" s="44" t="s">
        <v>1</v>
      </c>
      <c r="D298" s="44" t="s">
        <v>3</v>
      </c>
      <c r="E298" s="44" t="s">
        <v>8</v>
      </c>
      <c r="F298" s="44" t="s">
        <v>9</v>
      </c>
      <c r="G298" s="44" t="s">
        <v>6</v>
      </c>
      <c r="H298" s="44" t="s">
        <v>7</v>
      </c>
      <c r="I298" s="44" t="s">
        <v>102</v>
      </c>
      <c r="J298" s="33" t="s">
        <v>97</v>
      </c>
    </row>
    <row r="299" spans="1:17" s="44" customFormat="1" ht="20.25" customHeight="1">
      <c r="A299" s="60">
        <f>WEEKNUM(C299)-1</f>
        <v>18</v>
      </c>
      <c r="B299" s="14" t="s">
        <v>99</v>
      </c>
      <c r="C299" s="7">
        <f>(C295)+1</f>
        <v>44683</v>
      </c>
      <c r="D299" s="11"/>
      <c r="E299" s="11"/>
      <c r="F299" s="11"/>
      <c r="G299" s="11"/>
      <c r="H299" s="5">
        <f>IFERROR(IF(COUNT(FeuilleDeTemps133058721071631772193033173313453593733874014154294434574854015134155275415555275696116256536676816957237377517657797938078218358498638778919059199339199479619759891003101710311129117111991213122713111326134413721386140014421456147014841848[[#This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départ]]&lt;FeuilleDeTemps133058721071631772193033173313453593733874014154294434574854015134155275415555275696116256536676816957237377517657797938078218358498638778919059199339199479619759891003101710311129117111991213122713111326134413721386140014421456147014841848[[#This Row],[Heure d’arrivée]],1,0)+FeuilleDeTemps133058721071631772193033173313453593733874014154294434574854015134155275415555275696116256536676816957237377517657797938078218358498638778919059199339199479619759891003101710311129117111991213122713111326134413721386140014421456147014841848[[#This Row],[Heure de départ]])-FeuilleDeTemps133058721071631772193033173313453593733874014154294434574854015134155275415555275696116256536676816957237377517657797938078218358498638778919059199339199479619759891003101710311129117111991213122713111326134413721386140014421456147014841848[[#This Row],[Fin de pause]]+FeuilleDeTemps133058721071631772193033173313453593733874014154294434574854015134155275415555275696116256536676816957237377517657797938078218358498638778919059199339199479619759891003101710311129117111991213122713111326134413721386140014421456147014841848[[#This Row],[Pause]]-FeuilleDeTemps133058721071631772193033173313453593733874014154294434574854015134155275415555275696116256536676816957237377517657797938078218358498638778919059199339199479619759891003101710311129117111991213122713111326134413721386140014421456147014841848[[#This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133058721071631772193033173313453593733874014154294434574854015134155275415555275696116256536676816957237377517657797938078218358498638778919059199339199479619759891003101710311129117111991213122713111326134413721386140014421456147014841848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départ]]&lt;FeuilleDeTemps133058721071631772193033173313453593733874014154294434574854015134155275415555275696116256536676816957237377517657797938078218358498638778919059199339199479619759891003101710311129117111991213122713111326134413721386140014421456147014841848[[#This Row],[Heure d’arrivée]],1,0)+FeuilleDeTemps133058721071631772193033173313453593733874014154294434574854015134155275415555275696116256536676816957237377517657797938078218358498638778919059199339199479619759891003101710311129117111991213122713111326134413721386140014421456147014841848[[#This Row],[Heure de départ]])-FeuilleDeTemps133058721071631772193033173313453593733874014154294434574854015134155275415555275696116256536676816957237377517657797938078218358498638778919059199339199479619759891003101710311129117111991213122713111326134413721386140014421456147014841848[[#This Row],[Heure d’arrivée]],0))*24,0)</f>
        <v>0</v>
      </c>
      <c r="I299" s="59"/>
      <c r="J299" s="24"/>
    </row>
    <row r="300" spans="1:17" s="44" customFormat="1" ht="20.25" customHeight="1">
      <c r="A300" s="46">
        <f>A299</f>
        <v>18</v>
      </c>
      <c r="B300" s="14" t="s">
        <v>11</v>
      </c>
      <c r="C300" s="7">
        <f t="shared" ref="C300:C305" si="37">(C299)+1</f>
        <v>44684</v>
      </c>
      <c r="D300" s="11"/>
      <c r="E300" s="11"/>
      <c r="F300" s="11"/>
      <c r="G300" s="11"/>
      <c r="H300" s="5">
        <f>IFERROR(IF(COUNT(FeuilleDeTemps133058721071631772193033173313453593733874014154294434574854015134155275415555275696116256536676816957237377517657797938078218358498638778919059199339199479619759891003101710311129117111991213122713111326134413721386140014421456147014841848[[#This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départ]]&lt;FeuilleDeTemps133058721071631772193033173313453593733874014154294434574854015134155275415555275696116256536676816957237377517657797938078218358498638778919059199339199479619759891003101710311129117111991213122713111326134413721386140014421456147014841848[[#This Row],[Heure d’arrivée]],1,0)+FeuilleDeTemps133058721071631772193033173313453593733874014154294434574854015134155275415555275696116256536676816957237377517657797938078218358498638778919059199339199479619759891003101710311129117111991213122713111326134413721386140014421456147014841848[[#This Row],[Heure de départ]])-FeuilleDeTemps133058721071631772193033173313453593733874014154294434574854015134155275415555275696116256536676816957237377517657797938078218358498638778919059199339199479619759891003101710311129117111991213122713111326134413721386140014421456147014841848[[#This Row],[Fin de pause]]+FeuilleDeTemps133058721071631772193033173313453593733874014154294434574854015134155275415555275696116256536676816957237377517657797938078218358498638778919059199339199479619759891003101710311129117111991213122713111326134413721386140014421456147014841848[[#This Row],[Pause]]-FeuilleDeTemps133058721071631772193033173313453593733874014154294434574854015134155275415555275696116256536676816957237377517657797938078218358498638778919059199339199479619759891003101710311129117111991213122713111326134413721386140014421456147014841848[[#This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133058721071631772193033173313453593733874014154294434574854015134155275415555275696116256536676816957237377517657797938078218358498638778919059199339199479619759891003101710311129117111991213122713111326134413721386140014421456147014841848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départ]]&lt;FeuilleDeTemps133058721071631772193033173313453593733874014154294434574854015134155275415555275696116256536676816957237377517657797938078218358498638778919059199339199479619759891003101710311129117111991213122713111326134413721386140014421456147014841848[[#This Row],[Heure d’arrivée]],1,0)+FeuilleDeTemps133058721071631772193033173313453593733874014154294434574854015134155275415555275696116256536676816957237377517657797938078218358498638778919059199339199479619759891003101710311129117111991213122713111326134413721386140014421456147014841848[[#This Row],[Heure de départ]])-FeuilleDeTemps133058721071631772193033173313453593733874014154294434574854015134155275415555275696116256536676816957237377517657797938078218358498638778919059199339199479619759891003101710311129117111991213122713111326134413721386140014421456147014841848[[#This Row],[Heure d’arrivée]],0))*24,0)</f>
        <v>0</v>
      </c>
      <c r="I300" s="59"/>
      <c r="J300" s="24"/>
    </row>
    <row r="301" spans="1:17" s="44" customFormat="1" ht="20.25" customHeight="1">
      <c r="A301" s="46">
        <f t="shared" ref="A301:A305" si="38">A300</f>
        <v>18</v>
      </c>
      <c r="B301" s="14" t="s">
        <v>12</v>
      </c>
      <c r="C301" s="7">
        <f t="shared" si="37"/>
        <v>44685</v>
      </c>
      <c r="D301" s="11"/>
      <c r="E301" s="11"/>
      <c r="F301" s="11"/>
      <c r="G301" s="11"/>
      <c r="H301" s="5">
        <f>IFERROR(IF(COUNT(FeuilleDeTemps133058721071631772193033173313453593733874014154294434574854015134155275415555275696116256536676816957237377517657797938078218358498638778919059199339199479619759891003101710311129117111991213122713111326134413721386140014421456147014841848[[#This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départ]]&lt;FeuilleDeTemps133058721071631772193033173313453593733874014154294434574854015134155275415555275696116256536676816957237377517657797938078218358498638778919059199339199479619759891003101710311129117111991213122713111326134413721386140014421456147014841848[[#This Row],[Heure d’arrivée]],1,0)+FeuilleDeTemps133058721071631772193033173313453593733874014154294434574854015134155275415555275696116256536676816957237377517657797938078218358498638778919059199339199479619759891003101710311129117111991213122713111326134413721386140014421456147014841848[[#This Row],[Heure de départ]])-FeuilleDeTemps133058721071631772193033173313453593733874014154294434574854015134155275415555275696116256536676816957237377517657797938078218358498638778919059199339199479619759891003101710311129117111991213122713111326134413721386140014421456147014841848[[#This Row],[Fin de pause]]+FeuilleDeTemps133058721071631772193033173313453593733874014154294434574854015134155275415555275696116256536676816957237377517657797938078218358498638778919059199339199479619759891003101710311129117111991213122713111326134413721386140014421456147014841848[[#This Row],[Pause]]-FeuilleDeTemps133058721071631772193033173313453593733874014154294434574854015134155275415555275696116256536676816957237377517657797938078218358498638778919059199339199479619759891003101710311129117111991213122713111326134413721386140014421456147014841848[[#This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133058721071631772193033173313453593733874014154294434574854015134155275415555275696116256536676816957237377517657797938078218358498638778919059199339199479619759891003101710311129117111991213122713111326134413721386140014421456147014841848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départ]]&lt;FeuilleDeTemps133058721071631772193033173313453593733874014154294434574854015134155275415555275696116256536676816957237377517657797938078218358498638778919059199339199479619759891003101710311129117111991213122713111326134413721386140014421456147014841848[[#This Row],[Heure d’arrivée]],1,0)+FeuilleDeTemps133058721071631772193033173313453593733874014154294434574854015134155275415555275696116256536676816957237377517657797938078218358498638778919059199339199479619759891003101710311129117111991213122713111326134413721386140014421456147014841848[[#This Row],[Heure de départ]])-FeuilleDeTemps133058721071631772193033173313453593733874014154294434574854015134155275415555275696116256536676816957237377517657797938078218358498638778919059199339199479619759891003101710311129117111991213122713111326134413721386140014421456147014841848[[#This Row],[Heure d’arrivée]],0))*24,0)</f>
        <v>0</v>
      </c>
      <c r="I301" s="59"/>
      <c r="J301" s="24"/>
    </row>
    <row r="302" spans="1:17" s="44" customFormat="1" ht="20.25" customHeight="1">
      <c r="A302" s="46">
        <f t="shared" si="38"/>
        <v>18</v>
      </c>
      <c r="B302" s="14" t="s">
        <v>13</v>
      </c>
      <c r="C302" s="7">
        <f t="shared" si="37"/>
        <v>44686</v>
      </c>
      <c r="D302" s="11"/>
      <c r="E302" s="11"/>
      <c r="F302" s="11"/>
      <c r="G302" s="11"/>
      <c r="H302" s="5">
        <f>IFERROR(IF(COUNT(FeuilleDeTemps133058721071631772193033173313453593733874014154294434574854015134155275415555275696116256536676816957237377517657797938078218358498638778919059199339199479619759891003101710311129117111991213122713111326134413721386140014421456147014841848[[#This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départ]]&lt;FeuilleDeTemps133058721071631772193033173313453593733874014154294434574854015134155275415555275696116256536676816957237377517657797938078218358498638778919059199339199479619759891003101710311129117111991213122713111326134413721386140014421456147014841848[[#This Row],[Heure d’arrivée]],1,0)+FeuilleDeTemps133058721071631772193033173313453593733874014154294434574854015134155275415555275696116256536676816957237377517657797938078218358498638778919059199339199479619759891003101710311129117111991213122713111326134413721386140014421456147014841848[[#This Row],[Heure de départ]])-FeuilleDeTemps133058721071631772193033173313453593733874014154294434574854015134155275415555275696116256536676816957237377517657797938078218358498638778919059199339199479619759891003101710311129117111991213122713111326134413721386140014421456147014841848[[#This Row],[Fin de pause]]+FeuilleDeTemps133058721071631772193033173313453593733874014154294434574854015134155275415555275696116256536676816957237377517657797938078218358498638778919059199339199479619759891003101710311129117111991213122713111326134413721386140014421456147014841848[[#This Row],[Pause]]-FeuilleDeTemps133058721071631772193033173313453593733874014154294434574854015134155275415555275696116256536676816957237377517657797938078218358498638778919059199339199479619759891003101710311129117111991213122713111326134413721386140014421456147014841848[[#This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133058721071631772193033173313453593733874014154294434574854015134155275415555275696116256536676816957237377517657797938078218358498638778919059199339199479619759891003101710311129117111991213122713111326134413721386140014421456147014841848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départ]]&lt;FeuilleDeTemps133058721071631772193033173313453593733874014154294434574854015134155275415555275696116256536676816957237377517657797938078218358498638778919059199339199479619759891003101710311129117111991213122713111326134413721386140014421456147014841848[[#This Row],[Heure d’arrivée]],1,0)+FeuilleDeTemps133058721071631772193033173313453593733874014154294434574854015134155275415555275696116256536676816957237377517657797938078218358498638778919059199339199479619759891003101710311129117111991213122713111326134413721386140014421456147014841848[[#This Row],[Heure de départ]])-FeuilleDeTemps133058721071631772193033173313453593733874014154294434574854015134155275415555275696116256536676816957237377517657797938078218358498638778919059199339199479619759891003101710311129117111991213122713111326134413721386140014421456147014841848[[#This Row],[Heure d’arrivée]],0))*24,0)</f>
        <v>0</v>
      </c>
      <c r="I302" s="59"/>
      <c r="J302" s="24"/>
    </row>
    <row r="303" spans="1:17" s="44" customFormat="1" ht="20.25" customHeight="1">
      <c r="A303" s="46">
        <f t="shared" si="38"/>
        <v>18</v>
      </c>
      <c r="B303" s="14" t="s">
        <v>30</v>
      </c>
      <c r="C303" s="7">
        <f t="shared" si="37"/>
        <v>44687</v>
      </c>
      <c r="D303" s="11"/>
      <c r="E303" s="11"/>
      <c r="F303" s="11"/>
      <c r="G303" s="11"/>
      <c r="H303" s="5">
        <f>IFERROR(IF(COUNT(FeuilleDeTemps133058721071631772193033173313453593733874014154294434574854015134155275415555275696116256536676816957237377517657797938078218358498638778919059199339199479619759891003101710311129117111991213122713111326134413721386140014421456147014841848[[#This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départ]]&lt;FeuilleDeTemps133058721071631772193033173313453593733874014154294434574854015134155275415555275696116256536676816957237377517657797938078218358498638778919059199339199479619759891003101710311129117111991213122713111326134413721386140014421456147014841848[[#This Row],[Heure d’arrivée]],1,0)+FeuilleDeTemps133058721071631772193033173313453593733874014154294434574854015134155275415555275696116256536676816957237377517657797938078218358498638778919059199339199479619759891003101710311129117111991213122713111326134413721386140014421456147014841848[[#This Row],[Heure de départ]])-FeuilleDeTemps133058721071631772193033173313453593733874014154294434574854015134155275415555275696116256536676816957237377517657797938078218358498638778919059199339199479619759891003101710311129117111991213122713111326134413721386140014421456147014841848[[#This Row],[Fin de pause]]+FeuilleDeTemps133058721071631772193033173313453593733874014154294434574854015134155275415555275696116256536676816957237377517657797938078218358498638778919059199339199479619759891003101710311129117111991213122713111326134413721386140014421456147014841848[[#This Row],[Pause]]-FeuilleDeTemps133058721071631772193033173313453593733874014154294434574854015134155275415555275696116256536676816957237377517657797938078218358498638778919059199339199479619759891003101710311129117111991213122713111326134413721386140014421456147014841848[[#This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133058721071631772193033173313453593733874014154294434574854015134155275415555275696116256536676816957237377517657797938078218358498638778919059199339199479619759891003101710311129117111991213122713111326134413721386140014421456147014841848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départ]]&lt;FeuilleDeTemps133058721071631772193033173313453593733874014154294434574854015134155275415555275696116256536676816957237377517657797938078218358498638778919059199339199479619759891003101710311129117111991213122713111326134413721386140014421456147014841848[[#This Row],[Heure d’arrivée]],1,0)+FeuilleDeTemps133058721071631772193033173313453593733874014154294434574854015134155275415555275696116256536676816957237377517657797938078218358498638778919059199339199479619759891003101710311129117111991213122713111326134413721386140014421456147014841848[[#This Row],[Heure de départ]])-FeuilleDeTemps133058721071631772193033173313453593733874014154294434574854015134155275415555275696116256536676816957237377517657797938078218358498638778919059199339199479619759891003101710311129117111991213122713111326134413721386140014421456147014841848[[#This Row],[Heure d’arrivée]],0))*24,0)</f>
        <v>0</v>
      </c>
      <c r="I303" s="59"/>
      <c r="J303" s="24"/>
    </row>
    <row r="304" spans="1:17" s="44" customFormat="1" ht="20.25" customHeight="1">
      <c r="A304" s="46">
        <f t="shared" si="38"/>
        <v>18</v>
      </c>
      <c r="B304" s="14" t="s">
        <v>14</v>
      </c>
      <c r="C304" s="15">
        <f t="shared" si="37"/>
        <v>44688</v>
      </c>
      <c r="D304" s="15"/>
      <c r="E304" s="15"/>
      <c r="F304" s="15"/>
      <c r="G304" s="15"/>
      <c r="H304" s="17">
        <f>IFERROR(IF(COUNT(FeuilleDeTemps133058721071631772193033173313453593733874014154294434574854015134155275415555275696116256536676816957237377517657797938078218358498638778919059199339199479619759891003101710311129117111991213122713111326134413721386140014421456147014841848[[#This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départ]]&lt;FeuilleDeTemps133058721071631772193033173313453593733874014154294434574854015134155275415555275696116256536676816957237377517657797938078218358498638778919059199339199479619759891003101710311129117111991213122713111326134413721386140014421456147014841848[[#This Row],[Heure d’arrivée]],1,0)+FeuilleDeTemps133058721071631772193033173313453593733874014154294434574854015134155275415555275696116256536676816957237377517657797938078218358498638778919059199339199479619759891003101710311129117111991213122713111326134413721386140014421456147014841848[[#This Row],[Heure de départ]])-FeuilleDeTemps133058721071631772193033173313453593733874014154294434574854015134155275415555275696116256536676816957237377517657797938078218358498638778919059199339199479619759891003101710311129117111991213122713111326134413721386140014421456147014841848[[#This Row],[Fin de pause]]+FeuilleDeTemps133058721071631772193033173313453593733874014154294434574854015134155275415555275696116256536676816957237377517657797938078218358498638778919059199339199479619759891003101710311129117111991213122713111326134413721386140014421456147014841848[[#This Row],[Pause]]-FeuilleDeTemps133058721071631772193033173313453593733874014154294434574854015134155275415555275696116256536676816957237377517657797938078218358498638778919059199339199479619759891003101710311129117111991213122713111326134413721386140014421456147014841848[[#This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133058721071631772193033173313453593733874014154294434574854015134155275415555275696116256536676816957237377517657797938078218358498638778919059199339199479619759891003101710311129117111991213122713111326134413721386140014421456147014841848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départ]]&lt;FeuilleDeTemps133058721071631772193033173313453593733874014154294434574854015134155275415555275696116256536676816957237377517657797938078218358498638778919059199339199479619759891003101710311129117111991213122713111326134413721386140014421456147014841848[[#This Row],[Heure d’arrivée]],1,0)+FeuilleDeTemps133058721071631772193033173313453593733874014154294434574854015134155275415555275696116256536676816957237377517657797938078218358498638778919059199339199479619759891003101710311129117111991213122713111326134413721386140014421456147014841848[[#This Row],[Heure de départ]])-FeuilleDeTemps133058721071631772193033173313453593733874014154294434574854015134155275415555275696116256536676816957237377517657797938078218358498638778919059199339199479619759891003101710311129117111991213122713111326134413721386140014421456147014841848[[#This Row],[Heure d’arrivée]],0))*24,0)</f>
        <v>0</v>
      </c>
      <c r="I304" s="17"/>
      <c r="J304" s="25"/>
    </row>
    <row r="305" spans="1:17" s="44" customFormat="1" ht="20.25" customHeight="1">
      <c r="A305" s="46">
        <f t="shared" si="38"/>
        <v>18</v>
      </c>
      <c r="B305" s="14" t="s">
        <v>15</v>
      </c>
      <c r="C305" s="15">
        <f t="shared" si="37"/>
        <v>44689</v>
      </c>
      <c r="D305" s="15"/>
      <c r="E305" s="15"/>
      <c r="F305" s="15"/>
      <c r="G305" s="15"/>
      <c r="H305" s="17">
        <f>IFERROR(IF(COUNT(FeuilleDeTemps133058721071631772193033173313453593733874014154294434574854015134155275415555275696116256536676816957237377517657797938078218358498638778919059199339199479619759891003101710311129117111991213122713111326134413721386140014421456147014841848[[#This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départ]]&lt;FeuilleDeTemps133058721071631772193033173313453593733874014154294434574854015134155275415555275696116256536676816957237377517657797938078218358498638778919059199339199479619759891003101710311129117111991213122713111326134413721386140014421456147014841848[[#This Row],[Heure d’arrivée]],1,0)+FeuilleDeTemps133058721071631772193033173313453593733874014154294434574854015134155275415555275696116256536676816957237377517657797938078218358498638778919059199339199479619759891003101710311129117111991213122713111326134413721386140014421456147014841848[[#This Row],[Heure de départ]])-FeuilleDeTemps133058721071631772193033173313453593733874014154294434574854015134155275415555275696116256536676816957237377517657797938078218358498638778919059199339199479619759891003101710311129117111991213122713111326134413721386140014421456147014841848[[#This Row],[Fin de pause]]+FeuilleDeTemps133058721071631772193033173313453593733874014154294434574854015134155275415555275696116256536676816957237377517657797938078218358498638778919059199339199479619759891003101710311129117111991213122713111326134413721386140014421456147014841848[[#This Row],[Pause]]-FeuilleDeTemps133058721071631772193033173313453593733874014154294434574854015134155275415555275696116256536676816957237377517657797938078218358498638778919059199339199479619759891003101710311129117111991213122713111326134413721386140014421456147014841848[[#This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133058721071631772193033173313453593733874014154294434574854015134155275415555275696116256536676816957237377517657797938078218358498638778919059199339199479619759891003101710311129117111991213122713111326134413721386140014421456147014841848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133058721071631772193033173313453593733874014154294434574854015134155275415555275696116256536676816957237377517657797938078218358498638778919059199339199479619759891003101710311129117111991213122713111326134413721386140014421456147014841848[[#This Row],[Heure de départ]]&lt;FeuilleDeTemps133058721071631772193033173313453593733874014154294434574854015134155275415555275696116256536676816957237377517657797938078218358498638778919059199339199479619759891003101710311129117111991213122713111326134413721386140014421456147014841848[[#This Row],[Heure d’arrivée]],1,0)+FeuilleDeTemps133058721071631772193033173313453593733874014154294434574854015134155275415555275696116256536676816957237377517657797938078218358498638778919059199339199479619759891003101710311129117111991213122713111326134413721386140014421456147014841848[[#This Row],[Heure de départ]])-FeuilleDeTemps133058721071631772193033173313453593733874014154294434574854015134155275415555275696116256536676816957237377517657797938078218358498638778919059199339199479619759891003101710311129117111991213122713111326134413721386140014421456147014841848[[#This Row],[Heure d’arrivée]],0))*24,0)</f>
        <v>0</v>
      </c>
      <c r="I305" s="17"/>
      <c r="J305" s="25"/>
    </row>
    <row r="306" spans="1:17" s="1" customFormat="1" ht="36" customHeight="1">
      <c r="A306" s="47"/>
      <c r="B306" s="2" t="s">
        <v>31</v>
      </c>
      <c r="C306" s="2" t="s">
        <v>0</v>
      </c>
      <c r="D306" s="2" t="s">
        <v>2</v>
      </c>
      <c r="E306" s="2" t="s">
        <v>4</v>
      </c>
      <c r="F306" s="2" t="s">
        <v>5</v>
      </c>
      <c r="G306" s="2" t="s">
        <v>29</v>
      </c>
      <c r="H306" s="2" t="s">
        <v>32</v>
      </c>
      <c r="N306" s="19"/>
      <c r="Q306" s="19"/>
    </row>
    <row r="307" spans="1:17" s="57" customFormat="1" ht="16.2" customHeight="1">
      <c r="A307" s="54"/>
      <c r="B307" s="55">
        <f>IF((H297)=0, (G297),(G297)-(H297))</f>
        <v>-684</v>
      </c>
      <c r="C307" s="55">
        <v>38</v>
      </c>
      <c r="D307" s="55">
        <f>SUBTOTAL(109,FeuilleDeTemps133058721071631772193033173313453593733874014154294434574854015134155275415555275696116256536676816957237377517657797938078218358498638778919059199339199479619759891003101710311129117111991213122713111326134413721386140014421456147014841849[Heures de travail])</f>
        <v>0</v>
      </c>
      <c r="E307" s="55">
        <f>IF(D307&lt;=C307,D307,C307)</f>
        <v>0</v>
      </c>
      <c r="F307" s="55">
        <f>D307-E307</f>
        <v>0</v>
      </c>
      <c r="G307" s="55">
        <f>SUM(D307,-C307,B307)</f>
        <v>-722</v>
      </c>
      <c r="H307" s="55">
        <f>SUM(FeuilleDeTemps133058721071631772193033173313453593733874014154294434574854015134155275415555275696116256536676816957237377517657797938078218358498638778919059199339199479619759891003101710311129117111991213122713111326134413721386140014421456147014841849[Payement])</f>
        <v>0</v>
      </c>
      <c r="I307" s="56"/>
      <c r="J307" s="56"/>
    </row>
    <row r="308" spans="1:17" s="44" customFormat="1" ht="16.8" customHeight="1" thickBot="1">
      <c r="A308" s="46"/>
      <c r="B308" s="44" t="s">
        <v>10</v>
      </c>
      <c r="C308" s="44" t="s">
        <v>1</v>
      </c>
      <c r="D308" s="44" t="s">
        <v>3</v>
      </c>
      <c r="E308" s="44" t="s">
        <v>8</v>
      </c>
      <c r="F308" s="44" t="s">
        <v>9</v>
      </c>
      <c r="G308" s="44" t="s">
        <v>6</v>
      </c>
      <c r="H308" s="44" t="s">
        <v>7</v>
      </c>
      <c r="I308" s="44" t="s">
        <v>102</v>
      </c>
      <c r="J308" s="33" t="s">
        <v>97</v>
      </c>
    </row>
    <row r="309" spans="1:17" s="44" customFormat="1" ht="20.25" customHeight="1">
      <c r="A309" s="60">
        <f>WEEKNUM(C309)-1</f>
        <v>19</v>
      </c>
      <c r="B309" s="14" t="s">
        <v>99</v>
      </c>
      <c r="C309" s="7">
        <f>(C305)+1</f>
        <v>44690</v>
      </c>
      <c r="D309" s="11"/>
      <c r="E309" s="11"/>
      <c r="F309" s="11"/>
      <c r="G309" s="11"/>
      <c r="H309" s="5">
        <f>IFERROR(IF(COUNT(FeuilleDeTemps133058721071631772193033173313453593733874014154294434574854015134155275415555275696116256536676816957237377517657797938078218358498638778919059199339199479619759891003101710311129117111991213122713111326134413721386140014421456147014841849[[#This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départ]]&lt;FeuilleDeTemps133058721071631772193033173313453593733874014154294434574854015134155275415555275696116256536676816957237377517657797938078218358498638778919059199339199479619759891003101710311129117111991213122713111326134413721386140014421456147014841849[[#This Row],[Heure d’arrivée]],1,0)+FeuilleDeTemps133058721071631772193033173313453593733874014154294434574854015134155275415555275696116256536676816957237377517657797938078218358498638778919059199339199479619759891003101710311129117111991213122713111326134413721386140014421456147014841849[[#This Row],[Heure de départ]])-FeuilleDeTemps133058721071631772193033173313453593733874014154294434574854015134155275415555275696116256536676816957237377517657797938078218358498638778919059199339199479619759891003101710311129117111991213122713111326134413721386140014421456147014841849[[#This Row],[Fin de pause]]+FeuilleDeTemps133058721071631772193033173313453593733874014154294434574854015134155275415555275696116256536676816957237377517657797938078218358498638778919059199339199479619759891003101710311129117111991213122713111326134413721386140014421456147014841849[[#This Row],[Pause]]-FeuilleDeTemps133058721071631772193033173313453593733874014154294434574854015134155275415555275696116256536676816957237377517657797938078218358498638778919059199339199479619759891003101710311129117111991213122713111326134413721386140014421456147014841849[[#This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133058721071631772193033173313453593733874014154294434574854015134155275415555275696116256536676816957237377517657797938078218358498638778919059199339199479619759891003101710311129117111991213122713111326134413721386140014421456147014841849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départ]]&lt;FeuilleDeTemps133058721071631772193033173313453593733874014154294434574854015134155275415555275696116256536676816957237377517657797938078218358498638778919059199339199479619759891003101710311129117111991213122713111326134413721386140014421456147014841849[[#This Row],[Heure d’arrivée]],1,0)+FeuilleDeTemps133058721071631772193033173313453593733874014154294434574854015134155275415555275696116256536676816957237377517657797938078218358498638778919059199339199479619759891003101710311129117111991213122713111326134413721386140014421456147014841849[[#This Row],[Heure de départ]])-FeuilleDeTemps133058721071631772193033173313453593733874014154294434574854015134155275415555275696116256536676816957237377517657797938078218358498638778919059199339199479619759891003101710311129117111991213122713111326134413721386140014421456147014841849[[#This Row],[Heure d’arrivée]],0))*24,0)</f>
        <v>0</v>
      </c>
      <c r="I309" s="59"/>
      <c r="J309" s="24"/>
    </row>
    <row r="310" spans="1:17" s="44" customFormat="1" ht="20.25" customHeight="1">
      <c r="A310" s="46">
        <f>A309</f>
        <v>19</v>
      </c>
      <c r="B310" s="14" t="s">
        <v>11</v>
      </c>
      <c r="C310" s="7">
        <f t="shared" ref="C310:C315" si="39">(C309)+1</f>
        <v>44691</v>
      </c>
      <c r="D310" s="11"/>
      <c r="E310" s="11"/>
      <c r="F310" s="11"/>
      <c r="G310" s="11"/>
      <c r="H310" s="5">
        <f>IFERROR(IF(COUNT(FeuilleDeTemps133058721071631772193033173313453593733874014154294434574854015134155275415555275696116256536676816957237377517657797938078218358498638778919059199339199479619759891003101710311129117111991213122713111326134413721386140014421456147014841849[[#This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départ]]&lt;FeuilleDeTemps133058721071631772193033173313453593733874014154294434574854015134155275415555275696116256536676816957237377517657797938078218358498638778919059199339199479619759891003101710311129117111991213122713111326134413721386140014421456147014841849[[#This Row],[Heure d’arrivée]],1,0)+FeuilleDeTemps133058721071631772193033173313453593733874014154294434574854015134155275415555275696116256536676816957237377517657797938078218358498638778919059199339199479619759891003101710311129117111991213122713111326134413721386140014421456147014841849[[#This Row],[Heure de départ]])-FeuilleDeTemps133058721071631772193033173313453593733874014154294434574854015134155275415555275696116256536676816957237377517657797938078218358498638778919059199339199479619759891003101710311129117111991213122713111326134413721386140014421456147014841849[[#This Row],[Fin de pause]]+FeuilleDeTemps133058721071631772193033173313453593733874014154294434574854015134155275415555275696116256536676816957237377517657797938078218358498638778919059199339199479619759891003101710311129117111991213122713111326134413721386140014421456147014841849[[#This Row],[Pause]]-FeuilleDeTemps133058721071631772193033173313453593733874014154294434574854015134155275415555275696116256536676816957237377517657797938078218358498638778919059199339199479619759891003101710311129117111991213122713111326134413721386140014421456147014841849[[#This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133058721071631772193033173313453593733874014154294434574854015134155275415555275696116256536676816957237377517657797938078218358498638778919059199339199479619759891003101710311129117111991213122713111326134413721386140014421456147014841849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départ]]&lt;FeuilleDeTemps133058721071631772193033173313453593733874014154294434574854015134155275415555275696116256536676816957237377517657797938078218358498638778919059199339199479619759891003101710311129117111991213122713111326134413721386140014421456147014841849[[#This Row],[Heure d’arrivée]],1,0)+FeuilleDeTemps133058721071631772193033173313453593733874014154294434574854015134155275415555275696116256536676816957237377517657797938078218358498638778919059199339199479619759891003101710311129117111991213122713111326134413721386140014421456147014841849[[#This Row],[Heure de départ]])-FeuilleDeTemps133058721071631772193033173313453593733874014154294434574854015134155275415555275696116256536676816957237377517657797938078218358498638778919059199339199479619759891003101710311129117111991213122713111326134413721386140014421456147014841849[[#This Row],[Heure d’arrivée]],0))*24,0)</f>
        <v>0</v>
      </c>
      <c r="I310" s="59"/>
      <c r="J310" s="24"/>
    </row>
    <row r="311" spans="1:17" s="44" customFormat="1" ht="20.25" customHeight="1">
      <c r="A311" s="46">
        <f t="shared" ref="A311:A315" si="40">A310</f>
        <v>19</v>
      </c>
      <c r="B311" s="14" t="s">
        <v>12</v>
      </c>
      <c r="C311" s="7">
        <f t="shared" si="39"/>
        <v>44692</v>
      </c>
      <c r="D311" s="11"/>
      <c r="E311" s="11"/>
      <c r="F311" s="11"/>
      <c r="G311" s="11"/>
      <c r="H311" s="5">
        <f>IFERROR(IF(COUNT(FeuilleDeTemps133058721071631772193033173313453593733874014154294434574854015134155275415555275696116256536676816957237377517657797938078218358498638778919059199339199479619759891003101710311129117111991213122713111326134413721386140014421456147014841849[[#This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départ]]&lt;FeuilleDeTemps133058721071631772193033173313453593733874014154294434574854015134155275415555275696116256536676816957237377517657797938078218358498638778919059199339199479619759891003101710311129117111991213122713111326134413721386140014421456147014841849[[#This Row],[Heure d’arrivée]],1,0)+FeuilleDeTemps133058721071631772193033173313453593733874014154294434574854015134155275415555275696116256536676816957237377517657797938078218358498638778919059199339199479619759891003101710311129117111991213122713111326134413721386140014421456147014841849[[#This Row],[Heure de départ]])-FeuilleDeTemps133058721071631772193033173313453593733874014154294434574854015134155275415555275696116256536676816957237377517657797938078218358498638778919059199339199479619759891003101710311129117111991213122713111326134413721386140014421456147014841849[[#This Row],[Fin de pause]]+FeuilleDeTemps133058721071631772193033173313453593733874014154294434574854015134155275415555275696116256536676816957237377517657797938078218358498638778919059199339199479619759891003101710311129117111991213122713111326134413721386140014421456147014841849[[#This Row],[Pause]]-FeuilleDeTemps133058721071631772193033173313453593733874014154294434574854015134155275415555275696116256536676816957237377517657797938078218358498638778919059199339199479619759891003101710311129117111991213122713111326134413721386140014421456147014841849[[#This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133058721071631772193033173313453593733874014154294434574854015134155275415555275696116256536676816957237377517657797938078218358498638778919059199339199479619759891003101710311129117111991213122713111326134413721386140014421456147014841849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départ]]&lt;FeuilleDeTemps133058721071631772193033173313453593733874014154294434574854015134155275415555275696116256536676816957237377517657797938078218358498638778919059199339199479619759891003101710311129117111991213122713111326134413721386140014421456147014841849[[#This Row],[Heure d’arrivée]],1,0)+FeuilleDeTemps133058721071631772193033173313453593733874014154294434574854015134155275415555275696116256536676816957237377517657797938078218358498638778919059199339199479619759891003101710311129117111991213122713111326134413721386140014421456147014841849[[#This Row],[Heure de départ]])-FeuilleDeTemps133058721071631772193033173313453593733874014154294434574854015134155275415555275696116256536676816957237377517657797938078218358498638778919059199339199479619759891003101710311129117111991213122713111326134413721386140014421456147014841849[[#This Row],[Heure d’arrivée]],0))*24,0)</f>
        <v>0</v>
      </c>
      <c r="I311" s="59"/>
      <c r="J311" s="24"/>
    </row>
    <row r="312" spans="1:17" s="44" customFormat="1" ht="20.25" customHeight="1">
      <c r="A312" s="46">
        <f t="shared" si="40"/>
        <v>19</v>
      </c>
      <c r="B312" s="14" t="s">
        <v>13</v>
      </c>
      <c r="C312" s="7">
        <f t="shared" si="39"/>
        <v>44693</v>
      </c>
      <c r="D312" s="11"/>
      <c r="E312" s="11"/>
      <c r="F312" s="11"/>
      <c r="G312" s="11"/>
      <c r="H312" s="5">
        <f>IFERROR(IF(COUNT(FeuilleDeTemps133058721071631772193033173313453593733874014154294434574854015134155275415555275696116256536676816957237377517657797938078218358498638778919059199339199479619759891003101710311129117111991213122713111326134413721386140014421456147014841849[[#This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départ]]&lt;FeuilleDeTemps133058721071631772193033173313453593733874014154294434574854015134155275415555275696116256536676816957237377517657797938078218358498638778919059199339199479619759891003101710311129117111991213122713111326134413721386140014421456147014841849[[#This Row],[Heure d’arrivée]],1,0)+FeuilleDeTemps133058721071631772193033173313453593733874014154294434574854015134155275415555275696116256536676816957237377517657797938078218358498638778919059199339199479619759891003101710311129117111991213122713111326134413721386140014421456147014841849[[#This Row],[Heure de départ]])-FeuilleDeTemps133058721071631772193033173313453593733874014154294434574854015134155275415555275696116256536676816957237377517657797938078218358498638778919059199339199479619759891003101710311129117111991213122713111326134413721386140014421456147014841849[[#This Row],[Fin de pause]]+FeuilleDeTemps133058721071631772193033173313453593733874014154294434574854015134155275415555275696116256536676816957237377517657797938078218358498638778919059199339199479619759891003101710311129117111991213122713111326134413721386140014421456147014841849[[#This Row],[Pause]]-FeuilleDeTemps133058721071631772193033173313453593733874014154294434574854015134155275415555275696116256536676816957237377517657797938078218358498638778919059199339199479619759891003101710311129117111991213122713111326134413721386140014421456147014841849[[#This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133058721071631772193033173313453593733874014154294434574854015134155275415555275696116256536676816957237377517657797938078218358498638778919059199339199479619759891003101710311129117111991213122713111326134413721386140014421456147014841849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départ]]&lt;FeuilleDeTemps133058721071631772193033173313453593733874014154294434574854015134155275415555275696116256536676816957237377517657797938078218358498638778919059199339199479619759891003101710311129117111991213122713111326134413721386140014421456147014841849[[#This Row],[Heure d’arrivée]],1,0)+FeuilleDeTemps133058721071631772193033173313453593733874014154294434574854015134155275415555275696116256536676816957237377517657797938078218358498638778919059199339199479619759891003101710311129117111991213122713111326134413721386140014421456147014841849[[#This Row],[Heure de départ]])-FeuilleDeTemps133058721071631772193033173313453593733874014154294434574854015134155275415555275696116256536676816957237377517657797938078218358498638778919059199339199479619759891003101710311129117111991213122713111326134413721386140014421456147014841849[[#This Row],[Heure d’arrivée]],0))*24,0)</f>
        <v>0</v>
      </c>
      <c r="I312" s="59"/>
      <c r="J312" s="24"/>
    </row>
    <row r="313" spans="1:17" s="44" customFormat="1" ht="20.25" customHeight="1">
      <c r="A313" s="46">
        <f t="shared" si="40"/>
        <v>19</v>
      </c>
      <c r="B313" s="14" t="s">
        <v>30</v>
      </c>
      <c r="C313" s="7">
        <f t="shared" si="39"/>
        <v>44694</v>
      </c>
      <c r="D313" s="11"/>
      <c r="E313" s="11"/>
      <c r="F313" s="11"/>
      <c r="G313" s="11"/>
      <c r="H313" s="5">
        <f>IFERROR(IF(COUNT(FeuilleDeTemps133058721071631772193033173313453593733874014154294434574854015134155275415555275696116256536676816957237377517657797938078218358498638778919059199339199479619759891003101710311129117111991213122713111326134413721386140014421456147014841849[[#This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départ]]&lt;FeuilleDeTemps133058721071631772193033173313453593733874014154294434574854015134155275415555275696116256536676816957237377517657797938078218358498638778919059199339199479619759891003101710311129117111991213122713111326134413721386140014421456147014841849[[#This Row],[Heure d’arrivée]],1,0)+FeuilleDeTemps133058721071631772193033173313453593733874014154294434574854015134155275415555275696116256536676816957237377517657797938078218358498638778919059199339199479619759891003101710311129117111991213122713111326134413721386140014421456147014841849[[#This Row],[Heure de départ]])-FeuilleDeTemps133058721071631772193033173313453593733874014154294434574854015134155275415555275696116256536676816957237377517657797938078218358498638778919059199339199479619759891003101710311129117111991213122713111326134413721386140014421456147014841849[[#This Row],[Fin de pause]]+FeuilleDeTemps133058721071631772193033173313453593733874014154294434574854015134155275415555275696116256536676816957237377517657797938078218358498638778919059199339199479619759891003101710311129117111991213122713111326134413721386140014421456147014841849[[#This Row],[Pause]]-FeuilleDeTemps133058721071631772193033173313453593733874014154294434574854015134155275415555275696116256536676816957237377517657797938078218358498638778919059199339199479619759891003101710311129117111991213122713111326134413721386140014421456147014841849[[#This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133058721071631772193033173313453593733874014154294434574854015134155275415555275696116256536676816957237377517657797938078218358498638778919059199339199479619759891003101710311129117111991213122713111326134413721386140014421456147014841849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départ]]&lt;FeuilleDeTemps133058721071631772193033173313453593733874014154294434574854015134155275415555275696116256536676816957237377517657797938078218358498638778919059199339199479619759891003101710311129117111991213122713111326134413721386140014421456147014841849[[#This Row],[Heure d’arrivée]],1,0)+FeuilleDeTemps133058721071631772193033173313453593733874014154294434574854015134155275415555275696116256536676816957237377517657797938078218358498638778919059199339199479619759891003101710311129117111991213122713111326134413721386140014421456147014841849[[#This Row],[Heure de départ]])-FeuilleDeTemps133058721071631772193033173313453593733874014154294434574854015134155275415555275696116256536676816957237377517657797938078218358498638778919059199339199479619759891003101710311129117111991213122713111326134413721386140014421456147014841849[[#This Row],[Heure d’arrivée]],0))*24,0)</f>
        <v>0</v>
      </c>
      <c r="I313" s="59"/>
      <c r="J313" s="24"/>
    </row>
    <row r="314" spans="1:17" s="44" customFormat="1" ht="20.25" customHeight="1">
      <c r="A314" s="46">
        <f t="shared" si="40"/>
        <v>19</v>
      </c>
      <c r="B314" s="14" t="s">
        <v>14</v>
      </c>
      <c r="C314" s="15">
        <f t="shared" si="39"/>
        <v>44695</v>
      </c>
      <c r="D314" s="15"/>
      <c r="E314" s="15"/>
      <c r="F314" s="15"/>
      <c r="G314" s="15"/>
      <c r="H314" s="17">
        <f>IFERROR(IF(COUNT(FeuilleDeTemps133058721071631772193033173313453593733874014154294434574854015134155275415555275696116256536676816957237377517657797938078218358498638778919059199339199479619759891003101710311129117111991213122713111326134413721386140014421456147014841849[[#This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départ]]&lt;FeuilleDeTemps133058721071631772193033173313453593733874014154294434574854015134155275415555275696116256536676816957237377517657797938078218358498638778919059199339199479619759891003101710311129117111991213122713111326134413721386140014421456147014841849[[#This Row],[Heure d’arrivée]],1,0)+FeuilleDeTemps133058721071631772193033173313453593733874014154294434574854015134155275415555275696116256536676816957237377517657797938078218358498638778919059199339199479619759891003101710311129117111991213122713111326134413721386140014421456147014841849[[#This Row],[Heure de départ]])-FeuilleDeTemps133058721071631772193033173313453593733874014154294434574854015134155275415555275696116256536676816957237377517657797938078218358498638778919059199339199479619759891003101710311129117111991213122713111326134413721386140014421456147014841849[[#This Row],[Fin de pause]]+FeuilleDeTemps133058721071631772193033173313453593733874014154294434574854015134155275415555275696116256536676816957237377517657797938078218358498638778919059199339199479619759891003101710311129117111991213122713111326134413721386140014421456147014841849[[#This Row],[Pause]]-FeuilleDeTemps133058721071631772193033173313453593733874014154294434574854015134155275415555275696116256536676816957237377517657797938078218358498638778919059199339199479619759891003101710311129117111991213122713111326134413721386140014421456147014841849[[#This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133058721071631772193033173313453593733874014154294434574854015134155275415555275696116256536676816957237377517657797938078218358498638778919059199339199479619759891003101710311129117111991213122713111326134413721386140014421456147014841849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départ]]&lt;FeuilleDeTemps133058721071631772193033173313453593733874014154294434574854015134155275415555275696116256536676816957237377517657797938078218358498638778919059199339199479619759891003101710311129117111991213122713111326134413721386140014421456147014841849[[#This Row],[Heure d’arrivée]],1,0)+FeuilleDeTemps133058721071631772193033173313453593733874014154294434574854015134155275415555275696116256536676816957237377517657797938078218358498638778919059199339199479619759891003101710311129117111991213122713111326134413721386140014421456147014841849[[#This Row],[Heure de départ]])-FeuilleDeTemps133058721071631772193033173313453593733874014154294434574854015134155275415555275696116256536676816957237377517657797938078218358498638778919059199339199479619759891003101710311129117111991213122713111326134413721386140014421456147014841849[[#This Row],[Heure d’arrivée]],0))*24,0)</f>
        <v>0</v>
      </c>
      <c r="I314" s="17"/>
      <c r="J314" s="25"/>
    </row>
    <row r="315" spans="1:17" s="44" customFormat="1" ht="20.25" customHeight="1">
      <c r="A315" s="46">
        <f t="shared" si="40"/>
        <v>19</v>
      </c>
      <c r="B315" s="14" t="s">
        <v>15</v>
      </c>
      <c r="C315" s="15">
        <f t="shared" si="39"/>
        <v>44696</v>
      </c>
      <c r="D315" s="15"/>
      <c r="E315" s="15"/>
      <c r="F315" s="15"/>
      <c r="G315" s="15"/>
      <c r="H315" s="17">
        <f>IFERROR(IF(COUNT(FeuilleDeTemps133058721071631772193033173313453593733874014154294434574854015134155275415555275696116256536676816957237377517657797938078218358498638778919059199339199479619759891003101710311129117111991213122713111326134413721386140014421456147014841849[[#This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départ]]&lt;FeuilleDeTemps133058721071631772193033173313453593733874014154294434574854015134155275415555275696116256536676816957237377517657797938078218358498638778919059199339199479619759891003101710311129117111991213122713111326134413721386140014421456147014841849[[#This Row],[Heure d’arrivée]],1,0)+FeuilleDeTemps133058721071631772193033173313453593733874014154294434574854015134155275415555275696116256536676816957237377517657797938078218358498638778919059199339199479619759891003101710311129117111991213122713111326134413721386140014421456147014841849[[#This Row],[Heure de départ]])-FeuilleDeTemps133058721071631772193033173313453593733874014154294434574854015134155275415555275696116256536676816957237377517657797938078218358498638778919059199339199479619759891003101710311129117111991213122713111326134413721386140014421456147014841849[[#This Row],[Fin de pause]]+FeuilleDeTemps133058721071631772193033173313453593733874014154294434574854015134155275415555275696116256536676816957237377517657797938078218358498638778919059199339199479619759891003101710311129117111991213122713111326134413721386140014421456147014841849[[#This Row],[Pause]]-FeuilleDeTemps133058721071631772193033173313453593733874014154294434574854015134155275415555275696116256536676816957237377517657797938078218358498638778919059199339199479619759891003101710311129117111991213122713111326134413721386140014421456147014841849[[#This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133058721071631772193033173313453593733874014154294434574854015134155275415555275696116256536676816957237377517657797938078218358498638778919059199339199479619759891003101710311129117111991213122713111326134413721386140014421456147014841849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133058721071631772193033173313453593733874014154294434574854015134155275415555275696116256536676816957237377517657797938078218358498638778919059199339199479619759891003101710311129117111991213122713111326134413721386140014421456147014841849[[#This Row],[Heure de départ]]&lt;FeuilleDeTemps133058721071631772193033173313453593733874014154294434574854015134155275415555275696116256536676816957237377517657797938078218358498638778919059199339199479619759891003101710311129117111991213122713111326134413721386140014421456147014841849[[#This Row],[Heure d’arrivée]],1,0)+FeuilleDeTemps133058721071631772193033173313453593733874014154294434574854015134155275415555275696116256536676816957237377517657797938078218358498638778919059199339199479619759891003101710311129117111991213122713111326134413721386140014421456147014841849[[#This Row],[Heure de départ]])-FeuilleDeTemps133058721071631772193033173313453593733874014154294434574854015134155275415555275696116256536676816957237377517657797938078218358498638778919059199339199479619759891003101710311129117111991213122713111326134413721386140014421456147014841849[[#This Row],[Heure d’arrivée]],0))*24,0)</f>
        <v>0</v>
      </c>
      <c r="I315" s="17"/>
      <c r="J315" s="25"/>
    </row>
    <row r="316" spans="1:17" s="1" customFormat="1" ht="36" customHeight="1">
      <c r="A316" s="47"/>
      <c r="B316" s="2" t="s">
        <v>31</v>
      </c>
      <c r="C316" s="2" t="s">
        <v>0</v>
      </c>
      <c r="D316" s="2" t="s">
        <v>2</v>
      </c>
      <c r="E316" s="2" t="s">
        <v>4</v>
      </c>
      <c r="F316" s="2" t="s">
        <v>5</v>
      </c>
      <c r="G316" s="2" t="s">
        <v>29</v>
      </c>
      <c r="H316" s="2" t="s">
        <v>32</v>
      </c>
      <c r="N316" s="19"/>
      <c r="Q316" s="19"/>
    </row>
    <row r="317" spans="1:17" s="57" customFormat="1" ht="16.2" customHeight="1">
      <c r="A317" s="54"/>
      <c r="B317" s="55">
        <f>IF((H307)=0, (G307),(G307)-(H307))</f>
        <v>-722</v>
      </c>
      <c r="C317" s="55">
        <v>38</v>
      </c>
      <c r="D317" s="55">
        <f>SUBTOTAL(109,FeuilleDeTemps133058721071631772193033173313453593733874014154294434574854015134155275415555275696116256536676816957237377517657797938078218358498638778919059199339199479619759891003101710311129117111991213122713111326134413721386140014421456147014841850[Heures de travail])</f>
        <v>0</v>
      </c>
      <c r="E317" s="55">
        <f>IF(D317&lt;=C317,D317,C317)</f>
        <v>0</v>
      </c>
      <c r="F317" s="55">
        <f>D317-E317</f>
        <v>0</v>
      </c>
      <c r="G317" s="55">
        <f>SUM(D317,-C317,B317)</f>
        <v>-760</v>
      </c>
      <c r="H317" s="55">
        <f>SUM(FeuilleDeTemps133058721071631772193033173313453593733874014154294434574854015134155275415555275696116256536676816957237377517657797938078218358498638778919059199339199479619759891003101710311129117111991213122713111326134413721386140014421456147014841850[Payement])</f>
        <v>0</v>
      </c>
      <c r="I317" s="56"/>
      <c r="J317" s="56"/>
    </row>
    <row r="318" spans="1:17" s="44" customFormat="1" ht="16.8" customHeight="1" thickBot="1">
      <c r="A318" s="46"/>
      <c r="B318" s="44" t="s">
        <v>10</v>
      </c>
      <c r="C318" s="44" t="s">
        <v>1</v>
      </c>
      <c r="D318" s="44" t="s">
        <v>3</v>
      </c>
      <c r="E318" s="44" t="s">
        <v>8</v>
      </c>
      <c r="F318" s="44" t="s">
        <v>9</v>
      </c>
      <c r="G318" s="44" t="s">
        <v>6</v>
      </c>
      <c r="H318" s="44" t="s">
        <v>7</v>
      </c>
      <c r="I318" s="44" t="s">
        <v>102</v>
      </c>
      <c r="J318" s="33" t="s">
        <v>97</v>
      </c>
    </row>
    <row r="319" spans="1:17" s="44" customFormat="1" ht="20.25" customHeight="1">
      <c r="A319" s="60">
        <f>WEEKNUM(C319)-1</f>
        <v>20</v>
      </c>
      <c r="B319" s="14" t="s">
        <v>99</v>
      </c>
      <c r="C319" s="7">
        <f>(C315)+1</f>
        <v>44697</v>
      </c>
      <c r="D319" s="11"/>
      <c r="E319" s="11"/>
      <c r="F319" s="11"/>
      <c r="G319" s="11"/>
      <c r="H319" s="5">
        <f>IFERROR(IF(COUNT(FeuilleDeTemps133058721071631772193033173313453593733874014154294434574854015134155275415555275696116256536676816957237377517657797938078218358498638778919059199339199479619759891003101710311129117111991213122713111326134413721386140014421456147014841850[[#This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départ]]&lt;FeuilleDeTemps133058721071631772193033173313453593733874014154294434574854015134155275415555275696116256536676816957237377517657797938078218358498638778919059199339199479619759891003101710311129117111991213122713111326134413721386140014421456147014841850[[#This Row],[Heure d’arrivée]],1,0)+FeuilleDeTemps133058721071631772193033173313453593733874014154294434574854015134155275415555275696116256536676816957237377517657797938078218358498638778919059199339199479619759891003101710311129117111991213122713111326134413721386140014421456147014841850[[#This Row],[Heure de départ]])-FeuilleDeTemps133058721071631772193033173313453593733874014154294434574854015134155275415555275696116256536676816957237377517657797938078218358498638778919059199339199479619759891003101710311129117111991213122713111326134413721386140014421456147014841850[[#This Row],[Fin de pause]]+FeuilleDeTemps133058721071631772193033173313453593733874014154294434574854015134155275415555275696116256536676816957237377517657797938078218358498638778919059199339199479619759891003101710311129117111991213122713111326134413721386140014421456147014841850[[#This Row],[Pause]]-FeuilleDeTemps133058721071631772193033173313453593733874014154294434574854015134155275415555275696116256536676816957237377517657797938078218358498638778919059199339199479619759891003101710311129117111991213122713111326134413721386140014421456147014841850[[#This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départ]]&lt;FeuilleDeTemps133058721071631772193033173313453593733874014154294434574854015134155275415555275696116256536676816957237377517657797938078218358498638778919059199339199479619759891003101710311129117111991213122713111326134413721386140014421456147014841850[[#This Row],[Heure d’arrivée]],1,0)+FeuilleDeTemps133058721071631772193033173313453593733874014154294434574854015134155275415555275696116256536676816957237377517657797938078218358498638778919059199339199479619759891003101710311129117111991213122713111326134413721386140014421456147014841850[[#This Row],[Heure de départ]])-FeuilleDeTemps133058721071631772193033173313453593733874014154294434574854015134155275415555275696116256536676816957237377517657797938078218358498638778919059199339199479619759891003101710311129117111991213122713111326134413721386140014421456147014841850[[#This Row],[Heure d’arrivée]],0))*24,0)</f>
        <v>0</v>
      </c>
      <c r="I319" s="59"/>
      <c r="J319" s="24"/>
    </row>
    <row r="320" spans="1:17" s="44" customFormat="1" ht="20.25" customHeight="1">
      <c r="A320" s="46">
        <f>A319</f>
        <v>20</v>
      </c>
      <c r="B320" s="14" t="s">
        <v>11</v>
      </c>
      <c r="C320" s="7">
        <f t="shared" ref="C320:C325" si="41">(C319)+1</f>
        <v>44698</v>
      </c>
      <c r="D320" s="11"/>
      <c r="E320" s="11"/>
      <c r="F320" s="11"/>
      <c r="G320" s="11"/>
      <c r="H320" s="5">
        <f>IFERROR(IF(COUNT(FeuilleDeTemps133058721071631772193033173313453593733874014154294434574854015134155275415555275696116256536676816957237377517657797938078218358498638778919059199339199479619759891003101710311129117111991213122713111326134413721386140014421456147014841850[[#This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départ]]&lt;FeuilleDeTemps133058721071631772193033173313453593733874014154294434574854015134155275415555275696116256536676816957237377517657797938078218358498638778919059199339199479619759891003101710311129117111991213122713111326134413721386140014421456147014841850[[#This Row],[Heure d’arrivée]],1,0)+FeuilleDeTemps133058721071631772193033173313453593733874014154294434574854015134155275415555275696116256536676816957237377517657797938078218358498638778919059199339199479619759891003101710311129117111991213122713111326134413721386140014421456147014841850[[#This Row],[Heure de départ]])-FeuilleDeTemps133058721071631772193033173313453593733874014154294434574854015134155275415555275696116256536676816957237377517657797938078218358498638778919059199339199479619759891003101710311129117111991213122713111326134413721386140014421456147014841850[[#This Row],[Fin de pause]]+FeuilleDeTemps133058721071631772193033173313453593733874014154294434574854015134155275415555275696116256536676816957237377517657797938078218358498638778919059199339199479619759891003101710311129117111991213122713111326134413721386140014421456147014841850[[#This Row],[Pause]]-FeuilleDeTemps133058721071631772193033173313453593733874014154294434574854015134155275415555275696116256536676816957237377517657797938078218358498638778919059199339199479619759891003101710311129117111991213122713111326134413721386140014421456147014841850[[#This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départ]]&lt;FeuilleDeTemps133058721071631772193033173313453593733874014154294434574854015134155275415555275696116256536676816957237377517657797938078218358498638778919059199339199479619759891003101710311129117111991213122713111326134413721386140014421456147014841850[[#This Row],[Heure d’arrivée]],1,0)+FeuilleDeTemps133058721071631772193033173313453593733874014154294434574854015134155275415555275696116256536676816957237377517657797938078218358498638778919059199339199479619759891003101710311129117111991213122713111326134413721386140014421456147014841850[[#This Row],[Heure de départ]])-FeuilleDeTemps133058721071631772193033173313453593733874014154294434574854015134155275415555275696116256536676816957237377517657797938078218358498638778919059199339199479619759891003101710311129117111991213122713111326134413721386140014421456147014841850[[#This Row],[Heure d’arrivée]],0))*24,0)</f>
        <v>0</v>
      </c>
      <c r="I320" s="59"/>
      <c r="J320" s="24"/>
    </row>
    <row r="321" spans="1:17" s="44" customFormat="1" ht="20.25" customHeight="1">
      <c r="A321" s="46">
        <f t="shared" ref="A321:A325" si="42">A320</f>
        <v>20</v>
      </c>
      <c r="B321" s="14" t="s">
        <v>12</v>
      </c>
      <c r="C321" s="7">
        <f t="shared" si="41"/>
        <v>44699</v>
      </c>
      <c r="D321" s="11"/>
      <c r="E321" s="11"/>
      <c r="F321" s="11"/>
      <c r="G321" s="11"/>
      <c r="H321" s="5">
        <f>IFERROR(IF(COUNT(FeuilleDeTemps133058721071631772193033173313453593733874014154294434574854015134155275415555275696116256536676816957237377517657797938078218358498638778919059199339199479619759891003101710311129117111991213122713111326134413721386140014421456147014841850[[#This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départ]]&lt;FeuilleDeTemps133058721071631772193033173313453593733874014154294434574854015134155275415555275696116256536676816957237377517657797938078218358498638778919059199339199479619759891003101710311129117111991213122713111326134413721386140014421456147014841850[[#This Row],[Heure d’arrivée]],1,0)+FeuilleDeTemps133058721071631772193033173313453593733874014154294434574854015134155275415555275696116256536676816957237377517657797938078218358498638778919059199339199479619759891003101710311129117111991213122713111326134413721386140014421456147014841850[[#This Row],[Heure de départ]])-FeuilleDeTemps133058721071631772193033173313453593733874014154294434574854015134155275415555275696116256536676816957237377517657797938078218358498638778919059199339199479619759891003101710311129117111991213122713111326134413721386140014421456147014841850[[#This Row],[Fin de pause]]+FeuilleDeTemps133058721071631772193033173313453593733874014154294434574854015134155275415555275696116256536676816957237377517657797938078218358498638778919059199339199479619759891003101710311129117111991213122713111326134413721386140014421456147014841850[[#This Row],[Pause]]-FeuilleDeTemps133058721071631772193033173313453593733874014154294434574854015134155275415555275696116256536676816957237377517657797938078218358498638778919059199339199479619759891003101710311129117111991213122713111326134413721386140014421456147014841850[[#This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départ]]&lt;FeuilleDeTemps133058721071631772193033173313453593733874014154294434574854015134155275415555275696116256536676816957237377517657797938078218358498638778919059199339199479619759891003101710311129117111991213122713111326134413721386140014421456147014841850[[#This Row],[Heure d’arrivée]],1,0)+FeuilleDeTemps133058721071631772193033173313453593733874014154294434574854015134155275415555275696116256536676816957237377517657797938078218358498638778919059199339199479619759891003101710311129117111991213122713111326134413721386140014421456147014841850[[#This Row],[Heure de départ]])-FeuilleDeTemps133058721071631772193033173313453593733874014154294434574854015134155275415555275696116256536676816957237377517657797938078218358498638778919059199339199479619759891003101710311129117111991213122713111326134413721386140014421456147014841850[[#This Row],[Heure d’arrivée]],0))*24,0)</f>
        <v>0</v>
      </c>
      <c r="I321" s="59"/>
      <c r="J321" s="24"/>
    </row>
    <row r="322" spans="1:17" s="44" customFormat="1" ht="20.25" customHeight="1">
      <c r="A322" s="46">
        <f t="shared" si="42"/>
        <v>20</v>
      </c>
      <c r="B322" s="14" t="s">
        <v>13</v>
      </c>
      <c r="C322" s="7">
        <f t="shared" si="41"/>
        <v>44700</v>
      </c>
      <c r="D322" s="11"/>
      <c r="E322" s="11"/>
      <c r="F322" s="11"/>
      <c r="G322" s="11"/>
      <c r="H322" s="5">
        <f>IFERROR(IF(COUNT(FeuilleDeTemps133058721071631772193033173313453593733874014154294434574854015134155275415555275696116256536676816957237377517657797938078218358498638778919059199339199479619759891003101710311129117111991213122713111326134413721386140014421456147014841850[[#This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départ]]&lt;FeuilleDeTemps133058721071631772193033173313453593733874014154294434574854015134155275415555275696116256536676816957237377517657797938078218358498638778919059199339199479619759891003101710311129117111991213122713111326134413721386140014421456147014841850[[#This Row],[Heure d’arrivée]],1,0)+FeuilleDeTemps133058721071631772193033173313453593733874014154294434574854015134155275415555275696116256536676816957237377517657797938078218358498638778919059199339199479619759891003101710311129117111991213122713111326134413721386140014421456147014841850[[#This Row],[Heure de départ]])-FeuilleDeTemps133058721071631772193033173313453593733874014154294434574854015134155275415555275696116256536676816957237377517657797938078218358498638778919059199339199479619759891003101710311129117111991213122713111326134413721386140014421456147014841850[[#This Row],[Fin de pause]]+FeuilleDeTemps133058721071631772193033173313453593733874014154294434574854015134155275415555275696116256536676816957237377517657797938078218358498638778919059199339199479619759891003101710311129117111991213122713111326134413721386140014421456147014841850[[#This Row],[Pause]]-FeuilleDeTemps133058721071631772193033173313453593733874014154294434574854015134155275415555275696116256536676816957237377517657797938078218358498638778919059199339199479619759891003101710311129117111991213122713111326134413721386140014421456147014841850[[#This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départ]]&lt;FeuilleDeTemps133058721071631772193033173313453593733874014154294434574854015134155275415555275696116256536676816957237377517657797938078218358498638778919059199339199479619759891003101710311129117111991213122713111326134413721386140014421456147014841850[[#This Row],[Heure d’arrivée]],1,0)+FeuilleDeTemps133058721071631772193033173313453593733874014154294434574854015134155275415555275696116256536676816957237377517657797938078218358498638778919059199339199479619759891003101710311129117111991213122713111326134413721386140014421456147014841850[[#This Row],[Heure de départ]])-FeuilleDeTemps133058721071631772193033173313453593733874014154294434574854015134155275415555275696116256536676816957237377517657797938078218358498638778919059199339199479619759891003101710311129117111991213122713111326134413721386140014421456147014841850[[#This Row],[Heure d’arrivée]],0))*24,0)</f>
        <v>0</v>
      </c>
      <c r="I322" s="59"/>
      <c r="J322" s="24"/>
    </row>
    <row r="323" spans="1:17" s="44" customFormat="1" ht="20.25" customHeight="1">
      <c r="A323" s="46">
        <f t="shared" si="42"/>
        <v>20</v>
      </c>
      <c r="B323" s="14" t="s">
        <v>30</v>
      </c>
      <c r="C323" s="7">
        <f t="shared" si="41"/>
        <v>44701</v>
      </c>
      <c r="D323" s="11"/>
      <c r="E323" s="11"/>
      <c r="F323" s="11"/>
      <c r="G323" s="11"/>
      <c r="H323" s="5">
        <f>IFERROR(IF(COUNT(FeuilleDeTemps133058721071631772193033173313453593733874014154294434574854015134155275415555275696116256536676816957237377517657797938078218358498638778919059199339199479619759891003101710311129117111991213122713111326134413721386140014421456147014841850[[#This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départ]]&lt;FeuilleDeTemps133058721071631772193033173313453593733874014154294434574854015134155275415555275696116256536676816957237377517657797938078218358498638778919059199339199479619759891003101710311129117111991213122713111326134413721386140014421456147014841850[[#This Row],[Heure d’arrivée]],1,0)+FeuilleDeTemps133058721071631772193033173313453593733874014154294434574854015134155275415555275696116256536676816957237377517657797938078218358498638778919059199339199479619759891003101710311129117111991213122713111326134413721386140014421456147014841850[[#This Row],[Heure de départ]])-FeuilleDeTemps133058721071631772193033173313453593733874014154294434574854015134155275415555275696116256536676816957237377517657797938078218358498638778919059199339199479619759891003101710311129117111991213122713111326134413721386140014421456147014841850[[#This Row],[Fin de pause]]+FeuilleDeTemps133058721071631772193033173313453593733874014154294434574854015134155275415555275696116256536676816957237377517657797938078218358498638778919059199339199479619759891003101710311129117111991213122713111326134413721386140014421456147014841850[[#This Row],[Pause]]-FeuilleDeTemps133058721071631772193033173313453593733874014154294434574854015134155275415555275696116256536676816957237377517657797938078218358498638778919059199339199479619759891003101710311129117111991213122713111326134413721386140014421456147014841850[[#This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départ]]&lt;FeuilleDeTemps133058721071631772193033173313453593733874014154294434574854015134155275415555275696116256536676816957237377517657797938078218358498638778919059199339199479619759891003101710311129117111991213122713111326134413721386140014421456147014841850[[#This Row],[Heure d’arrivée]],1,0)+FeuilleDeTemps133058721071631772193033173313453593733874014154294434574854015134155275415555275696116256536676816957237377517657797938078218358498638778919059199339199479619759891003101710311129117111991213122713111326134413721386140014421456147014841850[[#This Row],[Heure de départ]])-FeuilleDeTemps133058721071631772193033173313453593733874014154294434574854015134155275415555275696116256536676816957237377517657797938078218358498638778919059199339199479619759891003101710311129117111991213122713111326134413721386140014421456147014841850[[#This Row],[Heure d’arrivée]],0))*24,0)</f>
        <v>0</v>
      </c>
      <c r="I323" s="59"/>
      <c r="J323" s="24"/>
    </row>
    <row r="324" spans="1:17" s="44" customFormat="1" ht="20.25" customHeight="1">
      <c r="A324" s="46">
        <f t="shared" si="42"/>
        <v>20</v>
      </c>
      <c r="B324" s="14" t="s">
        <v>14</v>
      </c>
      <c r="C324" s="15">
        <f t="shared" si="41"/>
        <v>44702</v>
      </c>
      <c r="D324" s="15"/>
      <c r="E324" s="15"/>
      <c r="F324" s="15"/>
      <c r="G324" s="15"/>
      <c r="H324" s="17">
        <f>IFERROR(IF(COUNT(FeuilleDeTemps133058721071631772193033173313453593733874014154294434574854015134155275415555275696116256536676816957237377517657797938078218358498638778919059199339199479619759891003101710311129117111991213122713111326134413721386140014421456147014841850[[#This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départ]]&lt;FeuilleDeTemps133058721071631772193033173313453593733874014154294434574854015134155275415555275696116256536676816957237377517657797938078218358498638778919059199339199479619759891003101710311129117111991213122713111326134413721386140014421456147014841850[[#This Row],[Heure d’arrivée]],1,0)+FeuilleDeTemps133058721071631772193033173313453593733874014154294434574854015134155275415555275696116256536676816957237377517657797938078218358498638778919059199339199479619759891003101710311129117111991213122713111326134413721386140014421456147014841850[[#This Row],[Heure de départ]])-FeuilleDeTemps133058721071631772193033173313453593733874014154294434574854015134155275415555275696116256536676816957237377517657797938078218358498638778919059199339199479619759891003101710311129117111991213122713111326134413721386140014421456147014841850[[#This Row],[Fin de pause]]+FeuilleDeTemps133058721071631772193033173313453593733874014154294434574854015134155275415555275696116256536676816957237377517657797938078218358498638778919059199339199479619759891003101710311129117111991213122713111326134413721386140014421456147014841850[[#This Row],[Pause]]-FeuilleDeTemps133058721071631772193033173313453593733874014154294434574854015134155275415555275696116256536676816957237377517657797938078218358498638778919059199339199479619759891003101710311129117111991213122713111326134413721386140014421456147014841850[[#This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départ]]&lt;FeuilleDeTemps133058721071631772193033173313453593733874014154294434574854015134155275415555275696116256536676816957237377517657797938078218358498638778919059199339199479619759891003101710311129117111991213122713111326134413721386140014421456147014841850[[#This Row],[Heure d’arrivée]],1,0)+FeuilleDeTemps133058721071631772193033173313453593733874014154294434574854015134155275415555275696116256536676816957237377517657797938078218358498638778919059199339199479619759891003101710311129117111991213122713111326134413721386140014421456147014841850[[#This Row],[Heure de départ]])-FeuilleDeTemps133058721071631772193033173313453593733874014154294434574854015134155275415555275696116256536676816957237377517657797938078218358498638778919059199339199479619759891003101710311129117111991213122713111326134413721386140014421456147014841850[[#This Row],[Heure d’arrivée]],0))*24,0)</f>
        <v>0</v>
      </c>
      <c r="I324" s="17"/>
      <c r="J324" s="25"/>
    </row>
    <row r="325" spans="1:17" s="44" customFormat="1" ht="20.25" customHeight="1">
      <c r="A325" s="46">
        <f t="shared" si="42"/>
        <v>20</v>
      </c>
      <c r="B325" s="14" t="s">
        <v>15</v>
      </c>
      <c r="C325" s="15">
        <f t="shared" si="41"/>
        <v>44703</v>
      </c>
      <c r="D325" s="15"/>
      <c r="E325" s="15"/>
      <c r="F325" s="15"/>
      <c r="G325" s="15"/>
      <c r="H325" s="17">
        <f>IFERROR(IF(COUNT(FeuilleDeTemps133058721071631772193033173313453593733874014154294434574854015134155275415555275696116256536676816957237377517657797938078218358498638778919059199339199479619759891003101710311129117111991213122713111326134413721386140014421456147014841850[[#This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départ]]&lt;FeuilleDeTemps133058721071631772193033173313453593733874014154294434574854015134155275415555275696116256536676816957237377517657797938078218358498638778919059199339199479619759891003101710311129117111991213122713111326134413721386140014421456147014841850[[#This Row],[Heure d’arrivée]],1,0)+FeuilleDeTemps133058721071631772193033173313453593733874014154294434574854015134155275415555275696116256536676816957237377517657797938078218358498638778919059199339199479619759891003101710311129117111991213122713111326134413721386140014421456147014841850[[#This Row],[Heure de départ]])-FeuilleDeTemps133058721071631772193033173313453593733874014154294434574854015134155275415555275696116256536676816957237377517657797938078218358498638778919059199339199479619759891003101710311129117111991213122713111326134413721386140014421456147014841850[[#This Row],[Fin de pause]]+FeuilleDeTemps133058721071631772193033173313453593733874014154294434574854015134155275415555275696116256536676816957237377517657797938078218358498638778919059199339199479619759891003101710311129117111991213122713111326134413721386140014421456147014841850[[#This Row],[Pause]]-FeuilleDeTemps133058721071631772193033173313453593733874014154294434574854015134155275415555275696116256536676816957237377517657797938078218358498638778919059199339199479619759891003101710311129117111991213122713111326134413721386140014421456147014841850[[#This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133058721071631772193033173313453593733874014154294434574854015134155275415555275696116256536676816957237377517657797938078218358498638778919059199339199479619759891003101710311129117111991213122713111326134413721386140014421456147014841850[[#This Row],[Heure de départ]]&lt;FeuilleDeTemps133058721071631772193033173313453593733874014154294434574854015134155275415555275696116256536676816957237377517657797938078218358498638778919059199339199479619759891003101710311129117111991213122713111326134413721386140014421456147014841850[[#This Row],[Heure d’arrivée]],1,0)+FeuilleDeTemps133058721071631772193033173313453593733874014154294434574854015134155275415555275696116256536676816957237377517657797938078218358498638778919059199339199479619759891003101710311129117111991213122713111326134413721386140014421456147014841850[[#This Row],[Heure de départ]])-FeuilleDeTemps133058721071631772193033173313453593733874014154294434574854015134155275415555275696116256536676816957237377517657797938078218358498638778919059199339199479619759891003101710311129117111991213122713111326134413721386140014421456147014841850[[#This Row],[Heure d’arrivée]],0))*24,0)</f>
        <v>0</v>
      </c>
      <c r="I325" s="17"/>
      <c r="J325" s="25"/>
    </row>
    <row r="326" spans="1:17" s="1" customFormat="1" ht="36" customHeight="1">
      <c r="A326" s="47"/>
      <c r="B326" s="2" t="s">
        <v>31</v>
      </c>
      <c r="C326" s="2" t="s">
        <v>0</v>
      </c>
      <c r="D326" s="2" t="s">
        <v>2</v>
      </c>
      <c r="E326" s="2" t="s">
        <v>4</v>
      </c>
      <c r="F326" s="2" t="s">
        <v>5</v>
      </c>
      <c r="G326" s="2" t="s">
        <v>29</v>
      </c>
      <c r="H326" s="2" t="s">
        <v>32</v>
      </c>
      <c r="N326" s="19"/>
      <c r="Q326" s="19"/>
    </row>
    <row r="327" spans="1:17" s="57" customFormat="1" ht="16.2" customHeight="1">
      <c r="A327" s="54"/>
      <c r="B327" s="55">
        <f>IF((H317)=0, (G317),(G317)-(H317))</f>
        <v>-760</v>
      </c>
      <c r="C327" s="55">
        <v>38</v>
      </c>
      <c r="D327" s="55">
        <f>SUBTOTAL(109,FeuilleDeTemps133058721071631772193033173313453593733874014154294434574854015134155275415555275696116256536676816957237377517657797938078218358498638778919059199339199479619759891003101710311129117111991213122713111326134413721386140014421456147014841851[Heures de travail])</f>
        <v>0</v>
      </c>
      <c r="E327" s="55">
        <f>IF(D327&lt;=C327,D327,C327)</f>
        <v>0</v>
      </c>
      <c r="F327" s="55">
        <f>D327-E327</f>
        <v>0</v>
      </c>
      <c r="G327" s="55">
        <f>SUM(D327,-C327,B327)</f>
        <v>-798</v>
      </c>
      <c r="H327" s="55">
        <f>SUM(FeuilleDeTemps133058721071631772193033173313453593733874014154294434574854015134155275415555275696116256536676816957237377517657797938078218358498638778919059199339199479619759891003101710311129117111991213122713111326134413721386140014421456147014841851[Payement])</f>
        <v>0</v>
      </c>
      <c r="I327" s="56"/>
      <c r="J327" s="56"/>
    </row>
    <row r="328" spans="1:17" s="44" customFormat="1" ht="16.8" customHeight="1" thickBot="1">
      <c r="A328" s="46"/>
      <c r="B328" s="44" t="s">
        <v>10</v>
      </c>
      <c r="C328" s="44" t="s">
        <v>1</v>
      </c>
      <c r="D328" s="44" t="s">
        <v>3</v>
      </c>
      <c r="E328" s="44" t="s">
        <v>8</v>
      </c>
      <c r="F328" s="44" t="s">
        <v>9</v>
      </c>
      <c r="G328" s="44" t="s">
        <v>6</v>
      </c>
      <c r="H328" s="44" t="s">
        <v>7</v>
      </c>
      <c r="I328" s="44" t="s">
        <v>102</v>
      </c>
      <c r="J328" s="33" t="s">
        <v>97</v>
      </c>
    </row>
    <row r="329" spans="1:17" s="44" customFormat="1" ht="20.25" customHeight="1">
      <c r="A329" s="60">
        <f>WEEKNUM(C329)-1</f>
        <v>21</v>
      </c>
      <c r="B329" s="14" t="s">
        <v>99</v>
      </c>
      <c r="C329" s="7">
        <f>(C325)+1</f>
        <v>44704</v>
      </c>
      <c r="D329" s="11"/>
      <c r="E329" s="11"/>
      <c r="F329" s="11"/>
      <c r="G329" s="11"/>
      <c r="H329" s="5">
        <f>IFERROR(IF(COUNT(FeuilleDeTemps133058721071631772193033173313453593733874014154294434574854015134155275415555275696116256536676816957237377517657797938078218358498638778919059199339199479619759891003101710311129117111991213122713111326134413721386140014421456147014841851[[#This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départ]]&lt;FeuilleDeTemps133058721071631772193033173313453593733874014154294434574854015134155275415555275696116256536676816957237377517657797938078218358498638778919059199339199479619759891003101710311129117111991213122713111326134413721386140014421456147014841851[[#This Row],[Heure d’arrivée]],1,0)+FeuilleDeTemps133058721071631772193033173313453593733874014154294434574854015134155275415555275696116256536676816957237377517657797938078218358498638778919059199339199479619759891003101710311129117111991213122713111326134413721386140014421456147014841851[[#This Row],[Heure de départ]])-FeuilleDeTemps133058721071631772193033173313453593733874014154294434574854015134155275415555275696116256536676816957237377517657797938078218358498638778919059199339199479619759891003101710311129117111991213122713111326134413721386140014421456147014841851[[#This Row],[Fin de pause]]+FeuilleDeTemps133058721071631772193033173313453593733874014154294434574854015134155275415555275696116256536676816957237377517657797938078218358498638778919059199339199479619759891003101710311129117111991213122713111326134413721386140014421456147014841851[[#This Row],[Pause]]-FeuilleDeTemps133058721071631772193033173313453593733874014154294434574854015134155275415555275696116256536676816957237377517657797938078218358498638778919059199339199479619759891003101710311129117111991213122713111326134413721386140014421456147014841851[[#This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départ]]&lt;FeuilleDeTemps133058721071631772193033173313453593733874014154294434574854015134155275415555275696116256536676816957237377517657797938078218358498638778919059199339199479619759891003101710311129117111991213122713111326134413721386140014421456147014841851[[#This Row],[Heure d’arrivée]],1,0)+FeuilleDeTemps133058721071631772193033173313453593733874014154294434574854015134155275415555275696116256536676816957237377517657797938078218358498638778919059199339199479619759891003101710311129117111991213122713111326134413721386140014421456147014841851[[#This Row],[Heure de départ]])-FeuilleDeTemps133058721071631772193033173313453593733874014154294434574854015134155275415555275696116256536676816957237377517657797938078218358498638778919059199339199479619759891003101710311129117111991213122713111326134413721386140014421456147014841851[[#This Row],[Heure d’arrivée]],0))*24,0)</f>
        <v>0</v>
      </c>
      <c r="I329" s="59"/>
      <c r="J329" s="24"/>
    </row>
    <row r="330" spans="1:17" s="44" customFormat="1" ht="20.25" customHeight="1">
      <c r="A330" s="46">
        <f>A329</f>
        <v>21</v>
      </c>
      <c r="B330" s="14" t="s">
        <v>11</v>
      </c>
      <c r="C330" s="7">
        <f t="shared" ref="C330:C335" si="43">(C329)+1</f>
        <v>44705</v>
      </c>
      <c r="D330" s="11"/>
      <c r="E330" s="11"/>
      <c r="F330" s="11"/>
      <c r="G330" s="11"/>
      <c r="H330" s="5">
        <f>IFERROR(IF(COUNT(FeuilleDeTemps133058721071631772193033173313453593733874014154294434574854015134155275415555275696116256536676816957237377517657797938078218358498638778919059199339199479619759891003101710311129117111991213122713111326134413721386140014421456147014841851[[#This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départ]]&lt;FeuilleDeTemps133058721071631772193033173313453593733874014154294434574854015134155275415555275696116256536676816957237377517657797938078218358498638778919059199339199479619759891003101710311129117111991213122713111326134413721386140014421456147014841851[[#This Row],[Heure d’arrivée]],1,0)+FeuilleDeTemps133058721071631772193033173313453593733874014154294434574854015134155275415555275696116256536676816957237377517657797938078218358498638778919059199339199479619759891003101710311129117111991213122713111326134413721386140014421456147014841851[[#This Row],[Heure de départ]])-FeuilleDeTemps133058721071631772193033173313453593733874014154294434574854015134155275415555275696116256536676816957237377517657797938078218358498638778919059199339199479619759891003101710311129117111991213122713111326134413721386140014421456147014841851[[#This Row],[Fin de pause]]+FeuilleDeTemps133058721071631772193033173313453593733874014154294434574854015134155275415555275696116256536676816957237377517657797938078218358498638778919059199339199479619759891003101710311129117111991213122713111326134413721386140014421456147014841851[[#This Row],[Pause]]-FeuilleDeTemps133058721071631772193033173313453593733874014154294434574854015134155275415555275696116256536676816957237377517657797938078218358498638778919059199339199479619759891003101710311129117111991213122713111326134413721386140014421456147014841851[[#This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départ]]&lt;FeuilleDeTemps133058721071631772193033173313453593733874014154294434574854015134155275415555275696116256536676816957237377517657797938078218358498638778919059199339199479619759891003101710311129117111991213122713111326134413721386140014421456147014841851[[#This Row],[Heure d’arrivée]],1,0)+FeuilleDeTemps133058721071631772193033173313453593733874014154294434574854015134155275415555275696116256536676816957237377517657797938078218358498638778919059199339199479619759891003101710311129117111991213122713111326134413721386140014421456147014841851[[#This Row],[Heure de départ]])-FeuilleDeTemps133058721071631772193033173313453593733874014154294434574854015134155275415555275696116256536676816957237377517657797938078218358498638778919059199339199479619759891003101710311129117111991213122713111326134413721386140014421456147014841851[[#This Row],[Heure d’arrivée]],0))*24,0)</f>
        <v>0</v>
      </c>
      <c r="I330" s="59"/>
      <c r="J330" s="24"/>
    </row>
    <row r="331" spans="1:17" s="44" customFormat="1" ht="20.25" customHeight="1">
      <c r="A331" s="46">
        <f t="shared" ref="A331:A335" si="44">A330</f>
        <v>21</v>
      </c>
      <c r="B331" s="14" t="s">
        <v>12</v>
      </c>
      <c r="C331" s="7">
        <f t="shared" si="43"/>
        <v>44706</v>
      </c>
      <c r="D331" s="11"/>
      <c r="E331" s="11"/>
      <c r="F331" s="11"/>
      <c r="G331" s="11"/>
      <c r="H331" s="5">
        <f>IFERROR(IF(COUNT(FeuilleDeTemps133058721071631772193033173313453593733874014154294434574854015134155275415555275696116256536676816957237377517657797938078218358498638778919059199339199479619759891003101710311129117111991213122713111326134413721386140014421456147014841851[[#This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départ]]&lt;FeuilleDeTemps133058721071631772193033173313453593733874014154294434574854015134155275415555275696116256536676816957237377517657797938078218358498638778919059199339199479619759891003101710311129117111991213122713111326134413721386140014421456147014841851[[#This Row],[Heure d’arrivée]],1,0)+FeuilleDeTemps133058721071631772193033173313453593733874014154294434574854015134155275415555275696116256536676816957237377517657797938078218358498638778919059199339199479619759891003101710311129117111991213122713111326134413721386140014421456147014841851[[#This Row],[Heure de départ]])-FeuilleDeTemps133058721071631772193033173313453593733874014154294434574854015134155275415555275696116256536676816957237377517657797938078218358498638778919059199339199479619759891003101710311129117111991213122713111326134413721386140014421456147014841851[[#This Row],[Fin de pause]]+FeuilleDeTemps133058721071631772193033173313453593733874014154294434574854015134155275415555275696116256536676816957237377517657797938078218358498638778919059199339199479619759891003101710311129117111991213122713111326134413721386140014421456147014841851[[#This Row],[Pause]]-FeuilleDeTemps133058721071631772193033173313453593733874014154294434574854015134155275415555275696116256536676816957237377517657797938078218358498638778919059199339199479619759891003101710311129117111991213122713111326134413721386140014421456147014841851[[#This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départ]]&lt;FeuilleDeTemps133058721071631772193033173313453593733874014154294434574854015134155275415555275696116256536676816957237377517657797938078218358498638778919059199339199479619759891003101710311129117111991213122713111326134413721386140014421456147014841851[[#This Row],[Heure d’arrivée]],1,0)+FeuilleDeTemps133058721071631772193033173313453593733874014154294434574854015134155275415555275696116256536676816957237377517657797938078218358498638778919059199339199479619759891003101710311129117111991213122713111326134413721386140014421456147014841851[[#This Row],[Heure de départ]])-FeuilleDeTemps133058721071631772193033173313453593733874014154294434574854015134155275415555275696116256536676816957237377517657797938078218358498638778919059199339199479619759891003101710311129117111991213122713111326134413721386140014421456147014841851[[#This Row],[Heure d’arrivée]],0))*24,0)</f>
        <v>0</v>
      </c>
      <c r="I331" s="59"/>
      <c r="J331" s="24"/>
    </row>
    <row r="332" spans="1:17" s="44" customFormat="1" ht="20.25" customHeight="1">
      <c r="A332" s="46">
        <f t="shared" si="44"/>
        <v>21</v>
      </c>
      <c r="B332" s="14" t="s">
        <v>13</v>
      </c>
      <c r="C332" s="7">
        <f t="shared" si="43"/>
        <v>44707</v>
      </c>
      <c r="D332" s="11"/>
      <c r="E332" s="11"/>
      <c r="F332" s="11"/>
      <c r="G332" s="11"/>
      <c r="H332" s="5">
        <f>IFERROR(IF(COUNT(FeuilleDeTemps133058721071631772193033173313453593733874014154294434574854015134155275415555275696116256536676816957237377517657797938078218358498638778919059199339199479619759891003101710311129117111991213122713111326134413721386140014421456147014841851[[#This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départ]]&lt;FeuilleDeTemps133058721071631772193033173313453593733874014154294434574854015134155275415555275696116256536676816957237377517657797938078218358498638778919059199339199479619759891003101710311129117111991213122713111326134413721386140014421456147014841851[[#This Row],[Heure d’arrivée]],1,0)+FeuilleDeTemps133058721071631772193033173313453593733874014154294434574854015134155275415555275696116256536676816957237377517657797938078218358498638778919059199339199479619759891003101710311129117111991213122713111326134413721386140014421456147014841851[[#This Row],[Heure de départ]])-FeuilleDeTemps133058721071631772193033173313453593733874014154294434574854015134155275415555275696116256536676816957237377517657797938078218358498638778919059199339199479619759891003101710311129117111991213122713111326134413721386140014421456147014841851[[#This Row],[Fin de pause]]+FeuilleDeTemps133058721071631772193033173313453593733874014154294434574854015134155275415555275696116256536676816957237377517657797938078218358498638778919059199339199479619759891003101710311129117111991213122713111326134413721386140014421456147014841851[[#This Row],[Pause]]-FeuilleDeTemps133058721071631772193033173313453593733874014154294434574854015134155275415555275696116256536676816957237377517657797938078218358498638778919059199339199479619759891003101710311129117111991213122713111326134413721386140014421456147014841851[[#This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départ]]&lt;FeuilleDeTemps133058721071631772193033173313453593733874014154294434574854015134155275415555275696116256536676816957237377517657797938078218358498638778919059199339199479619759891003101710311129117111991213122713111326134413721386140014421456147014841851[[#This Row],[Heure d’arrivée]],1,0)+FeuilleDeTemps133058721071631772193033173313453593733874014154294434574854015134155275415555275696116256536676816957237377517657797938078218358498638778919059199339199479619759891003101710311129117111991213122713111326134413721386140014421456147014841851[[#This Row],[Heure de départ]])-FeuilleDeTemps133058721071631772193033173313453593733874014154294434574854015134155275415555275696116256536676816957237377517657797938078218358498638778919059199339199479619759891003101710311129117111991213122713111326134413721386140014421456147014841851[[#This Row],[Heure d’arrivée]],0))*24,0)</f>
        <v>0</v>
      </c>
      <c r="I332" s="59"/>
      <c r="J332" s="24"/>
    </row>
    <row r="333" spans="1:17" s="44" customFormat="1" ht="20.25" customHeight="1">
      <c r="A333" s="46">
        <f t="shared" si="44"/>
        <v>21</v>
      </c>
      <c r="B333" s="14" t="s">
        <v>30</v>
      </c>
      <c r="C333" s="7">
        <f t="shared" si="43"/>
        <v>44708</v>
      </c>
      <c r="D333" s="11"/>
      <c r="E333" s="11"/>
      <c r="F333" s="11"/>
      <c r="G333" s="11"/>
      <c r="H333" s="5">
        <f>IFERROR(IF(COUNT(FeuilleDeTemps133058721071631772193033173313453593733874014154294434574854015134155275415555275696116256536676816957237377517657797938078218358498638778919059199339199479619759891003101710311129117111991213122713111326134413721386140014421456147014841851[[#This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départ]]&lt;FeuilleDeTemps133058721071631772193033173313453593733874014154294434574854015134155275415555275696116256536676816957237377517657797938078218358498638778919059199339199479619759891003101710311129117111991213122713111326134413721386140014421456147014841851[[#This Row],[Heure d’arrivée]],1,0)+FeuilleDeTemps133058721071631772193033173313453593733874014154294434574854015134155275415555275696116256536676816957237377517657797938078218358498638778919059199339199479619759891003101710311129117111991213122713111326134413721386140014421456147014841851[[#This Row],[Heure de départ]])-FeuilleDeTemps133058721071631772193033173313453593733874014154294434574854015134155275415555275696116256536676816957237377517657797938078218358498638778919059199339199479619759891003101710311129117111991213122713111326134413721386140014421456147014841851[[#This Row],[Fin de pause]]+FeuilleDeTemps133058721071631772193033173313453593733874014154294434574854015134155275415555275696116256536676816957237377517657797938078218358498638778919059199339199479619759891003101710311129117111991213122713111326134413721386140014421456147014841851[[#This Row],[Pause]]-FeuilleDeTemps133058721071631772193033173313453593733874014154294434574854015134155275415555275696116256536676816957237377517657797938078218358498638778919059199339199479619759891003101710311129117111991213122713111326134413721386140014421456147014841851[[#This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départ]]&lt;FeuilleDeTemps133058721071631772193033173313453593733874014154294434574854015134155275415555275696116256536676816957237377517657797938078218358498638778919059199339199479619759891003101710311129117111991213122713111326134413721386140014421456147014841851[[#This Row],[Heure d’arrivée]],1,0)+FeuilleDeTemps133058721071631772193033173313453593733874014154294434574854015134155275415555275696116256536676816957237377517657797938078218358498638778919059199339199479619759891003101710311129117111991213122713111326134413721386140014421456147014841851[[#This Row],[Heure de départ]])-FeuilleDeTemps133058721071631772193033173313453593733874014154294434574854015134155275415555275696116256536676816957237377517657797938078218358498638778919059199339199479619759891003101710311129117111991213122713111326134413721386140014421456147014841851[[#This Row],[Heure d’arrivée]],0))*24,0)</f>
        <v>0</v>
      </c>
      <c r="I333" s="59"/>
      <c r="J333" s="24"/>
    </row>
    <row r="334" spans="1:17" s="44" customFormat="1" ht="20.25" customHeight="1">
      <c r="A334" s="46">
        <f t="shared" si="44"/>
        <v>21</v>
      </c>
      <c r="B334" s="14" t="s">
        <v>14</v>
      </c>
      <c r="C334" s="15">
        <f t="shared" si="43"/>
        <v>44709</v>
      </c>
      <c r="D334" s="15"/>
      <c r="E334" s="15"/>
      <c r="F334" s="15"/>
      <c r="G334" s="15"/>
      <c r="H334" s="17">
        <f>IFERROR(IF(COUNT(FeuilleDeTemps133058721071631772193033173313453593733874014154294434574854015134155275415555275696116256536676816957237377517657797938078218358498638778919059199339199479619759891003101710311129117111991213122713111326134413721386140014421456147014841851[[#This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départ]]&lt;FeuilleDeTemps133058721071631772193033173313453593733874014154294434574854015134155275415555275696116256536676816957237377517657797938078218358498638778919059199339199479619759891003101710311129117111991213122713111326134413721386140014421456147014841851[[#This Row],[Heure d’arrivée]],1,0)+FeuilleDeTemps133058721071631772193033173313453593733874014154294434574854015134155275415555275696116256536676816957237377517657797938078218358498638778919059199339199479619759891003101710311129117111991213122713111326134413721386140014421456147014841851[[#This Row],[Heure de départ]])-FeuilleDeTemps133058721071631772193033173313453593733874014154294434574854015134155275415555275696116256536676816957237377517657797938078218358498638778919059199339199479619759891003101710311129117111991213122713111326134413721386140014421456147014841851[[#This Row],[Fin de pause]]+FeuilleDeTemps133058721071631772193033173313453593733874014154294434574854015134155275415555275696116256536676816957237377517657797938078218358498638778919059199339199479619759891003101710311129117111991213122713111326134413721386140014421456147014841851[[#This Row],[Pause]]-FeuilleDeTemps133058721071631772193033173313453593733874014154294434574854015134155275415555275696116256536676816957237377517657797938078218358498638778919059199339199479619759891003101710311129117111991213122713111326134413721386140014421456147014841851[[#This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départ]]&lt;FeuilleDeTemps133058721071631772193033173313453593733874014154294434574854015134155275415555275696116256536676816957237377517657797938078218358498638778919059199339199479619759891003101710311129117111991213122713111326134413721386140014421456147014841851[[#This Row],[Heure d’arrivée]],1,0)+FeuilleDeTemps133058721071631772193033173313453593733874014154294434574854015134155275415555275696116256536676816957237377517657797938078218358498638778919059199339199479619759891003101710311129117111991213122713111326134413721386140014421456147014841851[[#This Row],[Heure de départ]])-FeuilleDeTemps133058721071631772193033173313453593733874014154294434574854015134155275415555275696116256536676816957237377517657797938078218358498638778919059199339199479619759891003101710311129117111991213122713111326134413721386140014421456147014841851[[#This Row],[Heure d’arrivée]],0))*24,0)</f>
        <v>0</v>
      </c>
      <c r="I334" s="17"/>
      <c r="J334" s="25"/>
    </row>
    <row r="335" spans="1:17" s="44" customFormat="1" ht="20.25" customHeight="1">
      <c r="A335" s="46">
        <f t="shared" si="44"/>
        <v>21</v>
      </c>
      <c r="B335" s="14" t="s">
        <v>15</v>
      </c>
      <c r="C335" s="15">
        <f t="shared" si="43"/>
        <v>44710</v>
      </c>
      <c r="D335" s="15"/>
      <c r="E335" s="15"/>
      <c r="F335" s="15"/>
      <c r="G335" s="15"/>
      <c r="H335" s="17">
        <f>IFERROR(IF(COUNT(FeuilleDeTemps133058721071631772193033173313453593733874014154294434574854015134155275415555275696116256536676816957237377517657797938078218358498638778919059199339199479619759891003101710311129117111991213122713111326134413721386140014421456147014841851[[#This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départ]]&lt;FeuilleDeTemps133058721071631772193033173313453593733874014154294434574854015134155275415555275696116256536676816957237377517657797938078218358498638778919059199339199479619759891003101710311129117111991213122713111326134413721386140014421456147014841851[[#This Row],[Heure d’arrivée]],1,0)+FeuilleDeTemps133058721071631772193033173313453593733874014154294434574854015134155275415555275696116256536676816957237377517657797938078218358498638778919059199339199479619759891003101710311129117111991213122713111326134413721386140014421456147014841851[[#This Row],[Heure de départ]])-FeuilleDeTemps133058721071631772193033173313453593733874014154294434574854015134155275415555275696116256536676816957237377517657797938078218358498638778919059199339199479619759891003101710311129117111991213122713111326134413721386140014421456147014841851[[#This Row],[Fin de pause]]+FeuilleDeTemps133058721071631772193033173313453593733874014154294434574854015134155275415555275696116256536676816957237377517657797938078218358498638778919059199339199479619759891003101710311129117111991213122713111326134413721386140014421456147014841851[[#This Row],[Pause]]-FeuilleDeTemps133058721071631772193033173313453593733874014154294434574854015134155275415555275696116256536676816957237377517657797938078218358498638778919059199339199479619759891003101710311129117111991213122713111326134413721386140014421456147014841851[[#This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133058721071631772193033173313453593733874014154294434574854015134155275415555275696116256536676816957237377517657797938078218358498638778919059199339199479619759891003101710311129117111991213122713111326134413721386140014421456147014841851[[#This Row],[Heure de départ]]&lt;FeuilleDeTemps133058721071631772193033173313453593733874014154294434574854015134155275415555275696116256536676816957237377517657797938078218358498638778919059199339199479619759891003101710311129117111991213122713111326134413721386140014421456147014841851[[#This Row],[Heure d’arrivée]],1,0)+FeuilleDeTemps133058721071631772193033173313453593733874014154294434574854015134155275415555275696116256536676816957237377517657797938078218358498638778919059199339199479619759891003101710311129117111991213122713111326134413721386140014421456147014841851[[#This Row],[Heure de départ]])-FeuilleDeTemps133058721071631772193033173313453593733874014154294434574854015134155275415555275696116256536676816957237377517657797938078218358498638778919059199339199479619759891003101710311129117111991213122713111326134413721386140014421456147014841851[[#This Row],[Heure d’arrivée]],0))*24,0)</f>
        <v>0</v>
      </c>
      <c r="I335" s="17"/>
      <c r="J335" s="25"/>
    </row>
    <row r="336" spans="1:17" s="1" customFormat="1" ht="36" customHeight="1">
      <c r="A336" s="47"/>
      <c r="B336" s="2" t="s">
        <v>31</v>
      </c>
      <c r="C336" s="2" t="s">
        <v>0</v>
      </c>
      <c r="D336" s="2" t="s">
        <v>2</v>
      </c>
      <c r="E336" s="2" t="s">
        <v>4</v>
      </c>
      <c r="F336" s="2" t="s">
        <v>5</v>
      </c>
      <c r="G336" s="2" t="s">
        <v>29</v>
      </c>
      <c r="H336" s="2" t="s">
        <v>32</v>
      </c>
      <c r="N336" s="19"/>
      <c r="Q336" s="19"/>
    </row>
    <row r="337" spans="1:17" s="57" customFormat="1" ht="16.2" customHeight="1">
      <c r="A337" s="54"/>
      <c r="B337" s="55">
        <f>IF((H327)=0, (G327),(G327)-(H327))</f>
        <v>-798</v>
      </c>
      <c r="C337" s="55">
        <v>38</v>
      </c>
      <c r="D337" s="55">
        <f>SUBTOTAL(109,FeuilleDeTemps133058721071631772193033173313453593733874014154294434574854015134155275415555275696116256536676816957237377517657797938078218358498638778919059199339199479619759891003101710311129117111991213122713111326134413721386140014421456147014841852[Heures de travail])</f>
        <v>0</v>
      </c>
      <c r="E337" s="55">
        <f>IF(D337&lt;=C337,D337,C337)</f>
        <v>0</v>
      </c>
      <c r="F337" s="55">
        <f>D337-E337</f>
        <v>0</v>
      </c>
      <c r="G337" s="55">
        <f>SUM(D337,-C337,B337)</f>
        <v>-836</v>
      </c>
      <c r="H337" s="55">
        <f>SUM(FeuilleDeTemps133058721071631772193033173313453593733874014154294434574854015134155275415555275696116256536676816957237377517657797938078218358498638778919059199339199479619759891003101710311129117111991213122713111326134413721386140014421456147014841852[Payement])</f>
        <v>0</v>
      </c>
      <c r="I337" s="56"/>
      <c r="J337" s="56"/>
    </row>
    <row r="338" spans="1:17" s="44" customFormat="1" ht="16.8" customHeight="1" thickBot="1">
      <c r="A338" s="46"/>
      <c r="B338" s="44" t="s">
        <v>10</v>
      </c>
      <c r="C338" s="44" t="s">
        <v>1</v>
      </c>
      <c r="D338" s="44" t="s">
        <v>3</v>
      </c>
      <c r="E338" s="44" t="s">
        <v>8</v>
      </c>
      <c r="F338" s="44" t="s">
        <v>9</v>
      </c>
      <c r="G338" s="44" t="s">
        <v>6</v>
      </c>
      <c r="H338" s="44" t="s">
        <v>7</v>
      </c>
      <c r="I338" s="44" t="s">
        <v>102</v>
      </c>
      <c r="J338" s="33" t="s">
        <v>97</v>
      </c>
    </row>
    <row r="339" spans="1:17" s="44" customFormat="1" ht="20.25" customHeight="1">
      <c r="A339" s="60">
        <f>WEEKNUM(C339)-1</f>
        <v>22</v>
      </c>
      <c r="B339" s="14" t="s">
        <v>99</v>
      </c>
      <c r="C339" s="7">
        <f>(C335)+1</f>
        <v>44711</v>
      </c>
      <c r="D339" s="11"/>
      <c r="E339" s="11"/>
      <c r="F339" s="11"/>
      <c r="G339" s="11"/>
      <c r="H339" s="5">
        <f>IFERROR(IF(COUNT(FeuilleDeTemps133058721071631772193033173313453593733874014154294434574854015134155275415555275696116256536676816957237377517657797938078218358498638778919059199339199479619759891003101710311129117111991213122713111326134413721386140014421456147014841852[[#This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départ]]&lt;FeuilleDeTemps133058721071631772193033173313453593733874014154294434574854015134155275415555275696116256536676816957237377517657797938078218358498638778919059199339199479619759891003101710311129117111991213122713111326134413721386140014421456147014841852[[#This Row],[Heure d’arrivée]],1,0)+FeuilleDeTemps133058721071631772193033173313453593733874014154294434574854015134155275415555275696116256536676816957237377517657797938078218358498638778919059199339199479619759891003101710311129117111991213122713111326134413721386140014421456147014841852[[#This Row],[Heure de départ]])-FeuilleDeTemps133058721071631772193033173313453593733874014154294434574854015134155275415555275696116256536676816957237377517657797938078218358498638778919059199339199479619759891003101710311129117111991213122713111326134413721386140014421456147014841852[[#This Row],[Fin de pause]]+FeuilleDeTemps133058721071631772193033173313453593733874014154294434574854015134155275415555275696116256536676816957237377517657797938078218358498638778919059199339199479619759891003101710311129117111991213122713111326134413721386140014421456147014841852[[#This Row],[Pause]]-FeuilleDeTemps133058721071631772193033173313453593733874014154294434574854015134155275415555275696116256536676816957237377517657797938078218358498638778919059199339199479619759891003101710311129117111991213122713111326134413721386140014421456147014841852[[#This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départ]]&lt;FeuilleDeTemps133058721071631772193033173313453593733874014154294434574854015134155275415555275696116256536676816957237377517657797938078218358498638778919059199339199479619759891003101710311129117111991213122713111326134413721386140014421456147014841852[[#This Row],[Heure d’arrivée]],1,0)+FeuilleDeTemps133058721071631772193033173313453593733874014154294434574854015134155275415555275696116256536676816957237377517657797938078218358498638778919059199339199479619759891003101710311129117111991213122713111326134413721386140014421456147014841852[[#This Row],[Heure de départ]])-FeuilleDeTemps133058721071631772193033173313453593733874014154294434574854015134155275415555275696116256536676816957237377517657797938078218358498638778919059199339199479619759891003101710311129117111991213122713111326134413721386140014421456147014841852[[#This Row],[Heure d’arrivée]],0))*24,0)</f>
        <v>0</v>
      </c>
      <c r="I339" s="59"/>
      <c r="J339" s="24"/>
    </row>
    <row r="340" spans="1:17" s="44" customFormat="1" ht="20.25" customHeight="1">
      <c r="A340" s="46">
        <f>A339</f>
        <v>22</v>
      </c>
      <c r="B340" s="14" t="s">
        <v>11</v>
      </c>
      <c r="C340" s="7">
        <f t="shared" ref="C340:C345" si="45">(C339)+1</f>
        <v>44712</v>
      </c>
      <c r="D340" s="11"/>
      <c r="E340" s="11"/>
      <c r="F340" s="11"/>
      <c r="G340" s="11"/>
      <c r="H340" s="5">
        <f>IFERROR(IF(COUNT(FeuilleDeTemps133058721071631772193033173313453593733874014154294434574854015134155275415555275696116256536676816957237377517657797938078218358498638778919059199339199479619759891003101710311129117111991213122713111326134413721386140014421456147014841852[[#This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départ]]&lt;FeuilleDeTemps133058721071631772193033173313453593733874014154294434574854015134155275415555275696116256536676816957237377517657797938078218358498638778919059199339199479619759891003101710311129117111991213122713111326134413721386140014421456147014841852[[#This Row],[Heure d’arrivée]],1,0)+FeuilleDeTemps133058721071631772193033173313453593733874014154294434574854015134155275415555275696116256536676816957237377517657797938078218358498638778919059199339199479619759891003101710311129117111991213122713111326134413721386140014421456147014841852[[#This Row],[Heure de départ]])-FeuilleDeTemps133058721071631772193033173313453593733874014154294434574854015134155275415555275696116256536676816957237377517657797938078218358498638778919059199339199479619759891003101710311129117111991213122713111326134413721386140014421456147014841852[[#This Row],[Fin de pause]]+FeuilleDeTemps133058721071631772193033173313453593733874014154294434574854015134155275415555275696116256536676816957237377517657797938078218358498638778919059199339199479619759891003101710311129117111991213122713111326134413721386140014421456147014841852[[#This Row],[Pause]]-FeuilleDeTemps133058721071631772193033173313453593733874014154294434574854015134155275415555275696116256536676816957237377517657797938078218358498638778919059199339199479619759891003101710311129117111991213122713111326134413721386140014421456147014841852[[#This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départ]]&lt;FeuilleDeTemps133058721071631772193033173313453593733874014154294434574854015134155275415555275696116256536676816957237377517657797938078218358498638778919059199339199479619759891003101710311129117111991213122713111326134413721386140014421456147014841852[[#This Row],[Heure d’arrivée]],1,0)+FeuilleDeTemps133058721071631772193033173313453593733874014154294434574854015134155275415555275696116256536676816957237377517657797938078218358498638778919059199339199479619759891003101710311129117111991213122713111326134413721386140014421456147014841852[[#This Row],[Heure de départ]])-FeuilleDeTemps133058721071631772193033173313453593733874014154294434574854015134155275415555275696116256536676816957237377517657797938078218358498638778919059199339199479619759891003101710311129117111991213122713111326134413721386140014421456147014841852[[#This Row],[Heure d’arrivée]],0))*24,0)</f>
        <v>0</v>
      </c>
      <c r="I340" s="59"/>
      <c r="J340" s="24"/>
    </row>
    <row r="341" spans="1:17" s="44" customFormat="1" ht="20.25" customHeight="1">
      <c r="A341" s="46">
        <f t="shared" ref="A341:A345" si="46">A340</f>
        <v>22</v>
      </c>
      <c r="B341" s="14" t="s">
        <v>12</v>
      </c>
      <c r="C341" s="7">
        <f t="shared" si="45"/>
        <v>44713</v>
      </c>
      <c r="D341" s="11"/>
      <c r="E341" s="11"/>
      <c r="F341" s="11"/>
      <c r="G341" s="11"/>
      <c r="H341" s="5">
        <f>IFERROR(IF(COUNT(FeuilleDeTemps133058721071631772193033173313453593733874014154294434574854015134155275415555275696116256536676816957237377517657797938078218358498638778919059199339199479619759891003101710311129117111991213122713111326134413721386140014421456147014841852[[#This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départ]]&lt;FeuilleDeTemps133058721071631772193033173313453593733874014154294434574854015134155275415555275696116256536676816957237377517657797938078218358498638778919059199339199479619759891003101710311129117111991213122713111326134413721386140014421456147014841852[[#This Row],[Heure d’arrivée]],1,0)+FeuilleDeTemps133058721071631772193033173313453593733874014154294434574854015134155275415555275696116256536676816957237377517657797938078218358498638778919059199339199479619759891003101710311129117111991213122713111326134413721386140014421456147014841852[[#This Row],[Heure de départ]])-FeuilleDeTemps133058721071631772193033173313453593733874014154294434574854015134155275415555275696116256536676816957237377517657797938078218358498638778919059199339199479619759891003101710311129117111991213122713111326134413721386140014421456147014841852[[#This Row],[Fin de pause]]+FeuilleDeTemps133058721071631772193033173313453593733874014154294434574854015134155275415555275696116256536676816957237377517657797938078218358498638778919059199339199479619759891003101710311129117111991213122713111326134413721386140014421456147014841852[[#This Row],[Pause]]-FeuilleDeTemps133058721071631772193033173313453593733874014154294434574854015134155275415555275696116256536676816957237377517657797938078218358498638778919059199339199479619759891003101710311129117111991213122713111326134413721386140014421456147014841852[[#This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départ]]&lt;FeuilleDeTemps133058721071631772193033173313453593733874014154294434574854015134155275415555275696116256536676816957237377517657797938078218358498638778919059199339199479619759891003101710311129117111991213122713111326134413721386140014421456147014841852[[#This Row],[Heure d’arrivée]],1,0)+FeuilleDeTemps133058721071631772193033173313453593733874014154294434574854015134155275415555275696116256536676816957237377517657797938078218358498638778919059199339199479619759891003101710311129117111991213122713111326134413721386140014421456147014841852[[#This Row],[Heure de départ]])-FeuilleDeTemps133058721071631772193033173313453593733874014154294434574854015134155275415555275696116256536676816957237377517657797938078218358498638778919059199339199479619759891003101710311129117111991213122713111326134413721386140014421456147014841852[[#This Row],[Heure d’arrivée]],0))*24,0)</f>
        <v>0</v>
      </c>
      <c r="I341" s="59"/>
      <c r="J341" s="24"/>
    </row>
    <row r="342" spans="1:17" s="44" customFormat="1" ht="20.25" customHeight="1">
      <c r="A342" s="46">
        <f t="shared" si="46"/>
        <v>22</v>
      </c>
      <c r="B342" s="14" t="s">
        <v>13</v>
      </c>
      <c r="C342" s="7">
        <f t="shared" si="45"/>
        <v>44714</v>
      </c>
      <c r="D342" s="11"/>
      <c r="E342" s="11"/>
      <c r="F342" s="11"/>
      <c r="G342" s="11"/>
      <c r="H342" s="5">
        <f>IFERROR(IF(COUNT(FeuilleDeTemps133058721071631772193033173313453593733874014154294434574854015134155275415555275696116256536676816957237377517657797938078218358498638778919059199339199479619759891003101710311129117111991213122713111326134413721386140014421456147014841852[[#This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départ]]&lt;FeuilleDeTemps133058721071631772193033173313453593733874014154294434574854015134155275415555275696116256536676816957237377517657797938078218358498638778919059199339199479619759891003101710311129117111991213122713111326134413721386140014421456147014841852[[#This Row],[Heure d’arrivée]],1,0)+FeuilleDeTemps133058721071631772193033173313453593733874014154294434574854015134155275415555275696116256536676816957237377517657797938078218358498638778919059199339199479619759891003101710311129117111991213122713111326134413721386140014421456147014841852[[#This Row],[Heure de départ]])-FeuilleDeTemps133058721071631772193033173313453593733874014154294434574854015134155275415555275696116256536676816957237377517657797938078218358498638778919059199339199479619759891003101710311129117111991213122713111326134413721386140014421456147014841852[[#This Row],[Fin de pause]]+FeuilleDeTemps133058721071631772193033173313453593733874014154294434574854015134155275415555275696116256536676816957237377517657797938078218358498638778919059199339199479619759891003101710311129117111991213122713111326134413721386140014421456147014841852[[#This Row],[Pause]]-FeuilleDeTemps133058721071631772193033173313453593733874014154294434574854015134155275415555275696116256536676816957237377517657797938078218358498638778919059199339199479619759891003101710311129117111991213122713111326134413721386140014421456147014841852[[#This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départ]]&lt;FeuilleDeTemps133058721071631772193033173313453593733874014154294434574854015134155275415555275696116256536676816957237377517657797938078218358498638778919059199339199479619759891003101710311129117111991213122713111326134413721386140014421456147014841852[[#This Row],[Heure d’arrivée]],1,0)+FeuilleDeTemps133058721071631772193033173313453593733874014154294434574854015134155275415555275696116256536676816957237377517657797938078218358498638778919059199339199479619759891003101710311129117111991213122713111326134413721386140014421456147014841852[[#This Row],[Heure de départ]])-FeuilleDeTemps133058721071631772193033173313453593733874014154294434574854015134155275415555275696116256536676816957237377517657797938078218358498638778919059199339199479619759891003101710311129117111991213122713111326134413721386140014421456147014841852[[#This Row],[Heure d’arrivée]],0))*24,0)</f>
        <v>0</v>
      </c>
      <c r="I342" s="59"/>
      <c r="J342" s="24"/>
    </row>
    <row r="343" spans="1:17" s="44" customFormat="1" ht="20.25" customHeight="1">
      <c r="A343" s="46">
        <f t="shared" si="46"/>
        <v>22</v>
      </c>
      <c r="B343" s="14" t="s">
        <v>30</v>
      </c>
      <c r="C343" s="7">
        <f t="shared" si="45"/>
        <v>44715</v>
      </c>
      <c r="D343" s="11"/>
      <c r="E343" s="11"/>
      <c r="F343" s="11"/>
      <c r="G343" s="11"/>
      <c r="H343" s="5">
        <f>IFERROR(IF(COUNT(FeuilleDeTemps133058721071631772193033173313453593733874014154294434574854015134155275415555275696116256536676816957237377517657797938078218358498638778919059199339199479619759891003101710311129117111991213122713111326134413721386140014421456147014841852[[#This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départ]]&lt;FeuilleDeTemps133058721071631772193033173313453593733874014154294434574854015134155275415555275696116256536676816957237377517657797938078218358498638778919059199339199479619759891003101710311129117111991213122713111326134413721386140014421456147014841852[[#This Row],[Heure d’arrivée]],1,0)+FeuilleDeTemps133058721071631772193033173313453593733874014154294434574854015134155275415555275696116256536676816957237377517657797938078218358498638778919059199339199479619759891003101710311129117111991213122713111326134413721386140014421456147014841852[[#This Row],[Heure de départ]])-FeuilleDeTemps133058721071631772193033173313453593733874014154294434574854015134155275415555275696116256536676816957237377517657797938078218358498638778919059199339199479619759891003101710311129117111991213122713111326134413721386140014421456147014841852[[#This Row],[Fin de pause]]+FeuilleDeTemps133058721071631772193033173313453593733874014154294434574854015134155275415555275696116256536676816957237377517657797938078218358498638778919059199339199479619759891003101710311129117111991213122713111326134413721386140014421456147014841852[[#This Row],[Pause]]-FeuilleDeTemps133058721071631772193033173313453593733874014154294434574854015134155275415555275696116256536676816957237377517657797938078218358498638778919059199339199479619759891003101710311129117111991213122713111326134413721386140014421456147014841852[[#This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départ]]&lt;FeuilleDeTemps133058721071631772193033173313453593733874014154294434574854015134155275415555275696116256536676816957237377517657797938078218358498638778919059199339199479619759891003101710311129117111991213122713111326134413721386140014421456147014841852[[#This Row],[Heure d’arrivée]],1,0)+FeuilleDeTemps133058721071631772193033173313453593733874014154294434574854015134155275415555275696116256536676816957237377517657797938078218358498638778919059199339199479619759891003101710311129117111991213122713111326134413721386140014421456147014841852[[#This Row],[Heure de départ]])-FeuilleDeTemps133058721071631772193033173313453593733874014154294434574854015134155275415555275696116256536676816957237377517657797938078218358498638778919059199339199479619759891003101710311129117111991213122713111326134413721386140014421456147014841852[[#This Row],[Heure d’arrivée]],0))*24,0)</f>
        <v>0</v>
      </c>
      <c r="I343" s="59"/>
      <c r="J343" s="24"/>
    </row>
    <row r="344" spans="1:17" s="44" customFormat="1" ht="20.25" customHeight="1">
      <c r="A344" s="46">
        <f t="shared" si="46"/>
        <v>22</v>
      </c>
      <c r="B344" s="14" t="s">
        <v>14</v>
      </c>
      <c r="C344" s="15">
        <f t="shared" si="45"/>
        <v>44716</v>
      </c>
      <c r="D344" s="15"/>
      <c r="E344" s="15"/>
      <c r="F344" s="15"/>
      <c r="G344" s="15"/>
      <c r="H344" s="17">
        <f>IFERROR(IF(COUNT(FeuilleDeTemps133058721071631772193033173313453593733874014154294434574854015134155275415555275696116256536676816957237377517657797938078218358498638778919059199339199479619759891003101710311129117111991213122713111326134413721386140014421456147014841852[[#This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départ]]&lt;FeuilleDeTemps133058721071631772193033173313453593733874014154294434574854015134155275415555275696116256536676816957237377517657797938078218358498638778919059199339199479619759891003101710311129117111991213122713111326134413721386140014421456147014841852[[#This Row],[Heure d’arrivée]],1,0)+FeuilleDeTemps133058721071631772193033173313453593733874014154294434574854015134155275415555275696116256536676816957237377517657797938078218358498638778919059199339199479619759891003101710311129117111991213122713111326134413721386140014421456147014841852[[#This Row],[Heure de départ]])-FeuilleDeTemps133058721071631772193033173313453593733874014154294434574854015134155275415555275696116256536676816957237377517657797938078218358498638778919059199339199479619759891003101710311129117111991213122713111326134413721386140014421456147014841852[[#This Row],[Fin de pause]]+FeuilleDeTemps133058721071631772193033173313453593733874014154294434574854015134155275415555275696116256536676816957237377517657797938078218358498638778919059199339199479619759891003101710311129117111991213122713111326134413721386140014421456147014841852[[#This Row],[Pause]]-FeuilleDeTemps133058721071631772193033173313453593733874014154294434574854015134155275415555275696116256536676816957237377517657797938078218358498638778919059199339199479619759891003101710311129117111991213122713111326134413721386140014421456147014841852[[#This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départ]]&lt;FeuilleDeTemps133058721071631772193033173313453593733874014154294434574854015134155275415555275696116256536676816957237377517657797938078218358498638778919059199339199479619759891003101710311129117111991213122713111326134413721386140014421456147014841852[[#This Row],[Heure d’arrivée]],1,0)+FeuilleDeTemps133058721071631772193033173313453593733874014154294434574854015134155275415555275696116256536676816957237377517657797938078218358498638778919059199339199479619759891003101710311129117111991213122713111326134413721386140014421456147014841852[[#This Row],[Heure de départ]])-FeuilleDeTemps133058721071631772193033173313453593733874014154294434574854015134155275415555275696116256536676816957237377517657797938078218358498638778919059199339199479619759891003101710311129117111991213122713111326134413721386140014421456147014841852[[#This Row],[Heure d’arrivée]],0))*24,0)</f>
        <v>0</v>
      </c>
      <c r="I344" s="17"/>
      <c r="J344" s="25"/>
    </row>
    <row r="345" spans="1:17" s="44" customFormat="1" ht="20.25" customHeight="1">
      <c r="A345" s="46">
        <f t="shared" si="46"/>
        <v>22</v>
      </c>
      <c r="B345" s="14" t="s">
        <v>15</v>
      </c>
      <c r="C345" s="15">
        <f t="shared" si="45"/>
        <v>44717</v>
      </c>
      <c r="D345" s="15"/>
      <c r="E345" s="15"/>
      <c r="F345" s="15"/>
      <c r="G345" s="15"/>
      <c r="H345" s="17">
        <f>IFERROR(IF(COUNT(FeuilleDeTemps133058721071631772193033173313453593733874014154294434574854015134155275415555275696116256536676816957237377517657797938078218358498638778919059199339199479619759891003101710311129117111991213122713111326134413721386140014421456147014841852[[#This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départ]]&lt;FeuilleDeTemps133058721071631772193033173313453593733874014154294434574854015134155275415555275696116256536676816957237377517657797938078218358498638778919059199339199479619759891003101710311129117111991213122713111326134413721386140014421456147014841852[[#This Row],[Heure d’arrivée]],1,0)+FeuilleDeTemps133058721071631772193033173313453593733874014154294434574854015134155275415555275696116256536676816957237377517657797938078218358498638778919059199339199479619759891003101710311129117111991213122713111326134413721386140014421456147014841852[[#This Row],[Heure de départ]])-FeuilleDeTemps133058721071631772193033173313453593733874014154294434574854015134155275415555275696116256536676816957237377517657797938078218358498638778919059199339199479619759891003101710311129117111991213122713111326134413721386140014421456147014841852[[#This Row],[Fin de pause]]+FeuilleDeTemps133058721071631772193033173313453593733874014154294434574854015134155275415555275696116256536676816957237377517657797938078218358498638778919059199339199479619759891003101710311129117111991213122713111326134413721386140014421456147014841852[[#This Row],[Pause]]-FeuilleDeTemps133058721071631772193033173313453593733874014154294434574854015134155275415555275696116256536676816957237377517657797938078218358498638778919059199339199479619759891003101710311129117111991213122713111326134413721386140014421456147014841852[[#This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133058721071631772193033173313453593733874014154294434574854015134155275415555275696116256536676816957237377517657797938078218358498638778919059199339199479619759891003101710311129117111991213122713111326134413721386140014421456147014841852[[#This Row],[Heure de départ]]&lt;FeuilleDeTemps133058721071631772193033173313453593733874014154294434574854015134155275415555275696116256536676816957237377517657797938078218358498638778919059199339199479619759891003101710311129117111991213122713111326134413721386140014421456147014841852[[#This Row],[Heure d’arrivée]],1,0)+FeuilleDeTemps133058721071631772193033173313453593733874014154294434574854015134155275415555275696116256536676816957237377517657797938078218358498638778919059199339199479619759891003101710311129117111991213122713111326134413721386140014421456147014841852[[#This Row],[Heure de départ]])-FeuilleDeTemps133058721071631772193033173313453593733874014154294434574854015134155275415555275696116256536676816957237377517657797938078218358498638778919059199339199479619759891003101710311129117111991213122713111326134413721386140014421456147014841852[[#This Row],[Heure d’arrivée]],0))*24,0)</f>
        <v>0</v>
      </c>
      <c r="I345" s="17"/>
      <c r="J345" s="25"/>
    </row>
    <row r="346" spans="1:17" s="1" customFormat="1" ht="36" customHeight="1">
      <c r="A346" s="47"/>
      <c r="B346" s="2" t="s">
        <v>31</v>
      </c>
      <c r="C346" s="2" t="s">
        <v>0</v>
      </c>
      <c r="D346" s="2" t="s">
        <v>2</v>
      </c>
      <c r="E346" s="2" t="s">
        <v>4</v>
      </c>
      <c r="F346" s="2" t="s">
        <v>5</v>
      </c>
      <c r="G346" s="2" t="s">
        <v>29</v>
      </c>
      <c r="H346" s="2" t="s">
        <v>32</v>
      </c>
      <c r="N346" s="19"/>
      <c r="Q346" s="19"/>
    </row>
    <row r="347" spans="1:17" s="57" customFormat="1" ht="16.2" customHeight="1">
      <c r="A347" s="54"/>
      <c r="B347" s="55">
        <f>IF((H337)=0, (G337),(G337)-(H337))</f>
        <v>-836</v>
      </c>
      <c r="C347" s="55">
        <v>38</v>
      </c>
      <c r="D347" s="55">
        <f>SUBTOTAL(109,FeuilleDeTemps133058721071631772193033173313453593733874014154294434574854015134155275415555275696116256536676816957237377517657797938078218358498638778919059199339199479619759891003101710311129117111991213122713111326134413721386140014421456147014841853[Heures de travail])</f>
        <v>0</v>
      </c>
      <c r="E347" s="55">
        <f>IF(D347&lt;=C347,D347,C347)</f>
        <v>0</v>
      </c>
      <c r="F347" s="55">
        <f>D347-E347</f>
        <v>0</v>
      </c>
      <c r="G347" s="55">
        <f>SUM(D347,-C347,B347)</f>
        <v>-874</v>
      </c>
      <c r="H347" s="55">
        <f>SUM(FeuilleDeTemps133058721071631772193033173313453593733874014154294434574854015134155275415555275696116256536676816957237377517657797938078218358498638778919059199339199479619759891003101710311129117111991213122713111326134413721386140014421456147014841853[Payement])</f>
        <v>0</v>
      </c>
      <c r="I347" s="56"/>
      <c r="J347" s="56"/>
    </row>
    <row r="348" spans="1:17" s="44" customFormat="1" ht="16.8" customHeight="1" thickBot="1">
      <c r="A348" s="46"/>
      <c r="B348" s="44" t="s">
        <v>10</v>
      </c>
      <c r="C348" s="44" t="s">
        <v>1</v>
      </c>
      <c r="D348" s="44" t="s">
        <v>3</v>
      </c>
      <c r="E348" s="44" t="s">
        <v>8</v>
      </c>
      <c r="F348" s="44" t="s">
        <v>9</v>
      </c>
      <c r="G348" s="44" t="s">
        <v>6</v>
      </c>
      <c r="H348" s="44" t="s">
        <v>7</v>
      </c>
      <c r="I348" s="44" t="s">
        <v>102</v>
      </c>
      <c r="J348" s="33" t="s">
        <v>97</v>
      </c>
    </row>
    <row r="349" spans="1:17" s="44" customFormat="1" ht="20.25" customHeight="1">
      <c r="A349" s="60">
        <f>WEEKNUM(C349)-1</f>
        <v>23</v>
      </c>
      <c r="B349" s="14" t="s">
        <v>99</v>
      </c>
      <c r="C349" s="7">
        <f>(C345)+1</f>
        <v>44718</v>
      </c>
      <c r="D349" s="11"/>
      <c r="E349" s="11"/>
      <c r="F349" s="11"/>
      <c r="G349" s="11"/>
      <c r="H349" s="5">
        <f>IFERROR(IF(COUNT(FeuilleDeTemps133058721071631772193033173313453593733874014154294434574854015134155275415555275696116256536676816957237377517657797938078218358498638778919059199339199479619759891003101710311129117111991213122713111326134413721386140014421456147014841853[[#This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départ]]&lt;FeuilleDeTemps133058721071631772193033173313453593733874014154294434574854015134155275415555275696116256536676816957237377517657797938078218358498638778919059199339199479619759891003101710311129117111991213122713111326134413721386140014421456147014841853[[#This Row],[Heure d’arrivée]],1,0)+FeuilleDeTemps133058721071631772193033173313453593733874014154294434574854015134155275415555275696116256536676816957237377517657797938078218358498638778919059199339199479619759891003101710311129117111991213122713111326134413721386140014421456147014841853[[#This Row],[Heure de départ]])-FeuilleDeTemps133058721071631772193033173313453593733874014154294434574854015134155275415555275696116256536676816957237377517657797938078218358498638778919059199339199479619759891003101710311129117111991213122713111326134413721386140014421456147014841853[[#This Row],[Fin de pause]]+FeuilleDeTemps133058721071631772193033173313453593733874014154294434574854015134155275415555275696116256536676816957237377517657797938078218358498638778919059199339199479619759891003101710311129117111991213122713111326134413721386140014421456147014841853[[#This Row],[Pause]]-FeuilleDeTemps133058721071631772193033173313453593733874014154294434574854015134155275415555275696116256536676816957237377517657797938078218358498638778919059199339199479619759891003101710311129117111991213122713111326134413721386140014421456147014841853[[#This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départ]]&lt;FeuilleDeTemps133058721071631772193033173313453593733874014154294434574854015134155275415555275696116256536676816957237377517657797938078218358498638778919059199339199479619759891003101710311129117111991213122713111326134413721386140014421456147014841853[[#This Row],[Heure d’arrivée]],1,0)+FeuilleDeTemps133058721071631772193033173313453593733874014154294434574854015134155275415555275696116256536676816957237377517657797938078218358498638778919059199339199479619759891003101710311129117111991213122713111326134413721386140014421456147014841853[[#This Row],[Heure de départ]])-FeuilleDeTemps133058721071631772193033173313453593733874014154294434574854015134155275415555275696116256536676816957237377517657797938078218358498638778919059199339199479619759891003101710311129117111991213122713111326134413721386140014421456147014841853[[#This Row],[Heure d’arrivée]],0))*24,0)</f>
        <v>0</v>
      </c>
      <c r="I349" s="59"/>
      <c r="J349" s="24"/>
    </row>
    <row r="350" spans="1:17" s="44" customFormat="1" ht="20.25" customHeight="1">
      <c r="A350" s="46">
        <f>A349</f>
        <v>23</v>
      </c>
      <c r="B350" s="14" t="s">
        <v>11</v>
      </c>
      <c r="C350" s="7">
        <f t="shared" ref="C350:C355" si="47">(C349)+1</f>
        <v>44719</v>
      </c>
      <c r="D350" s="11"/>
      <c r="E350" s="11"/>
      <c r="F350" s="11"/>
      <c r="G350" s="11"/>
      <c r="H350" s="5">
        <f>IFERROR(IF(COUNT(FeuilleDeTemps133058721071631772193033173313453593733874014154294434574854015134155275415555275696116256536676816957237377517657797938078218358498638778919059199339199479619759891003101710311129117111991213122713111326134413721386140014421456147014841853[[#This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départ]]&lt;FeuilleDeTemps133058721071631772193033173313453593733874014154294434574854015134155275415555275696116256536676816957237377517657797938078218358498638778919059199339199479619759891003101710311129117111991213122713111326134413721386140014421456147014841853[[#This Row],[Heure d’arrivée]],1,0)+FeuilleDeTemps133058721071631772193033173313453593733874014154294434574854015134155275415555275696116256536676816957237377517657797938078218358498638778919059199339199479619759891003101710311129117111991213122713111326134413721386140014421456147014841853[[#This Row],[Heure de départ]])-FeuilleDeTemps133058721071631772193033173313453593733874014154294434574854015134155275415555275696116256536676816957237377517657797938078218358498638778919059199339199479619759891003101710311129117111991213122713111326134413721386140014421456147014841853[[#This Row],[Fin de pause]]+FeuilleDeTemps133058721071631772193033173313453593733874014154294434574854015134155275415555275696116256536676816957237377517657797938078218358498638778919059199339199479619759891003101710311129117111991213122713111326134413721386140014421456147014841853[[#This Row],[Pause]]-FeuilleDeTemps133058721071631772193033173313453593733874014154294434574854015134155275415555275696116256536676816957237377517657797938078218358498638778919059199339199479619759891003101710311129117111991213122713111326134413721386140014421456147014841853[[#This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départ]]&lt;FeuilleDeTemps133058721071631772193033173313453593733874014154294434574854015134155275415555275696116256536676816957237377517657797938078218358498638778919059199339199479619759891003101710311129117111991213122713111326134413721386140014421456147014841853[[#This Row],[Heure d’arrivée]],1,0)+FeuilleDeTemps133058721071631772193033173313453593733874014154294434574854015134155275415555275696116256536676816957237377517657797938078218358498638778919059199339199479619759891003101710311129117111991213122713111326134413721386140014421456147014841853[[#This Row],[Heure de départ]])-FeuilleDeTemps133058721071631772193033173313453593733874014154294434574854015134155275415555275696116256536676816957237377517657797938078218358498638778919059199339199479619759891003101710311129117111991213122713111326134413721386140014421456147014841853[[#This Row],[Heure d’arrivée]],0))*24,0)</f>
        <v>0</v>
      </c>
      <c r="I350" s="59"/>
      <c r="J350" s="24"/>
    </row>
    <row r="351" spans="1:17" s="44" customFormat="1" ht="20.25" customHeight="1">
      <c r="A351" s="46">
        <f t="shared" ref="A351:A355" si="48">A350</f>
        <v>23</v>
      </c>
      <c r="B351" s="14" t="s">
        <v>12</v>
      </c>
      <c r="C351" s="7">
        <f t="shared" si="47"/>
        <v>44720</v>
      </c>
      <c r="D351" s="11"/>
      <c r="E351" s="11"/>
      <c r="F351" s="11"/>
      <c r="G351" s="11"/>
      <c r="H351" s="5">
        <f>IFERROR(IF(COUNT(FeuilleDeTemps133058721071631772193033173313453593733874014154294434574854015134155275415555275696116256536676816957237377517657797938078218358498638778919059199339199479619759891003101710311129117111991213122713111326134413721386140014421456147014841853[[#This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départ]]&lt;FeuilleDeTemps133058721071631772193033173313453593733874014154294434574854015134155275415555275696116256536676816957237377517657797938078218358498638778919059199339199479619759891003101710311129117111991213122713111326134413721386140014421456147014841853[[#This Row],[Heure d’arrivée]],1,0)+FeuilleDeTemps133058721071631772193033173313453593733874014154294434574854015134155275415555275696116256536676816957237377517657797938078218358498638778919059199339199479619759891003101710311129117111991213122713111326134413721386140014421456147014841853[[#This Row],[Heure de départ]])-FeuilleDeTemps133058721071631772193033173313453593733874014154294434574854015134155275415555275696116256536676816957237377517657797938078218358498638778919059199339199479619759891003101710311129117111991213122713111326134413721386140014421456147014841853[[#This Row],[Fin de pause]]+FeuilleDeTemps133058721071631772193033173313453593733874014154294434574854015134155275415555275696116256536676816957237377517657797938078218358498638778919059199339199479619759891003101710311129117111991213122713111326134413721386140014421456147014841853[[#This Row],[Pause]]-FeuilleDeTemps133058721071631772193033173313453593733874014154294434574854015134155275415555275696116256536676816957237377517657797938078218358498638778919059199339199479619759891003101710311129117111991213122713111326134413721386140014421456147014841853[[#This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départ]]&lt;FeuilleDeTemps133058721071631772193033173313453593733874014154294434574854015134155275415555275696116256536676816957237377517657797938078218358498638778919059199339199479619759891003101710311129117111991213122713111326134413721386140014421456147014841853[[#This Row],[Heure d’arrivée]],1,0)+FeuilleDeTemps133058721071631772193033173313453593733874014154294434574854015134155275415555275696116256536676816957237377517657797938078218358498638778919059199339199479619759891003101710311129117111991213122713111326134413721386140014421456147014841853[[#This Row],[Heure de départ]])-FeuilleDeTemps133058721071631772193033173313453593733874014154294434574854015134155275415555275696116256536676816957237377517657797938078218358498638778919059199339199479619759891003101710311129117111991213122713111326134413721386140014421456147014841853[[#This Row],[Heure d’arrivée]],0))*24,0)</f>
        <v>0</v>
      </c>
      <c r="I351" s="59"/>
      <c r="J351" s="24"/>
    </row>
    <row r="352" spans="1:17" s="44" customFormat="1" ht="20.25" customHeight="1">
      <c r="A352" s="46">
        <f t="shared" si="48"/>
        <v>23</v>
      </c>
      <c r="B352" s="14" t="s">
        <v>13</v>
      </c>
      <c r="C352" s="7">
        <f t="shared" si="47"/>
        <v>44721</v>
      </c>
      <c r="D352" s="11"/>
      <c r="E352" s="11"/>
      <c r="F352" s="11"/>
      <c r="G352" s="11"/>
      <c r="H352" s="5">
        <f>IFERROR(IF(COUNT(FeuilleDeTemps133058721071631772193033173313453593733874014154294434574854015134155275415555275696116256536676816957237377517657797938078218358498638778919059199339199479619759891003101710311129117111991213122713111326134413721386140014421456147014841853[[#This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départ]]&lt;FeuilleDeTemps133058721071631772193033173313453593733874014154294434574854015134155275415555275696116256536676816957237377517657797938078218358498638778919059199339199479619759891003101710311129117111991213122713111326134413721386140014421456147014841853[[#This Row],[Heure d’arrivée]],1,0)+FeuilleDeTemps133058721071631772193033173313453593733874014154294434574854015134155275415555275696116256536676816957237377517657797938078218358498638778919059199339199479619759891003101710311129117111991213122713111326134413721386140014421456147014841853[[#This Row],[Heure de départ]])-FeuilleDeTemps133058721071631772193033173313453593733874014154294434574854015134155275415555275696116256536676816957237377517657797938078218358498638778919059199339199479619759891003101710311129117111991213122713111326134413721386140014421456147014841853[[#This Row],[Fin de pause]]+FeuilleDeTemps133058721071631772193033173313453593733874014154294434574854015134155275415555275696116256536676816957237377517657797938078218358498638778919059199339199479619759891003101710311129117111991213122713111326134413721386140014421456147014841853[[#This Row],[Pause]]-FeuilleDeTemps133058721071631772193033173313453593733874014154294434574854015134155275415555275696116256536676816957237377517657797938078218358498638778919059199339199479619759891003101710311129117111991213122713111326134413721386140014421456147014841853[[#This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départ]]&lt;FeuilleDeTemps133058721071631772193033173313453593733874014154294434574854015134155275415555275696116256536676816957237377517657797938078218358498638778919059199339199479619759891003101710311129117111991213122713111326134413721386140014421456147014841853[[#This Row],[Heure d’arrivée]],1,0)+FeuilleDeTemps133058721071631772193033173313453593733874014154294434574854015134155275415555275696116256536676816957237377517657797938078218358498638778919059199339199479619759891003101710311129117111991213122713111326134413721386140014421456147014841853[[#This Row],[Heure de départ]])-FeuilleDeTemps133058721071631772193033173313453593733874014154294434574854015134155275415555275696116256536676816957237377517657797938078218358498638778919059199339199479619759891003101710311129117111991213122713111326134413721386140014421456147014841853[[#This Row],[Heure d’arrivée]],0))*24,0)</f>
        <v>0</v>
      </c>
      <c r="I352" s="59"/>
      <c r="J352" s="24"/>
    </row>
    <row r="353" spans="1:17" s="44" customFormat="1" ht="20.25" customHeight="1">
      <c r="A353" s="46">
        <f t="shared" si="48"/>
        <v>23</v>
      </c>
      <c r="B353" s="14" t="s">
        <v>30</v>
      </c>
      <c r="C353" s="7">
        <f t="shared" si="47"/>
        <v>44722</v>
      </c>
      <c r="D353" s="11"/>
      <c r="E353" s="11"/>
      <c r="F353" s="11"/>
      <c r="G353" s="11"/>
      <c r="H353" s="5">
        <f>IFERROR(IF(COUNT(FeuilleDeTemps133058721071631772193033173313453593733874014154294434574854015134155275415555275696116256536676816957237377517657797938078218358498638778919059199339199479619759891003101710311129117111991213122713111326134413721386140014421456147014841853[[#This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départ]]&lt;FeuilleDeTemps133058721071631772193033173313453593733874014154294434574854015134155275415555275696116256536676816957237377517657797938078218358498638778919059199339199479619759891003101710311129117111991213122713111326134413721386140014421456147014841853[[#This Row],[Heure d’arrivée]],1,0)+FeuilleDeTemps133058721071631772193033173313453593733874014154294434574854015134155275415555275696116256536676816957237377517657797938078218358498638778919059199339199479619759891003101710311129117111991213122713111326134413721386140014421456147014841853[[#This Row],[Heure de départ]])-FeuilleDeTemps133058721071631772193033173313453593733874014154294434574854015134155275415555275696116256536676816957237377517657797938078218358498638778919059199339199479619759891003101710311129117111991213122713111326134413721386140014421456147014841853[[#This Row],[Fin de pause]]+FeuilleDeTemps133058721071631772193033173313453593733874014154294434574854015134155275415555275696116256536676816957237377517657797938078218358498638778919059199339199479619759891003101710311129117111991213122713111326134413721386140014421456147014841853[[#This Row],[Pause]]-FeuilleDeTemps133058721071631772193033173313453593733874014154294434574854015134155275415555275696116256536676816957237377517657797938078218358498638778919059199339199479619759891003101710311129117111991213122713111326134413721386140014421456147014841853[[#This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départ]]&lt;FeuilleDeTemps133058721071631772193033173313453593733874014154294434574854015134155275415555275696116256536676816957237377517657797938078218358498638778919059199339199479619759891003101710311129117111991213122713111326134413721386140014421456147014841853[[#This Row],[Heure d’arrivée]],1,0)+FeuilleDeTemps133058721071631772193033173313453593733874014154294434574854015134155275415555275696116256536676816957237377517657797938078218358498638778919059199339199479619759891003101710311129117111991213122713111326134413721386140014421456147014841853[[#This Row],[Heure de départ]])-FeuilleDeTemps133058721071631772193033173313453593733874014154294434574854015134155275415555275696116256536676816957237377517657797938078218358498638778919059199339199479619759891003101710311129117111991213122713111326134413721386140014421456147014841853[[#This Row],[Heure d’arrivée]],0))*24,0)</f>
        <v>0</v>
      </c>
      <c r="I353" s="59"/>
      <c r="J353" s="24"/>
    </row>
    <row r="354" spans="1:17" s="44" customFormat="1" ht="20.25" customHeight="1">
      <c r="A354" s="46">
        <f t="shared" si="48"/>
        <v>23</v>
      </c>
      <c r="B354" s="14" t="s">
        <v>14</v>
      </c>
      <c r="C354" s="15">
        <f t="shared" si="47"/>
        <v>44723</v>
      </c>
      <c r="D354" s="15"/>
      <c r="E354" s="15"/>
      <c r="F354" s="15"/>
      <c r="G354" s="15"/>
      <c r="H354" s="17">
        <f>IFERROR(IF(COUNT(FeuilleDeTemps133058721071631772193033173313453593733874014154294434574854015134155275415555275696116256536676816957237377517657797938078218358498638778919059199339199479619759891003101710311129117111991213122713111326134413721386140014421456147014841853[[#This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départ]]&lt;FeuilleDeTemps133058721071631772193033173313453593733874014154294434574854015134155275415555275696116256536676816957237377517657797938078218358498638778919059199339199479619759891003101710311129117111991213122713111326134413721386140014421456147014841853[[#This Row],[Heure d’arrivée]],1,0)+FeuilleDeTemps133058721071631772193033173313453593733874014154294434574854015134155275415555275696116256536676816957237377517657797938078218358498638778919059199339199479619759891003101710311129117111991213122713111326134413721386140014421456147014841853[[#This Row],[Heure de départ]])-FeuilleDeTemps133058721071631772193033173313453593733874014154294434574854015134155275415555275696116256536676816957237377517657797938078218358498638778919059199339199479619759891003101710311129117111991213122713111326134413721386140014421456147014841853[[#This Row],[Fin de pause]]+FeuilleDeTemps133058721071631772193033173313453593733874014154294434574854015134155275415555275696116256536676816957237377517657797938078218358498638778919059199339199479619759891003101710311129117111991213122713111326134413721386140014421456147014841853[[#This Row],[Pause]]-FeuilleDeTemps133058721071631772193033173313453593733874014154294434574854015134155275415555275696116256536676816957237377517657797938078218358498638778919059199339199479619759891003101710311129117111991213122713111326134413721386140014421456147014841853[[#This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départ]]&lt;FeuilleDeTemps133058721071631772193033173313453593733874014154294434574854015134155275415555275696116256536676816957237377517657797938078218358498638778919059199339199479619759891003101710311129117111991213122713111326134413721386140014421456147014841853[[#This Row],[Heure d’arrivée]],1,0)+FeuilleDeTemps133058721071631772193033173313453593733874014154294434574854015134155275415555275696116256536676816957237377517657797938078218358498638778919059199339199479619759891003101710311129117111991213122713111326134413721386140014421456147014841853[[#This Row],[Heure de départ]])-FeuilleDeTemps133058721071631772193033173313453593733874014154294434574854015134155275415555275696116256536676816957237377517657797938078218358498638778919059199339199479619759891003101710311129117111991213122713111326134413721386140014421456147014841853[[#This Row],[Heure d’arrivée]],0))*24,0)</f>
        <v>0</v>
      </c>
      <c r="I354" s="17"/>
      <c r="J354" s="25"/>
    </row>
    <row r="355" spans="1:17" s="44" customFormat="1" ht="20.25" customHeight="1">
      <c r="A355" s="46">
        <f t="shared" si="48"/>
        <v>23</v>
      </c>
      <c r="B355" s="14" t="s">
        <v>15</v>
      </c>
      <c r="C355" s="15">
        <f t="shared" si="47"/>
        <v>44724</v>
      </c>
      <c r="D355" s="15"/>
      <c r="E355" s="15"/>
      <c r="F355" s="15"/>
      <c r="G355" s="15"/>
      <c r="H355" s="17">
        <f>IFERROR(IF(COUNT(FeuilleDeTemps133058721071631772193033173313453593733874014154294434574854015134155275415555275696116256536676816957237377517657797938078218358498638778919059199339199479619759891003101710311129117111991213122713111326134413721386140014421456147014841853[[#This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départ]]&lt;FeuilleDeTemps133058721071631772193033173313453593733874014154294434574854015134155275415555275696116256536676816957237377517657797938078218358498638778919059199339199479619759891003101710311129117111991213122713111326134413721386140014421456147014841853[[#This Row],[Heure d’arrivée]],1,0)+FeuilleDeTemps133058721071631772193033173313453593733874014154294434574854015134155275415555275696116256536676816957237377517657797938078218358498638778919059199339199479619759891003101710311129117111991213122713111326134413721386140014421456147014841853[[#This Row],[Heure de départ]])-FeuilleDeTemps133058721071631772193033173313453593733874014154294434574854015134155275415555275696116256536676816957237377517657797938078218358498638778919059199339199479619759891003101710311129117111991213122713111326134413721386140014421456147014841853[[#This Row],[Fin de pause]]+FeuilleDeTemps133058721071631772193033173313453593733874014154294434574854015134155275415555275696116256536676816957237377517657797938078218358498638778919059199339199479619759891003101710311129117111991213122713111326134413721386140014421456147014841853[[#This Row],[Pause]]-FeuilleDeTemps133058721071631772193033173313453593733874014154294434574854015134155275415555275696116256536676816957237377517657797938078218358498638778919059199339199479619759891003101710311129117111991213122713111326134413721386140014421456147014841853[[#This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133058721071631772193033173313453593733874014154294434574854015134155275415555275696116256536676816957237377517657797938078218358498638778919059199339199479619759891003101710311129117111991213122713111326134413721386140014421456147014841853[[#This Row],[Heure de départ]]&lt;FeuilleDeTemps133058721071631772193033173313453593733874014154294434574854015134155275415555275696116256536676816957237377517657797938078218358498638778919059199339199479619759891003101710311129117111991213122713111326134413721386140014421456147014841853[[#This Row],[Heure d’arrivée]],1,0)+FeuilleDeTemps133058721071631772193033173313453593733874014154294434574854015134155275415555275696116256536676816957237377517657797938078218358498638778919059199339199479619759891003101710311129117111991213122713111326134413721386140014421456147014841853[[#This Row],[Heure de départ]])-FeuilleDeTemps133058721071631772193033173313453593733874014154294434574854015134155275415555275696116256536676816957237377517657797938078218358498638778919059199339199479619759891003101710311129117111991213122713111326134413721386140014421456147014841853[[#This Row],[Heure d’arrivée]],0))*24,0)</f>
        <v>0</v>
      </c>
      <c r="I355" s="17"/>
      <c r="J355" s="25"/>
    </row>
    <row r="356" spans="1:17" s="1" customFormat="1" ht="36" customHeight="1">
      <c r="A356" s="47"/>
      <c r="B356" s="2" t="s">
        <v>31</v>
      </c>
      <c r="C356" s="2" t="s">
        <v>0</v>
      </c>
      <c r="D356" s="2" t="s">
        <v>2</v>
      </c>
      <c r="E356" s="2" t="s">
        <v>4</v>
      </c>
      <c r="F356" s="2" t="s">
        <v>5</v>
      </c>
      <c r="G356" s="2" t="s">
        <v>29</v>
      </c>
      <c r="H356" s="2" t="s">
        <v>32</v>
      </c>
      <c r="N356" s="19"/>
      <c r="Q356" s="19"/>
    </row>
    <row r="357" spans="1:17" s="57" customFormat="1" ht="16.2" customHeight="1">
      <c r="A357" s="54"/>
      <c r="B357" s="55">
        <f>IF((H347)=0, (G347),(G347)-(H347))</f>
        <v>-874</v>
      </c>
      <c r="C357" s="55">
        <v>38</v>
      </c>
      <c r="D357" s="55">
        <f>SUBTOTAL(109,FeuilleDeTemps133058721071631772193033173313453593733874014154294434574854015134155275415555275696116256536676816957237377517657797938078218358498638778919059199339199479619759891003101710311129117111991213122713111326134413721386140014421456147014841854[Heures de travail])</f>
        <v>0</v>
      </c>
      <c r="E357" s="55">
        <f>IF(D357&lt;=C357,D357,C357)</f>
        <v>0</v>
      </c>
      <c r="F357" s="55">
        <f>D357-E357</f>
        <v>0</v>
      </c>
      <c r="G357" s="55">
        <f>SUM(D357,-C357,B357)</f>
        <v>-912</v>
      </c>
      <c r="H357" s="55">
        <f>SUM(FeuilleDeTemps133058721071631772193033173313453593733874014154294434574854015134155275415555275696116256536676816957237377517657797938078218358498638778919059199339199479619759891003101710311129117111991213122713111326134413721386140014421456147014841854[Payement])</f>
        <v>0</v>
      </c>
      <c r="I357" s="56"/>
      <c r="J357" s="56"/>
    </row>
    <row r="358" spans="1:17" s="44" customFormat="1" ht="16.8" customHeight="1" thickBot="1">
      <c r="A358" s="46"/>
      <c r="B358" s="44" t="s">
        <v>10</v>
      </c>
      <c r="C358" s="44" t="s">
        <v>1</v>
      </c>
      <c r="D358" s="44" t="s">
        <v>3</v>
      </c>
      <c r="E358" s="44" t="s">
        <v>8</v>
      </c>
      <c r="F358" s="44" t="s">
        <v>9</v>
      </c>
      <c r="G358" s="44" t="s">
        <v>6</v>
      </c>
      <c r="H358" s="44" t="s">
        <v>7</v>
      </c>
      <c r="I358" s="44" t="s">
        <v>102</v>
      </c>
      <c r="J358" s="33" t="s">
        <v>97</v>
      </c>
    </row>
    <row r="359" spans="1:17" s="44" customFormat="1" ht="20.25" customHeight="1">
      <c r="A359" s="60">
        <f>WEEKNUM(C359)-1</f>
        <v>24</v>
      </c>
      <c r="B359" s="14" t="s">
        <v>99</v>
      </c>
      <c r="C359" s="7">
        <f>(C355)+1</f>
        <v>44725</v>
      </c>
      <c r="D359" s="11"/>
      <c r="E359" s="11"/>
      <c r="F359" s="11"/>
      <c r="G359" s="11"/>
      <c r="H359" s="5">
        <f>IFERROR(IF(COUNT(FeuilleDeTemps133058721071631772193033173313453593733874014154294434574854015134155275415555275696116256536676816957237377517657797938078218358498638778919059199339199479619759891003101710311129117111991213122713111326134413721386140014421456147014841854[[#This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départ]]&lt;FeuilleDeTemps133058721071631772193033173313453593733874014154294434574854015134155275415555275696116256536676816957237377517657797938078218358498638778919059199339199479619759891003101710311129117111991213122713111326134413721386140014421456147014841854[[#This Row],[Heure d’arrivée]],1,0)+FeuilleDeTemps133058721071631772193033173313453593733874014154294434574854015134155275415555275696116256536676816957237377517657797938078218358498638778919059199339199479619759891003101710311129117111991213122713111326134413721386140014421456147014841854[[#This Row],[Heure de départ]])-FeuilleDeTemps133058721071631772193033173313453593733874014154294434574854015134155275415555275696116256536676816957237377517657797938078218358498638778919059199339199479619759891003101710311129117111991213122713111326134413721386140014421456147014841854[[#This Row],[Fin de pause]]+FeuilleDeTemps133058721071631772193033173313453593733874014154294434574854015134155275415555275696116256536676816957237377517657797938078218358498638778919059199339199479619759891003101710311129117111991213122713111326134413721386140014421456147014841854[[#This Row],[Pause]]-FeuilleDeTemps133058721071631772193033173313453593733874014154294434574854015134155275415555275696116256536676816957237377517657797938078218358498638778919059199339199479619759891003101710311129117111991213122713111326134413721386140014421456147014841854[[#This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départ]]&lt;FeuilleDeTemps133058721071631772193033173313453593733874014154294434574854015134155275415555275696116256536676816957237377517657797938078218358498638778919059199339199479619759891003101710311129117111991213122713111326134413721386140014421456147014841854[[#This Row],[Heure d’arrivée]],1,0)+FeuilleDeTemps133058721071631772193033173313453593733874014154294434574854015134155275415555275696116256536676816957237377517657797938078218358498638778919059199339199479619759891003101710311129117111991213122713111326134413721386140014421456147014841854[[#This Row],[Heure de départ]])-FeuilleDeTemps133058721071631772193033173313453593733874014154294434574854015134155275415555275696116256536676816957237377517657797938078218358498638778919059199339199479619759891003101710311129117111991213122713111326134413721386140014421456147014841854[[#This Row],[Heure d’arrivée]],0))*24,0)</f>
        <v>0</v>
      </c>
      <c r="I359" s="59"/>
      <c r="J359" s="24"/>
    </row>
    <row r="360" spans="1:17" s="44" customFormat="1" ht="20.25" customHeight="1">
      <c r="A360" s="46">
        <f>A359</f>
        <v>24</v>
      </c>
      <c r="B360" s="14" t="s">
        <v>11</v>
      </c>
      <c r="C360" s="7">
        <f t="shared" ref="C360:C365" si="49">(C359)+1</f>
        <v>44726</v>
      </c>
      <c r="D360" s="11"/>
      <c r="E360" s="11"/>
      <c r="F360" s="11"/>
      <c r="G360" s="11"/>
      <c r="H360" s="5">
        <f>IFERROR(IF(COUNT(FeuilleDeTemps133058721071631772193033173313453593733874014154294434574854015134155275415555275696116256536676816957237377517657797938078218358498638778919059199339199479619759891003101710311129117111991213122713111326134413721386140014421456147014841854[[#This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départ]]&lt;FeuilleDeTemps133058721071631772193033173313453593733874014154294434574854015134155275415555275696116256536676816957237377517657797938078218358498638778919059199339199479619759891003101710311129117111991213122713111326134413721386140014421456147014841854[[#This Row],[Heure d’arrivée]],1,0)+FeuilleDeTemps133058721071631772193033173313453593733874014154294434574854015134155275415555275696116256536676816957237377517657797938078218358498638778919059199339199479619759891003101710311129117111991213122713111326134413721386140014421456147014841854[[#This Row],[Heure de départ]])-FeuilleDeTemps133058721071631772193033173313453593733874014154294434574854015134155275415555275696116256536676816957237377517657797938078218358498638778919059199339199479619759891003101710311129117111991213122713111326134413721386140014421456147014841854[[#This Row],[Fin de pause]]+FeuilleDeTemps133058721071631772193033173313453593733874014154294434574854015134155275415555275696116256536676816957237377517657797938078218358498638778919059199339199479619759891003101710311129117111991213122713111326134413721386140014421456147014841854[[#This Row],[Pause]]-FeuilleDeTemps133058721071631772193033173313453593733874014154294434574854015134155275415555275696116256536676816957237377517657797938078218358498638778919059199339199479619759891003101710311129117111991213122713111326134413721386140014421456147014841854[[#This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départ]]&lt;FeuilleDeTemps133058721071631772193033173313453593733874014154294434574854015134155275415555275696116256536676816957237377517657797938078218358498638778919059199339199479619759891003101710311129117111991213122713111326134413721386140014421456147014841854[[#This Row],[Heure d’arrivée]],1,0)+FeuilleDeTemps133058721071631772193033173313453593733874014154294434574854015134155275415555275696116256536676816957237377517657797938078218358498638778919059199339199479619759891003101710311129117111991213122713111326134413721386140014421456147014841854[[#This Row],[Heure de départ]])-FeuilleDeTemps133058721071631772193033173313453593733874014154294434574854015134155275415555275696116256536676816957237377517657797938078218358498638778919059199339199479619759891003101710311129117111991213122713111326134413721386140014421456147014841854[[#This Row],[Heure d’arrivée]],0))*24,0)</f>
        <v>0</v>
      </c>
      <c r="I360" s="59"/>
      <c r="J360" s="24"/>
    </row>
    <row r="361" spans="1:17" s="44" customFormat="1" ht="20.25" customHeight="1">
      <c r="A361" s="46">
        <f t="shared" ref="A361:A365" si="50">A360</f>
        <v>24</v>
      </c>
      <c r="B361" s="14" t="s">
        <v>12</v>
      </c>
      <c r="C361" s="7">
        <f t="shared" si="49"/>
        <v>44727</v>
      </c>
      <c r="D361" s="11"/>
      <c r="E361" s="11"/>
      <c r="F361" s="11"/>
      <c r="G361" s="11"/>
      <c r="H361" s="5">
        <f>IFERROR(IF(COUNT(FeuilleDeTemps133058721071631772193033173313453593733874014154294434574854015134155275415555275696116256536676816957237377517657797938078218358498638778919059199339199479619759891003101710311129117111991213122713111326134413721386140014421456147014841854[[#This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départ]]&lt;FeuilleDeTemps133058721071631772193033173313453593733874014154294434574854015134155275415555275696116256536676816957237377517657797938078218358498638778919059199339199479619759891003101710311129117111991213122713111326134413721386140014421456147014841854[[#This Row],[Heure d’arrivée]],1,0)+FeuilleDeTemps133058721071631772193033173313453593733874014154294434574854015134155275415555275696116256536676816957237377517657797938078218358498638778919059199339199479619759891003101710311129117111991213122713111326134413721386140014421456147014841854[[#This Row],[Heure de départ]])-FeuilleDeTemps133058721071631772193033173313453593733874014154294434574854015134155275415555275696116256536676816957237377517657797938078218358498638778919059199339199479619759891003101710311129117111991213122713111326134413721386140014421456147014841854[[#This Row],[Fin de pause]]+FeuilleDeTemps133058721071631772193033173313453593733874014154294434574854015134155275415555275696116256536676816957237377517657797938078218358498638778919059199339199479619759891003101710311129117111991213122713111326134413721386140014421456147014841854[[#This Row],[Pause]]-FeuilleDeTemps133058721071631772193033173313453593733874014154294434574854015134155275415555275696116256536676816957237377517657797938078218358498638778919059199339199479619759891003101710311129117111991213122713111326134413721386140014421456147014841854[[#This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départ]]&lt;FeuilleDeTemps133058721071631772193033173313453593733874014154294434574854015134155275415555275696116256536676816957237377517657797938078218358498638778919059199339199479619759891003101710311129117111991213122713111326134413721386140014421456147014841854[[#This Row],[Heure d’arrivée]],1,0)+FeuilleDeTemps133058721071631772193033173313453593733874014154294434574854015134155275415555275696116256536676816957237377517657797938078218358498638778919059199339199479619759891003101710311129117111991213122713111326134413721386140014421456147014841854[[#This Row],[Heure de départ]])-FeuilleDeTemps133058721071631772193033173313453593733874014154294434574854015134155275415555275696116256536676816957237377517657797938078218358498638778919059199339199479619759891003101710311129117111991213122713111326134413721386140014421456147014841854[[#This Row],[Heure d’arrivée]],0))*24,0)</f>
        <v>0</v>
      </c>
      <c r="I361" s="59"/>
      <c r="J361" s="24"/>
    </row>
    <row r="362" spans="1:17" s="44" customFormat="1" ht="20.25" customHeight="1">
      <c r="A362" s="46">
        <f t="shared" si="50"/>
        <v>24</v>
      </c>
      <c r="B362" s="14" t="s">
        <v>13</v>
      </c>
      <c r="C362" s="7">
        <f t="shared" si="49"/>
        <v>44728</v>
      </c>
      <c r="D362" s="11"/>
      <c r="E362" s="11"/>
      <c r="F362" s="11"/>
      <c r="G362" s="11"/>
      <c r="H362" s="5">
        <f>IFERROR(IF(COUNT(FeuilleDeTemps133058721071631772193033173313453593733874014154294434574854015134155275415555275696116256536676816957237377517657797938078218358498638778919059199339199479619759891003101710311129117111991213122713111326134413721386140014421456147014841854[[#This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départ]]&lt;FeuilleDeTemps133058721071631772193033173313453593733874014154294434574854015134155275415555275696116256536676816957237377517657797938078218358498638778919059199339199479619759891003101710311129117111991213122713111326134413721386140014421456147014841854[[#This Row],[Heure d’arrivée]],1,0)+FeuilleDeTemps133058721071631772193033173313453593733874014154294434574854015134155275415555275696116256536676816957237377517657797938078218358498638778919059199339199479619759891003101710311129117111991213122713111326134413721386140014421456147014841854[[#This Row],[Heure de départ]])-FeuilleDeTemps133058721071631772193033173313453593733874014154294434574854015134155275415555275696116256536676816957237377517657797938078218358498638778919059199339199479619759891003101710311129117111991213122713111326134413721386140014421456147014841854[[#This Row],[Fin de pause]]+FeuilleDeTemps133058721071631772193033173313453593733874014154294434574854015134155275415555275696116256536676816957237377517657797938078218358498638778919059199339199479619759891003101710311129117111991213122713111326134413721386140014421456147014841854[[#This Row],[Pause]]-FeuilleDeTemps133058721071631772193033173313453593733874014154294434574854015134155275415555275696116256536676816957237377517657797938078218358498638778919059199339199479619759891003101710311129117111991213122713111326134413721386140014421456147014841854[[#This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départ]]&lt;FeuilleDeTemps133058721071631772193033173313453593733874014154294434574854015134155275415555275696116256536676816957237377517657797938078218358498638778919059199339199479619759891003101710311129117111991213122713111326134413721386140014421456147014841854[[#This Row],[Heure d’arrivée]],1,0)+FeuilleDeTemps133058721071631772193033173313453593733874014154294434574854015134155275415555275696116256536676816957237377517657797938078218358498638778919059199339199479619759891003101710311129117111991213122713111326134413721386140014421456147014841854[[#This Row],[Heure de départ]])-FeuilleDeTemps133058721071631772193033173313453593733874014154294434574854015134155275415555275696116256536676816957237377517657797938078218358498638778919059199339199479619759891003101710311129117111991213122713111326134413721386140014421456147014841854[[#This Row],[Heure d’arrivée]],0))*24,0)</f>
        <v>0</v>
      </c>
      <c r="I362" s="59"/>
      <c r="J362" s="24"/>
    </row>
    <row r="363" spans="1:17" s="44" customFormat="1" ht="20.25" customHeight="1">
      <c r="A363" s="46">
        <f t="shared" si="50"/>
        <v>24</v>
      </c>
      <c r="B363" s="14" t="s">
        <v>30</v>
      </c>
      <c r="C363" s="7">
        <f t="shared" si="49"/>
        <v>44729</v>
      </c>
      <c r="D363" s="11"/>
      <c r="E363" s="11"/>
      <c r="F363" s="11"/>
      <c r="G363" s="11"/>
      <c r="H363" s="5">
        <f>IFERROR(IF(COUNT(FeuilleDeTemps133058721071631772193033173313453593733874014154294434574854015134155275415555275696116256536676816957237377517657797938078218358498638778919059199339199479619759891003101710311129117111991213122713111326134413721386140014421456147014841854[[#This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départ]]&lt;FeuilleDeTemps133058721071631772193033173313453593733874014154294434574854015134155275415555275696116256536676816957237377517657797938078218358498638778919059199339199479619759891003101710311129117111991213122713111326134413721386140014421456147014841854[[#This Row],[Heure d’arrivée]],1,0)+FeuilleDeTemps133058721071631772193033173313453593733874014154294434574854015134155275415555275696116256536676816957237377517657797938078218358498638778919059199339199479619759891003101710311129117111991213122713111326134413721386140014421456147014841854[[#This Row],[Heure de départ]])-FeuilleDeTemps133058721071631772193033173313453593733874014154294434574854015134155275415555275696116256536676816957237377517657797938078218358498638778919059199339199479619759891003101710311129117111991213122713111326134413721386140014421456147014841854[[#This Row],[Fin de pause]]+FeuilleDeTemps133058721071631772193033173313453593733874014154294434574854015134155275415555275696116256536676816957237377517657797938078218358498638778919059199339199479619759891003101710311129117111991213122713111326134413721386140014421456147014841854[[#This Row],[Pause]]-FeuilleDeTemps133058721071631772193033173313453593733874014154294434574854015134155275415555275696116256536676816957237377517657797938078218358498638778919059199339199479619759891003101710311129117111991213122713111326134413721386140014421456147014841854[[#This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départ]]&lt;FeuilleDeTemps133058721071631772193033173313453593733874014154294434574854015134155275415555275696116256536676816957237377517657797938078218358498638778919059199339199479619759891003101710311129117111991213122713111326134413721386140014421456147014841854[[#This Row],[Heure d’arrivée]],1,0)+FeuilleDeTemps133058721071631772193033173313453593733874014154294434574854015134155275415555275696116256536676816957237377517657797938078218358498638778919059199339199479619759891003101710311129117111991213122713111326134413721386140014421456147014841854[[#This Row],[Heure de départ]])-FeuilleDeTemps133058721071631772193033173313453593733874014154294434574854015134155275415555275696116256536676816957237377517657797938078218358498638778919059199339199479619759891003101710311129117111991213122713111326134413721386140014421456147014841854[[#This Row],[Heure d’arrivée]],0))*24,0)</f>
        <v>0</v>
      </c>
      <c r="I363" s="59"/>
      <c r="J363" s="24"/>
    </row>
    <row r="364" spans="1:17" s="44" customFormat="1" ht="20.25" customHeight="1">
      <c r="A364" s="46">
        <f t="shared" si="50"/>
        <v>24</v>
      </c>
      <c r="B364" s="14" t="s">
        <v>14</v>
      </c>
      <c r="C364" s="15">
        <f t="shared" si="49"/>
        <v>44730</v>
      </c>
      <c r="D364" s="15"/>
      <c r="E364" s="15"/>
      <c r="F364" s="15"/>
      <c r="G364" s="15"/>
      <c r="H364" s="17">
        <f>IFERROR(IF(COUNT(FeuilleDeTemps133058721071631772193033173313453593733874014154294434574854015134155275415555275696116256536676816957237377517657797938078218358498638778919059199339199479619759891003101710311129117111991213122713111326134413721386140014421456147014841854[[#This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départ]]&lt;FeuilleDeTemps133058721071631772193033173313453593733874014154294434574854015134155275415555275696116256536676816957237377517657797938078218358498638778919059199339199479619759891003101710311129117111991213122713111326134413721386140014421456147014841854[[#This Row],[Heure d’arrivée]],1,0)+FeuilleDeTemps133058721071631772193033173313453593733874014154294434574854015134155275415555275696116256536676816957237377517657797938078218358498638778919059199339199479619759891003101710311129117111991213122713111326134413721386140014421456147014841854[[#This Row],[Heure de départ]])-FeuilleDeTemps133058721071631772193033173313453593733874014154294434574854015134155275415555275696116256536676816957237377517657797938078218358498638778919059199339199479619759891003101710311129117111991213122713111326134413721386140014421456147014841854[[#This Row],[Fin de pause]]+FeuilleDeTemps133058721071631772193033173313453593733874014154294434574854015134155275415555275696116256536676816957237377517657797938078218358498638778919059199339199479619759891003101710311129117111991213122713111326134413721386140014421456147014841854[[#This Row],[Pause]]-FeuilleDeTemps133058721071631772193033173313453593733874014154294434574854015134155275415555275696116256536676816957237377517657797938078218358498638778919059199339199479619759891003101710311129117111991213122713111326134413721386140014421456147014841854[[#This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départ]]&lt;FeuilleDeTemps133058721071631772193033173313453593733874014154294434574854015134155275415555275696116256536676816957237377517657797938078218358498638778919059199339199479619759891003101710311129117111991213122713111326134413721386140014421456147014841854[[#This Row],[Heure d’arrivée]],1,0)+FeuilleDeTemps133058721071631772193033173313453593733874014154294434574854015134155275415555275696116256536676816957237377517657797938078218358498638778919059199339199479619759891003101710311129117111991213122713111326134413721386140014421456147014841854[[#This Row],[Heure de départ]])-FeuilleDeTemps133058721071631772193033173313453593733874014154294434574854015134155275415555275696116256536676816957237377517657797938078218358498638778919059199339199479619759891003101710311129117111991213122713111326134413721386140014421456147014841854[[#This Row],[Heure d’arrivée]],0))*24,0)</f>
        <v>0</v>
      </c>
      <c r="I364" s="17"/>
      <c r="J364" s="25"/>
    </row>
    <row r="365" spans="1:17" s="44" customFormat="1" ht="20.25" customHeight="1">
      <c r="A365" s="46">
        <f t="shared" si="50"/>
        <v>24</v>
      </c>
      <c r="B365" s="14" t="s">
        <v>15</v>
      </c>
      <c r="C365" s="15">
        <f t="shared" si="49"/>
        <v>44731</v>
      </c>
      <c r="D365" s="15"/>
      <c r="E365" s="15"/>
      <c r="F365" s="15"/>
      <c r="G365" s="15"/>
      <c r="H365" s="17">
        <f>IFERROR(IF(COUNT(FeuilleDeTemps133058721071631772193033173313453593733874014154294434574854015134155275415555275696116256536676816957237377517657797938078218358498638778919059199339199479619759891003101710311129117111991213122713111326134413721386140014421456147014841854[[#This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départ]]&lt;FeuilleDeTemps133058721071631772193033173313453593733874014154294434574854015134155275415555275696116256536676816957237377517657797938078218358498638778919059199339199479619759891003101710311129117111991213122713111326134413721386140014421456147014841854[[#This Row],[Heure d’arrivée]],1,0)+FeuilleDeTemps133058721071631772193033173313453593733874014154294434574854015134155275415555275696116256536676816957237377517657797938078218358498638778919059199339199479619759891003101710311129117111991213122713111326134413721386140014421456147014841854[[#This Row],[Heure de départ]])-FeuilleDeTemps133058721071631772193033173313453593733874014154294434574854015134155275415555275696116256536676816957237377517657797938078218358498638778919059199339199479619759891003101710311129117111991213122713111326134413721386140014421456147014841854[[#This Row],[Fin de pause]]+FeuilleDeTemps133058721071631772193033173313453593733874014154294434574854015134155275415555275696116256536676816957237377517657797938078218358498638778919059199339199479619759891003101710311129117111991213122713111326134413721386140014421456147014841854[[#This Row],[Pause]]-FeuilleDeTemps133058721071631772193033173313453593733874014154294434574854015134155275415555275696116256536676816957237377517657797938078218358498638778919059199339199479619759891003101710311129117111991213122713111326134413721386140014421456147014841854[[#This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133058721071631772193033173313453593733874014154294434574854015134155275415555275696116256536676816957237377517657797938078218358498638778919059199339199479619759891003101710311129117111991213122713111326134413721386140014421456147014841854[[#This Row],[Heure de départ]]&lt;FeuilleDeTemps133058721071631772193033173313453593733874014154294434574854015134155275415555275696116256536676816957237377517657797938078218358498638778919059199339199479619759891003101710311129117111991213122713111326134413721386140014421456147014841854[[#This Row],[Heure d’arrivée]],1,0)+FeuilleDeTemps133058721071631772193033173313453593733874014154294434574854015134155275415555275696116256536676816957237377517657797938078218358498638778919059199339199479619759891003101710311129117111991213122713111326134413721386140014421456147014841854[[#This Row],[Heure de départ]])-FeuilleDeTemps133058721071631772193033173313453593733874014154294434574854015134155275415555275696116256536676816957237377517657797938078218358498638778919059199339199479619759891003101710311129117111991213122713111326134413721386140014421456147014841854[[#This Row],[Heure d’arrivée]],0))*24,0)</f>
        <v>0</v>
      </c>
      <c r="I365" s="17"/>
      <c r="J365" s="25"/>
    </row>
    <row r="366" spans="1:17" s="1" customFormat="1" ht="36" customHeight="1">
      <c r="A366" s="47"/>
      <c r="B366" s="2" t="s">
        <v>31</v>
      </c>
      <c r="C366" s="2" t="s">
        <v>0</v>
      </c>
      <c r="D366" s="2" t="s">
        <v>2</v>
      </c>
      <c r="E366" s="2" t="s">
        <v>4</v>
      </c>
      <c r="F366" s="2" t="s">
        <v>5</v>
      </c>
      <c r="G366" s="2" t="s">
        <v>29</v>
      </c>
      <c r="H366" s="2" t="s">
        <v>32</v>
      </c>
      <c r="N366" s="19"/>
      <c r="Q366" s="19"/>
    </row>
    <row r="367" spans="1:17" s="57" customFormat="1" ht="16.2" customHeight="1">
      <c r="A367" s="54"/>
      <c r="B367" s="55">
        <f>IF((H357)=0, (G357),(G357)-(H357))</f>
        <v>-912</v>
      </c>
      <c r="C367" s="55">
        <v>38</v>
      </c>
      <c r="D367" s="55">
        <f>SUBTOTAL(109,FeuilleDeTemps133058721071631772193033173313453593733874014154294434574854015134155275415555275696116256536676816957237377517657797938078218358498638778919059199339199479619759891003101710311129117111991213122713111326134413721386140014421456147014841855[Heures de travail])</f>
        <v>0</v>
      </c>
      <c r="E367" s="55">
        <f>IF(D367&lt;=C367,D367,C367)</f>
        <v>0</v>
      </c>
      <c r="F367" s="55">
        <f>D367-E367</f>
        <v>0</v>
      </c>
      <c r="G367" s="55">
        <f>SUM(D367,-C367,B367)</f>
        <v>-950</v>
      </c>
      <c r="H367" s="55">
        <f>SUM(FeuilleDeTemps133058721071631772193033173313453593733874014154294434574854015134155275415555275696116256536676816957237377517657797938078218358498638778919059199339199479619759891003101710311129117111991213122713111326134413721386140014421456147014841855[Payement])</f>
        <v>0</v>
      </c>
      <c r="I367" s="56"/>
      <c r="J367" s="56"/>
    </row>
    <row r="368" spans="1:17" s="44" customFormat="1" ht="16.8" customHeight="1" thickBot="1">
      <c r="A368" s="46"/>
      <c r="B368" s="44" t="s">
        <v>10</v>
      </c>
      <c r="C368" s="44" t="s">
        <v>1</v>
      </c>
      <c r="D368" s="44" t="s">
        <v>3</v>
      </c>
      <c r="E368" s="44" t="s">
        <v>8</v>
      </c>
      <c r="F368" s="44" t="s">
        <v>9</v>
      </c>
      <c r="G368" s="44" t="s">
        <v>6</v>
      </c>
      <c r="H368" s="44" t="s">
        <v>7</v>
      </c>
      <c r="I368" s="44" t="s">
        <v>102</v>
      </c>
      <c r="J368" s="33" t="s">
        <v>97</v>
      </c>
    </row>
    <row r="369" spans="1:17" s="44" customFormat="1" ht="20.25" customHeight="1">
      <c r="A369" s="60">
        <f>WEEKNUM(C369)-1</f>
        <v>25</v>
      </c>
      <c r="B369" s="14" t="s">
        <v>99</v>
      </c>
      <c r="C369" s="7">
        <f>(C365)+1</f>
        <v>44732</v>
      </c>
      <c r="D369" s="11"/>
      <c r="E369" s="11"/>
      <c r="F369" s="11"/>
      <c r="G369" s="11"/>
      <c r="H369" s="5">
        <f>IFERROR(IF(COUNT(FeuilleDeTemps133058721071631772193033173313453593733874014154294434574854015134155275415555275696116256536676816957237377517657797938078218358498638778919059199339199479619759891003101710311129117111991213122713111326134413721386140014421456147014841855[[#This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départ]]&lt;FeuilleDeTemps133058721071631772193033173313453593733874014154294434574854015134155275415555275696116256536676816957237377517657797938078218358498638778919059199339199479619759891003101710311129117111991213122713111326134413721386140014421456147014841855[[#This Row],[Heure d’arrivée]],1,0)+FeuilleDeTemps133058721071631772193033173313453593733874014154294434574854015134155275415555275696116256536676816957237377517657797938078218358498638778919059199339199479619759891003101710311129117111991213122713111326134413721386140014421456147014841855[[#This Row],[Heure de départ]])-FeuilleDeTemps133058721071631772193033173313453593733874014154294434574854015134155275415555275696116256536676816957237377517657797938078218358498638778919059199339199479619759891003101710311129117111991213122713111326134413721386140014421456147014841855[[#This Row],[Fin de pause]]+FeuilleDeTemps133058721071631772193033173313453593733874014154294434574854015134155275415555275696116256536676816957237377517657797938078218358498638778919059199339199479619759891003101710311129117111991213122713111326134413721386140014421456147014841855[[#This Row],[Pause]]-FeuilleDeTemps133058721071631772193033173313453593733874014154294434574854015134155275415555275696116256536676816957237377517657797938078218358498638778919059199339199479619759891003101710311129117111991213122713111326134413721386140014421456147014841855[[#This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départ]]&lt;FeuilleDeTemps133058721071631772193033173313453593733874014154294434574854015134155275415555275696116256536676816957237377517657797938078218358498638778919059199339199479619759891003101710311129117111991213122713111326134413721386140014421456147014841855[[#This Row],[Heure d’arrivée]],1,0)+FeuilleDeTemps133058721071631772193033173313453593733874014154294434574854015134155275415555275696116256536676816957237377517657797938078218358498638778919059199339199479619759891003101710311129117111991213122713111326134413721386140014421456147014841855[[#This Row],[Heure de départ]])-FeuilleDeTemps133058721071631772193033173313453593733874014154294434574854015134155275415555275696116256536676816957237377517657797938078218358498638778919059199339199479619759891003101710311129117111991213122713111326134413721386140014421456147014841855[[#This Row],[Heure d’arrivée]],0))*24,0)</f>
        <v>0</v>
      </c>
      <c r="I369" s="59"/>
      <c r="J369" s="24"/>
    </row>
    <row r="370" spans="1:17" s="44" customFormat="1" ht="20.25" customHeight="1">
      <c r="A370" s="46">
        <f>A369</f>
        <v>25</v>
      </c>
      <c r="B370" s="14" t="s">
        <v>11</v>
      </c>
      <c r="C370" s="7">
        <f t="shared" ref="C370:C375" si="51">(C369)+1</f>
        <v>44733</v>
      </c>
      <c r="D370" s="11"/>
      <c r="E370" s="11"/>
      <c r="F370" s="11"/>
      <c r="G370" s="11"/>
      <c r="H370" s="5">
        <f>IFERROR(IF(COUNT(FeuilleDeTemps133058721071631772193033173313453593733874014154294434574854015134155275415555275696116256536676816957237377517657797938078218358498638778919059199339199479619759891003101710311129117111991213122713111326134413721386140014421456147014841855[[#This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départ]]&lt;FeuilleDeTemps133058721071631772193033173313453593733874014154294434574854015134155275415555275696116256536676816957237377517657797938078218358498638778919059199339199479619759891003101710311129117111991213122713111326134413721386140014421456147014841855[[#This Row],[Heure d’arrivée]],1,0)+FeuilleDeTemps133058721071631772193033173313453593733874014154294434574854015134155275415555275696116256536676816957237377517657797938078218358498638778919059199339199479619759891003101710311129117111991213122713111326134413721386140014421456147014841855[[#This Row],[Heure de départ]])-FeuilleDeTemps133058721071631772193033173313453593733874014154294434574854015134155275415555275696116256536676816957237377517657797938078218358498638778919059199339199479619759891003101710311129117111991213122713111326134413721386140014421456147014841855[[#This Row],[Fin de pause]]+FeuilleDeTemps133058721071631772193033173313453593733874014154294434574854015134155275415555275696116256536676816957237377517657797938078218358498638778919059199339199479619759891003101710311129117111991213122713111326134413721386140014421456147014841855[[#This Row],[Pause]]-FeuilleDeTemps133058721071631772193033173313453593733874014154294434574854015134155275415555275696116256536676816957237377517657797938078218358498638778919059199339199479619759891003101710311129117111991213122713111326134413721386140014421456147014841855[[#This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départ]]&lt;FeuilleDeTemps133058721071631772193033173313453593733874014154294434574854015134155275415555275696116256536676816957237377517657797938078218358498638778919059199339199479619759891003101710311129117111991213122713111326134413721386140014421456147014841855[[#This Row],[Heure d’arrivée]],1,0)+FeuilleDeTemps133058721071631772193033173313453593733874014154294434574854015134155275415555275696116256536676816957237377517657797938078218358498638778919059199339199479619759891003101710311129117111991213122713111326134413721386140014421456147014841855[[#This Row],[Heure de départ]])-FeuilleDeTemps133058721071631772193033173313453593733874014154294434574854015134155275415555275696116256536676816957237377517657797938078218358498638778919059199339199479619759891003101710311129117111991213122713111326134413721386140014421456147014841855[[#This Row],[Heure d’arrivée]],0))*24,0)</f>
        <v>0</v>
      </c>
      <c r="I370" s="59"/>
      <c r="J370" s="24"/>
    </row>
    <row r="371" spans="1:17" s="44" customFormat="1" ht="20.25" customHeight="1">
      <c r="A371" s="46">
        <f t="shared" ref="A371:A375" si="52">A370</f>
        <v>25</v>
      </c>
      <c r="B371" s="14" t="s">
        <v>12</v>
      </c>
      <c r="C371" s="7">
        <f t="shared" si="51"/>
        <v>44734</v>
      </c>
      <c r="D371" s="11"/>
      <c r="E371" s="11"/>
      <c r="F371" s="11"/>
      <c r="G371" s="11"/>
      <c r="H371" s="5">
        <f>IFERROR(IF(COUNT(FeuilleDeTemps133058721071631772193033173313453593733874014154294434574854015134155275415555275696116256536676816957237377517657797938078218358498638778919059199339199479619759891003101710311129117111991213122713111326134413721386140014421456147014841855[[#This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départ]]&lt;FeuilleDeTemps133058721071631772193033173313453593733874014154294434574854015134155275415555275696116256536676816957237377517657797938078218358498638778919059199339199479619759891003101710311129117111991213122713111326134413721386140014421456147014841855[[#This Row],[Heure d’arrivée]],1,0)+FeuilleDeTemps133058721071631772193033173313453593733874014154294434574854015134155275415555275696116256536676816957237377517657797938078218358498638778919059199339199479619759891003101710311129117111991213122713111326134413721386140014421456147014841855[[#This Row],[Heure de départ]])-FeuilleDeTemps133058721071631772193033173313453593733874014154294434574854015134155275415555275696116256536676816957237377517657797938078218358498638778919059199339199479619759891003101710311129117111991213122713111326134413721386140014421456147014841855[[#This Row],[Fin de pause]]+FeuilleDeTemps133058721071631772193033173313453593733874014154294434574854015134155275415555275696116256536676816957237377517657797938078218358498638778919059199339199479619759891003101710311129117111991213122713111326134413721386140014421456147014841855[[#This Row],[Pause]]-FeuilleDeTemps133058721071631772193033173313453593733874014154294434574854015134155275415555275696116256536676816957237377517657797938078218358498638778919059199339199479619759891003101710311129117111991213122713111326134413721386140014421456147014841855[[#This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départ]]&lt;FeuilleDeTemps133058721071631772193033173313453593733874014154294434574854015134155275415555275696116256536676816957237377517657797938078218358498638778919059199339199479619759891003101710311129117111991213122713111326134413721386140014421456147014841855[[#This Row],[Heure d’arrivée]],1,0)+FeuilleDeTemps133058721071631772193033173313453593733874014154294434574854015134155275415555275696116256536676816957237377517657797938078218358498638778919059199339199479619759891003101710311129117111991213122713111326134413721386140014421456147014841855[[#This Row],[Heure de départ]])-FeuilleDeTemps133058721071631772193033173313453593733874014154294434574854015134155275415555275696116256536676816957237377517657797938078218358498638778919059199339199479619759891003101710311129117111991213122713111326134413721386140014421456147014841855[[#This Row],[Heure d’arrivée]],0))*24,0)</f>
        <v>0</v>
      </c>
      <c r="I371" s="59"/>
      <c r="J371" s="24"/>
    </row>
    <row r="372" spans="1:17" s="44" customFormat="1" ht="20.25" customHeight="1">
      <c r="A372" s="46">
        <f t="shared" si="52"/>
        <v>25</v>
      </c>
      <c r="B372" s="14" t="s">
        <v>13</v>
      </c>
      <c r="C372" s="7">
        <f t="shared" si="51"/>
        <v>44735</v>
      </c>
      <c r="D372" s="11"/>
      <c r="E372" s="11"/>
      <c r="F372" s="11"/>
      <c r="G372" s="11"/>
      <c r="H372" s="5">
        <f>IFERROR(IF(COUNT(FeuilleDeTemps133058721071631772193033173313453593733874014154294434574854015134155275415555275696116256536676816957237377517657797938078218358498638778919059199339199479619759891003101710311129117111991213122713111326134413721386140014421456147014841855[[#This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départ]]&lt;FeuilleDeTemps133058721071631772193033173313453593733874014154294434574854015134155275415555275696116256536676816957237377517657797938078218358498638778919059199339199479619759891003101710311129117111991213122713111326134413721386140014421456147014841855[[#This Row],[Heure d’arrivée]],1,0)+FeuilleDeTemps133058721071631772193033173313453593733874014154294434574854015134155275415555275696116256536676816957237377517657797938078218358498638778919059199339199479619759891003101710311129117111991213122713111326134413721386140014421456147014841855[[#This Row],[Heure de départ]])-FeuilleDeTemps133058721071631772193033173313453593733874014154294434574854015134155275415555275696116256536676816957237377517657797938078218358498638778919059199339199479619759891003101710311129117111991213122713111326134413721386140014421456147014841855[[#This Row],[Fin de pause]]+FeuilleDeTemps133058721071631772193033173313453593733874014154294434574854015134155275415555275696116256536676816957237377517657797938078218358498638778919059199339199479619759891003101710311129117111991213122713111326134413721386140014421456147014841855[[#This Row],[Pause]]-FeuilleDeTemps133058721071631772193033173313453593733874014154294434574854015134155275415555275696116256536676816957237377517657797938078218358498638778919059199339199479619759891003101710311129117111991213122713111326134413721386140014421456147014841855[[#This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départ]]&lt;FeuilleDeTemps133058721071631772193033173313453593733874014154294434574854015134155275415555275696116256536676816957237377517657797938078218358498638778919059199339199479619759891003101710311129117111991213122713111326134413721386140014421456147014841855[[#This Row],[Heure d’arrivée]],1,0)+FeuilleDeTemps133058721071631772193033173313453593733874014154294434574854015134155275415555275696116256536676816957237377517657797938078218358498638778919059199339199479619759891003101710311129117111991213122713111326134413721386140014421456147014841855[[#This Row],[Heure de départ]])-FeuilleDeTemps133058721071631772193033173313453593733874014154294434574854015134155275415555275696116256536676816957237377517657797938078218358498638778919059199339199479619759891003101710311129117111991213122713111326134413721386140014421456147014841855[[#This Row],[Heure d’arrivée]],0))*24,0)</f>
        <v>0</v>
      </c>
      <c r="I372" s="59"/>
      <c r="J372" s="24"/>
    </row>
    <row r="373" spans="1:17" s="44" customFormat="1" ht="20.25" customHeight="1">
      <c r="A373" s="46">
        <f t="shared" si="52"/>
        <v>25</v>
      </c>
      <c r="B373" s="14" t="s">
        <v>30</v>
      </c>
      <c r="C373" s="7">
        <f t="shared" si="51"/>
        <v>44736</v>
      </c>
      <c r="D373" s="11"/>
      <c r="E373" s="11"/>
      <c r="F373" s="11"/>
      <c r="G373" s="11"/>
      <c r="H373" s="5">
        <f>IFERROR(IF(COUNT(FeuilleDeTemps133058721071631772193033173313453593733874014154294434574854015134155275415555275696116256536676816957237377517657797938078218358498638778919059199339199479619759891003101710311129117111991213122713111326134413721386140014421456147014841855[[#This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départ]]&lt;FeuilleDeTemps133058721071631772193033173313453593733874014154294434574854015134155275415555275696116256536676816957237377517657797938078218358498638778919059199339199479619759891003101710311129117111991213122713111326134413721386140014421456147014841855[[#This Row],[Heure d’arrivée]],1,0)+FeuilleDeTemps133058721071631772193033173313453593733874014154294434574854015134155275415555275696116256536676816957237377517657797938078218358498638778919059199339199479619759891003101710311129117111991213122713111326134413721386140014421456147014841855[[#This Row],[Heure de départ]])-FeuilleDeTemps133058721071631772193033173313453593733874014154294434574854015134155275415555275696116256536676816957237377517657797938078218358498638778919059199339199479619759891003101710311129117111991213122713111326134413721386140014421456147014841855[[#This Row],[Fin de pause]]+FeuilleDeTemps133058721071631772193033173313453593733874014154294434574854015134155275415555275696116256536676816957237377517657797938078218358498638778919059199339199479619759891003101710311129117111991213122713111326134413721386140014421456147014841855[[#This Row],[Pause]]-FeuilleDeTemps133058721071631772193033173313453593733874014154294434574854015134155275415555275696116256536676816957237377517657797938078218358498638778919059199339199479619759891003101710311129117111991213122713111326134413721386140014421456147014841855[[#This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départ]]&lt;FeuilleDeTemps133058721071631772193033173313453593733874014154294434574854015134155275415555275696116256536676816957237377517657797938078218358498638778919059199339199479619759891003101710311129117111991213122713111326134413721386140014421456147014841855[[#This Row],[Heure d’arrivée]],1,0)+FeuilleDeTemps133058721071631772193033173313453593733874014154294434574854015134155275415555275696116256536676816957237377517657797938078218358498638778919059199339199479619759891003101710311129117111991213122713111326134413721386140014421456147014841855[[#This Row],[Heure de départ]])-FeuilleDeTemps133058721071631772193033173313453593733874014154294434574854015134155275415555275696116256536676816957237377517657797938078218358498638778919059199339199479619759891003101710311129117111991213122713111326134413721386140014421456147014841855[[#This Row],[Heure d’arrivée]],0))*24,0)</f>
        <v>0</v>
      </c>
      <c r="I373" s="59"/>
      <c r="J373" s="24"/>
    </row>
    <row r="374" spans="1:17" s="44" customFormat="1" ht="20.25" customHeight="1">
      <c r="A374" s="46">
        <f t="shared" si="52"/>
        <v>25</v>
      </c>
      <c r="B374" s="14" t="s">
        <v>14</v>
      </c>
      <c r="C374" s="15">
        <f t="shared" si="51"/>
        <v>44737</v>
      </c>
      <c r="D374" s="15"/>
      <c r="E374" s="15"/>
      <c r="F374" s="15"/>
      <c r="G374" s="15"/>
      <c r="H374" s="17">
        <f>IFERROR(IF(COUNT(FeuilleDeTemps133058721071631772193033173313453593733874014154294434574854015134155275415555275696116256536676816957237377517657797938078218358498638778919059199339199479619759891003101710311129117111991213122713111326134413721386140014421456147014841855[[#This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départ]]&lt;FeuilleDeTemps133058721071631772193033173313453593733874014154294434574854015134155275415555275696116256536676816957237377517657797938078218358498638778919059199339199479619759891003101710311129117111991213122713111326134413721386140014421456147014841855[[#This Row],[Heure d’arrivée]],1,0)+FeuilleDeTemps133058721071631772193033173313453593733874014154294434574854015134155275415555275696116256536676816957237377517657797938078218358498638778919059199339199479619759891003101710311129117111991213122713111326134413721386140014421456147014841855[[#This Row],[Heure de départ]])-FeuilleDeTemps133058721071631772193033173313453593733874014154294434574854015134155275415555275696116256536676816957237377517657797938078218358498638778919059199339199479619759891003101710311129117111991213122713111326134413721386140014421456147014841855[[#This Row],[Fin de pause]]+FeuilleDeTemps133058721071631772193033173313453593733874014154294434574854015134155275415555275696116256536676816957237377517657797938078218358498638778919059199339199479619759891003101710311129117111991213122713111326134413721386140014421456147014841855[[#This Row],[Pause]]-FeuilleDeTemps133058721071631772193033173313453593733874014154294434574854015134155275415555275696116256536676816957237377517657797938078218358498638778919059199339199479619759891003101710311129117111991213122713111326134413721386140014421456147014841855[[#This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départ]]&lt;FeuilleDeTemps133058721071631772193033173313453593733874014154294434574854015134155275415555275696116256536676816957237377517657797938078218358498638778919059199339199479619759891003101710311129117111991213122713111326134413721386140014421456147014841855[[#This Row],[Heure d’arrivée]],1,0)+FeuilleDeTemps133058721071631772193033173313453593733874014154294434574854015134155275415555275696116256536676816957237377517657797938078218358498638778919059199339199479619759891003101710311129117111991213122713111326134413721386140014421456147014841855[[#This Row],[Heure de départ]])-FeuilleDeTemps133058721071631772193033173313453593733874014154294434574854015134155275415555275696116256536676816957237377517657797938078218358498638778919059199339199479619759891003101710311129117111991213122713111326134413721386140014421456147014841855[[#This Row],[Heure d’arrivée]],0))*24,0)</f>
        <v>0</v>
      </c>
      <c r="I374" s="17"/>
      <c r="J374" s="25"/>
    </row>
    <row r="375" spans="1:17" s="44" customFormat="1" ht="20.25" customHeight="1">
      <c r="A375" s="46">
        <f t="shared" si="52"/>
        <v>25</v>
      </c>
      <c r="B375" s="14" t="s">
        <v>15</v>
      </c>
      <c r="C375" s="15">
        <f t="shared" si="51"/>
        <v>44738</v>
      </c>
      <c r="D375" s="15"/>
      <c r="E375" s="15"/>
      <c r="F375" s="15"/>
      <c r="G375" s="15"/>
      <c r="H375" s="17">
        <f>IFERROR(IF(COUNT(FeuilleDeTemps133058721071631772193033173313453593733874014154294434574854015134155275415555275696116256536676816957237377517657797938078218358498638778919059199339199479619759891003101710311129117111991213122713111326134413721386140014421456147014841855[[#This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départ]]&lt;FeuilleDeTemps133058721071631772193033173313453593733874014154294434574854015134155275415555275696116256536676816957237377517657797938078218358498638778919059199339199479619759891003101710311129117111991213122713111326134413721386140014421456147014841855[[#This Row],[Heure d’arrivée]],1,0)+FeuilleDeTemps133058721071631772193033173313453593733874014154294434574854015134155275415555275696116256536676816957237377517657797938078218358498638778919059199339199479619759891003101710311129117111991213122713111326134413721386140014421456147014841855[[#This Row],[Heure de départ]])-FeuilleDeTemps133058721071631772193033173313453593733874014154294434574854015134155275415555275696116256536676816957237377517657797938078218358498638778919059199339199479619759891003101710311129117111991213122713111326134413721386140014421456147014841855[[#This Row],[Fin de pause]]+FeuilleDeTemps133058721071631772193033173313453593733874014154294434574854015134155275415555275696116256536676816957237377517657797938078218358498638778919059199339199479619759891003101710311129117111991213122713111326134413721386140014421456147014841855[[#This Row],[Pause]]-FeuilleDeTemps133058721071631772193033173313453593733874014154294434574854015134155275415555275696116256536676816957237377517657797938078218358498638778919059199339199479619759891003101710311129117111991213122713111326134413721386140014421456147014841855[[#This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133058721071631772193033173313453593733874014154294434574854015134155275415555275696116256536676816957237377517657797938078218358498638778919059199339199479619759891003101710311129117111991213122713111326134413721386140014421456147014841855[[#This Row],[Heure de départ]]&lt;FeuilleDeTemps133058721071631772193033173313453593733874014154294434574854015134155275415555275696116256536676816957237377517657797938078218358498638778919059199339199479619759891003101710311129117111991213122713111326134413721386140014421456147014841855[[#This Row],[Heure d’arrivée]],1,0)+FeuilleDeTemps133058721071631772193033173313453593733874014154294434574854015134155275415555275696116256536676816957237377517657797938078218358498638778919059199339199479619759891003101710311129117111991213122713111326134413721386140014421456147014841855[[#This Row],[Heure de départ]])-FeuilleDeTemps133058721071631772193033173313453593733874014154294434574854015134155275415555275696116256536676816957237377517657797938078218358498638778919059199339199479619759891003101710311129117111991213122713111326134413721386140014421456147014841855[[#This Row],[Heure d’arrivée]],0))*24,0)</f>
        <v>0</v>
      </c>
      <c r="I375" s="17"/>
      <c r="J375" s="25"/>
    </row>
    <row r="376" spans="1:17" s="1" customFormat="1" ht="36" customHeight="1">
      <c r="A376" s="47"/>
      <c r="B376" s="2" t="s">
        <v>31</v>
      </c>
      <c r="C376" s="2" t="s">
        <v>0</v>
      </c>
      <c r="D376" s="2" t="s">
        <v>2</v>
      </c>
      <c r="E376" s="2" t="s">
        <v>4</v>
      </c>
      <c r="F376" s="2" t="s">
        <v>5</v>
      </c>
      <c r="G376" s="2" t="s">
        <v>29</v>
      </c>
      <c r="H376" s="2" t="s">
        <v>32</v>
      </c>
      <c r="N376" s="19"/>
      <c r="Q376" s="19"/>
    </row>
    <row r="377" spans="1:17" s="57" customFormat="1" ht="16.2" customHeight="1">
      <c r="A377" s="54"/>
      <c r="B377" s="55">
        <f>IF((H367)=0, (G367),(G367)-(H367))</f>
        <v>-950</v>
      </c>
      <c r="C377" s="55">
        <v>38</v>
      </c>
      <c r="D377" s="55">
        <f>SUBTOTAL(109,FeuilleDeTemps133058721071631772193033173313453593733874014154294434574854015134155275415555275696116256536676816957237377517657797938078218358498638778919059199339199479619759891003101710311129117111991213122713111326134413721386140014421456147014841856[Heures de travail])</f>
        <v>0</v>
      </c>
      <c r="E377" s="55">
        <f>IF(D377&lt;=C377,D377,C377)</f>
        <v>0</v>
      </c>
      <c r="F377" s="55">
        <f>D377-E377</f>
        <v>0</v>
      </c>
      <c r="G377" s="55">
        <f>SUM(D377,-C377,B377)</f>
        <v>-988</v>
      </c>
      <c r="H377" s="55">
        <f>SUM(FeuilleDeTemps133058721071631772193033173313453593733874014154294434574854015134155275415555275696116256536676816957237377517657797938078218358498638778919059199339199479619759891003101710311129117111991213122713111326134413721386140014421456147014841856[Payement])</f>
        <v>0</v>
      </c>
      <c r="I377" s="56"/>
      <c r="J377" s="56"/>
    </row>
    <row r="378" spans="1:17" s="44" customFormat="1" ht="16.8" customHeight="1" thickBot="1">
      <c r="A378" s="46"/>
      <c r="B378" s="44" t="s">
        <v>10</v>
      </c>
      <c r="C378" s="44" t="s">
        <v>1</v>
      </c>
      <c r="D378" s="44" t="s">
        <v>3</v>
      </c>
      <c r="E378" s="44" t="s">
        <v>8</v>
      </c>
      <c r="F378" s="44" t="s">
        <v>9</v>
      </c>
      <c r="G378" s="44" t="s">
        <v>6</v>
      </c>
      <c r="H378" s="44" t="s">
        <v>7</v>
      </c>
      <c r="I378" s="44" t="s">
        <v>102</v>
      </c>
      <c r="J378" s="33" t="s">
        <v>97</v>
      </c>
    </row>
    <row r="379" spans="1:17" s="44" customFormat="1" ht="20.25" customHeight="1">
      <c r="A379" s="60">
        <f>WEEKNUM(C379)-1</f>
        <v>26</v>
      </c>
      <c r="B379" s="14" t="s">
        <v>99</v>
      </c>
      <c r="C379" s="7">
        <f>(C375)+1</f>
        <v>44739</v>
      </c>
      <c r="D379" s="11"/>
      <c r="E379" s="11"/>
      <c r="F379" s="11"/>
      <c r="G379" s="11"/>
      <c r="H379" s="5">
        <f>IFERROR(IF(COUNT(FeuilleDeTemps133058721071631772193033173313453593733874014154294434574854015134155275415555275696116256536676816957237377517657797938078218358498638778919059199339199479619759891003101710311129117111991213122713111326134413721386140014421456147014841856[[#This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départ]]&lt;FeuilleDeTemps133058721071631772193033173313453593733874014154294434574854015134155275415555275696116256536676816957237377517657797938078218358498638778919059199339199479619759891003101710311129117111991213122713111326134413721386140014421456147014841856[[#This Row],[Heure d’arrivée]],1,0)+FeuilleDeTemps133058721071631772193033173313453593733874014154294434574854015134155275415555275696116256536676816957237377517657797938078218358498638778919059199339199479619759891003101710311129117111991213122713111326134413721386140014421456147014841856[[#This Row],[Heure de départ]])-FeuilleDeTemps133058721071631772193033173313453593733874014154294434574854015134155275415555275696116256536676816957237377517657797938078218358498638778919059199339199479619759891003101710311129117111991213122713111326134413721386140014421456147014841856[[#This Row],[Fin de pause]]+FeuilleDeTemps133058721071631772193033173313453593733874014154294434574854015134155275415555275696116256536676816957237377517657797938078218358498638778919059199339199479619759891003101710311129117111991213122713111326134413721386140014421456147014841856[[#This Row],[Pause]]-FeuilleDeTemps133058721071631772193033173313453593733874014154294434574854015134155275415555275696116256536676816957237377517657797938078218358498638778919059199339199479619759891003101710311129117111991213122713111326134413721386140014421456147014841856[[#This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départ]]&lt;FeuilleDeTemps133058721071631772193033173313453593733874014154294434574854015134155275415555275696116256536676816957237377517657797938078218358498638778919059199339199479619759891003101710311129117111991213122713111326134413721386140014421456147014841856[[#This Row],[Heure d’arrivée]],1,0)+FeuilleDeTemps133058721071631772193033173313453593733874014154294434574854015134155275415555275696116256536676816957237377517657797938078218358498638778919059199339199479619759891003101710311129117111991213122713111326134413721386140014421456147014841856[[#This Row],[Heure de départ]])-FeuilleDeTemps133058721071631772193033173313453593733874014154294434574854015134155275415555275696116256536676816957237377517657797938078218358498638778919059199339199479619759891003101710311129117111991213122713111326134413721386140014421456147014841856[[#This Row],[Heure d’arrivée]],0))*24,0)</f>
        <v>0</v>
      </c>
      <c r="I379" s="59"/>
      <c r="J379" s="24"/>
    </row>
    <row r="380" spans="1:17" s="44" customFormat="1" ht="20.25" customHeight="1">
      <c r="A380" s="46">
        <f>A379</f>
        <v>26</v>
      </c>
      <c r="B380" s="14" t="s">
        <v>11</v>
      </c>
      <c r="C380" s="7">
        <f t="shared" ref="C380:C385" si="53">(C379)+1</f>
        <v>44740</v>
      </c>
      <c r="D380" s="11"/>
      <c r="E380" s="11"/>
      <c r="F380" s="11"/>
      <c r="G380" s="11"/>
      <c r="H380" s="5">
        <f>IFERROR(IF(COUNT(FeuilleDeTemps133058721071631772193033173313453593733874014154294434574854015134155275415555275696116256536676816957237377517657797938078218358498638778919059199339199479619759891003101710311129117111991213122713111326134413721386140014421456147014841856[[#This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départ]]&lt;FeuilleDeTemps133058721071631772193033173313453593733874014154294434574854015134155275415555275696116256536676816957237377517657797938078218358498638778919059199339199479619759891003101710311129117111991213122713111326134413721386140014421456147014841856[[#This Row],[Heure d’arrivée]],1,0)+FeuilleDeTemps133058721071631772193033173313453593733874014154294434574854015134155275415555275696116256536676816957237377517657797938078218358498638778919059199339199479619759891003101710311129117111991213122713111326134413721386140014421456147014841856[[#This Row],[Heure de départ]])-FeuilleDeTemps133058721071631772193033173313453593733874014154294434574854015134155275415555275696116256536676816957237377517657797938078218358498638778919059199339199479619759891003101710311129117111991213122713111326134413721386140014421456147014841856[[#This Row],[Fin de pause]]+FeuilleDeTemps133058721071631772193033173313453593733874014154294434574854015134155275415555275696116256536676816957237377517657797938078218358498638778919059199339199479619759891003101710311129117111991213122713111326134413721386140014421456147014841856[[#This Row],[Pause]]-FeuilleDeTemps133058721071631772193033173313453593733874014154294434574854015134155275415555275696116256536676816957237377517657797938078218358498638778919059199339199479619759891003101710311129117111991213122713111326134413721386140014421456147014841856[[#This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départ]]&lt;FeuilleDeTemps133058721071631772193033173313453593733874014154294434574854015134155275415555275696116256536676816957237377517657797938078218358498638778919059199339199479619759891003101710311129117111991213122713111326134413721386140014421456147014841856[[#This Row],[Heure d’arrivée]],1,0)+FeuilleDeTemps133058721071631772193033173313453593733874014154294434574854015134155275415555275696116256536676816957237377517657797938078218358498638778919059199339199479619759891003101710311129117111991213122713111326134413721386140014421456147014841856[[#This Row],[Heure de départ]])-FeuilleDeTemps133058721071631772193033173313453593733874014154294434574854015134155275415555275696116256536676816957237377517657797938078218358498638778919059199339199479619759891003101710311129117111991213122713111326134413721386140014421456147014841856[[#This Row],[Heure d’arrivée]],0))*24,0)</f>
        <v>0</v>
      </c>
      <c r="I380" s="59"/>
      <c r="J380" s="24"/>
    </row>
    <row r="381" spans="1:17" s="44" customFormat="1" ht="20.25" customHeight="1">
      <c r="A381" s="46">
        <f t="shared" ref="A381:A385" si="54">A380</f>
        <v>26</v>
      </c>
      <c r="B381" s="14" t="s">
        <v>12</v>
      </c>
      <c r="C381" s="7">
        <f t="shared" si="53"/>
        <v>44741</v>
      </c>
      <c r="D381" s="11"/>
      <c r="E381" s="11"/>
      <c r="F381" s="11"/>
      <c r="G381" s="11"/>
      <c r="H381" s="5">
        <f>IFERROR(IF(COUNT(FeuilleDeTemps133058721071631772193033173313453593733874014154294434574854015134155275415555275696116256536676816957237377517657797938078218358498638778919059199339199479619759891003101710311129117111991213122713111326134413721386140014421456147014841856[[#This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départ]]&lt;FeuilleDeTemps133058721071631772193033173313453593733874014154294434574854015134155275415555275696116256536676816957237377517657797938078218358498638778919059199339199479619759891003101710311129117111991213122713111326134413721386140014421456147014841856[[#This Row],[Heure d’arrivée]],1,0)+FeuilleDeTemps133058721071631772193033173313453593733874014154294434574854015134155275415555275696116256536676816957237377517657797938078218358498638778919059199339199479619759891003101710311129117111991213122713111326134413721386140014421456147014841856[[#This Row],[Heure de départ]])-FeuilleDeTemps133058721071631772193033173313453593733874014154294434574854015134155275415555275696116256536676816957237377517657797938078218358498638778919059199339199479619759891003101710311129117111991213122713111326134413721386140014421456147014841856[[#This Row],[Fin de pause]]+FeuilleDeTemps133058721071631772193033173313453593733874014154294434574854015134155275415555275696116256536676816957237377517657797938078218358498638778919059199339199479619759891003101710311129117111991213122713111326134413721386140014421456147014841856[[#This Row],[Pause]]-FeuilleDeTemps133058721071631772193033173313453593733874014154294434574854015134155275415555275696116256536676816957237377517657797938078218358498638778919059199339199479619759891003101710311129117111991213122713111326134413721386140014421456147014841856[[#This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départ]]&lt;FeuilleDeTemps133058721071631772193033173313453593733874014154294434574854015134155275415555275696116256536676816957237377517657797938078218358498638778919059199339199479619759891003101710311129117111991213122713111326134413721386140014421456147014841856[[#This Row],[Heure d’arrivée]],1,0)+FeuilleDeTemps133058721071631772193033173313453593733874014154294434574854015134155275415555275696116256536676816957237377517657797938078218358498638778919059199339199479619759891003101710311129117111991213122713111326134413721386140014421456147014841856[[#This Row],[Heure de départ]])-FeuilleDeTemps133058721071631772193033173313453593733874014154294434574854015134155275415555275696116256536676816957237377517657797938078218358498638778919059199339199479619759891003101710311129117111991213122713111326134413721386140014421456147014841856[[#This Row],[Heure d’arrivée]],0))*24,0)</f>
        <v>0</v>
      </c>
      <c r="I381" s="59"/>
      <c r="J381" s="24"/>
    </row>
    <row r="382" spans="1:17" s="44" customFormat="1" ht="20.25" customHeight="1">
      <c r="A382" s="46">
        <f t="shared" si="54"/>
        <v>26</v>
      </c>
      <c r="B382" s="14" t="s">
        <v>13</v>
      </c>
      <c r="C382" s="7">
        <f t="shared" si="53"/>
        <v>44742</v>
      </c>
      <c r="D382" s="11"/>
      <c r="E382" s="11"/>
      <c r="F382" s="11"/>
      <c r="G382" s="11"/>
      <c r="H382" s="5">
        <f>IFERROR(IF(COUNT(FeuilleDeTemps133058721071631772193033173313453593733874014154294434574854015134155275415555275696116256536676816957237377517657797938078218358498638778919059199339199479619759891003101710311129117111991213122713111326134413721386140014421456147014841856[[#This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départ]]&lt;FeuilleDeTemps133058721071631772193033173313453593733874014154294434574854015134155275415555275696116256536676816957237377517657797938078218358498638778919059199339199479619759891003101710311129117111991213122713111326134413721386140014421456147014841856[[#This Row],[Heure d’arrivée]],1,0)+FeuilleDeTemps133058721071631772193033173313453593733874014154294434574854015134155275415555275696116256536676816957237377517657797938078218358498638778919059199339199479619759891003101710311129117111991213122713111326134413721386140014421456147014841856[[#This Row],[Heure de départ]])-FeuilleDeTemps133058721071631772193033173313453593733874014154294434574854015134155275415555275696116256536676816957237377517657797938078218358498638778919059199339199479619759891003101710311129117111991213122713111326134413721386140014421456147014841856[[#This Row],[Fin de pause]]+FeuilleDeTemps133058721071631772193033173313453593733874014154294434574854015134155275415555275696116256536676816957237377517657797938078218358498638778919059199339199479619759891003101710311129117111991213122713111326134413721386140014421456147014841856[[#This Row],[Pause]]-FeuilleDeTemps133058721071631772193033173313453593733874014154294434574854015134155275415555275696116256536676816957237377517657797938078218358498638778919059199339199479619759891003101710311129117111991213122713111326134413721386140014421456147014841856[[#This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départ]]&lt;FeuilleDeTemps133058721071631772193033173313453593733874014154294434574854015134155275415555275696116256536676816957237377517657797938078218358498638778919059199339199479619759891003101710311129117111991213122713111326134413721386140014421456147014841856[[#This Row],[Heure d’arrivée]],1,0)+FeuilleDeTemps133058721071631772193033173313453593733874014154294434574854015134155275415555275696116256536676816957237377517657797938078218358498638778919059199339199479619759891003101710311129117111991213122713111326134413721386140014421456147014841856[[#This Row],[Heure de départ]])-FeuilleDeTemps133058721071631772193033173313453593733874014154294434574854015134155275415555275696116256536676816957237377517657797938078218358498638778919059199339199479619759891003101710311129117111991213122713111326134413721386140014421456147014841856[[#This Row],[Heure d’arrivée]],0))*24,0)</f>
        <v>0</v>
      </c>
      <c r="I382" s="59"/>
      <c r="J382" s="24"/>
    </row>
    <row r="383" spans="1:17" s="44" customFormat="1" ht="20.25" customHeight="1">
      <c r="A383" s="46">
        <f t="shared" si="54"/>
        <v>26</v>
      </c>
      <c r="B383" s="14" t="s">
        <v>30</v>
      </c>
      <c r="C383" s="7">
        <f t="shared" si="53"/>
        <v>44743</v>
      </c>
      <c r="D383" s="11"/>
      <c r="E383" s="11"/>
      <c r="F383" s="11"/>
      <c r="G383" s="11"/>
      <c r="H383" s="5">
        <f>IFERROR(IF(COUNT(FeuilleDeTemps133058721071631772193033173313453593733874014154294434574854015134155275415555275696116256536676816957237377517657797938078218358498638778919059199339199479619759891003101710311129117111991213122713111326134413721386140014421456147014841856[[#This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départ]]&lt;FeuilleDeTemps133058721071631772193033173313453593733874014154294434574854015134155275415555275696116256536676816957237377517657797938078218358498638778919059199339199479619759891003101710311129117111991213122713111326134413721386140014421456147014841856[[#This Row],[Heure d’arrivée]],1,0)+FeuilleDeTemps133058721071631772193033173313453593733874014154294434574854015134155275415555275696116256536676816957237377517657797938078218358498638778919059199339199479619759891003101710311129117111991213122713111326134413721386140014421456147014841856[[#This Row],[Heure de départ]])-FeuilleDeTemps133058721071631772193033173313453593733874014154294434574854015134155275415555275696116256536676816957237377517657797938078218358498638778919059199339199479619759891003101710311129117111991213122713111326134413721386140014421456147014841856[[#This Row],[Fin de pause]]+FeuilleDeTemps133058721071631772193033173313453593733874014154294434574854015134155275415555275696116256536676816957237377517657797938078218358498638778919059199339199479619759891003101710311129117111991213122713111326134413721386140014421456147014841856[[#This Row],[Pause]]-FeuilleDeTemps133058721071631772193033173313453593733874014154294434574854015134155275415555275696116256536676816957237377517657797938078218358498638778919059199339199479619759891003101710311129117111991213122713111326134413721386140014421456147014841856[[#This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départ]]&lt;FeuilleDeTemps133058721071631772193033173313453593733874014154294434574854015134155275415555275696116256536676816957237377517657797938078218358498638778919059199339199479619759891003101710311129117111991213122713111326134413721386140014421456147014841856[[#This Row],[Heure d’arrivée]],1,0)+FeuilleDeTemps133058721071631772193033173313453593733874014154294434574854015134155275415555275696116256536676816957237377517657797938078218358498638778919059199339199479619759891003101710311129117111991213122713111326134413721386140014421456147014841856[[#This Row],[Heure de départ]])-FeuilleDeTemps133058721071631772193033173313453593733874014154294434574854015134155275415555275696116256536676816957237377517657797938078218358498638778919059199339199479619759891003101710311129117111991213122713111326134413721386140014421456147014841856[[#This Row],[Heure d’arrivée]],0))*24,0)</f>
        <v>0</v>
      </c>
      <c r="I383" s="59"/>
      <c r="J383" s="24"/>
    </row>
    <row r="384" spans="1:17" s="44" customFormat="1" ht="20.25" customHeight="1">
      <c r="A384" s="46">
        <f t="shared" si="54"/>
        <v>26</v>
      </c>
      <c r="B384" s="14" t="s">
        <v>14</v>
      </c>
      <c r="C384" s="15">
        <f t="shared" si="53"/>
        <v>44744</v>
      </c>
      <c r="D384" s="15"/>
      <c r="E384" s="15"/>
      <c r="F384" s="15"/>
      <c r="G384" s="15"/>
      <c r="H384" s="17">
        <f>IFERROR(IF(COUNT(FeuilleDeTemps133058721071631772193033173313453593733874014154294434574854015134155275415555275696116256536676816957237377517657797938078218358498638778919059199339199479619759891003101710311129117111991213122713111326134413721386140014421456147014841856[[#This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départ]]&lt;FeuilleDeTemps133058721071631772193033173313453593733874014154294434574854015134155275415555275696116256536676816957237377517657797938078218358498638778919059199339199479619759891003101710311129117111991213122713111326134413721386140014421456147014841856[[#This Row],[Heure d’arrivée]],1,0)+FeuilleDeTemps133058721071631772193033173313453593733874014154294434574854015134155275415555275696116256536676816957237377517657797938078218358498638778919059199339199479619759891003101710311129117111991213122713111326134413721386140014421456147014841856[[#This Row],[Heure de départ]])-FeuilleDeTemps133058721071631772193033173313453593733874014154294434574854015134155275415555275696116256536676816957237377517657797938078218358498638778919059199339199479619759891003101710311129117111991213122713111326134413721386140014421456147014841856[[#This Row],[Fin de pause]]+FeuilleDeTemps133058721071631772193033173313453593733874014154294434574854015134155275415555275696116256536676816957237377517657797938078218358498638778919059199339199479619759891003101710311129117111991213122713111326134413721386140014421456147014841856[[#This Row],[Pause]]-FeuilleDeTemps133058721071631772193033173313453593733874014154294434574854015134155275415555275696116256536676816957237377517657797938078218358498638778919059199339199479619759891003101710311129117111991213122713111326134413721386140014421456147014841856[[#This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départ]]&lt;FeuilleDeTemps133058721071631772193033173313453593733874014154294434574854015134155275415555275696116256536676816957237377517657797938078218358498638778919059199339199479619759891003101710311129117111991213122713111326134413721386140014421456147014841856[[#This Row],[Heure d’arrivée]],1,0)+FeuilleDeTemps133058721071631772193033173313453593733874014154294434574854015134155275415555275696116256536676816957237377517657797938078218358498638778919059199339199479619759891003101710311129117111991213122713111326134413721386140014421456147014841856[[#This Row],[Heure de départ]])-FeuilleDeTemps133058721071631772193033173313453593733874014154294434574854015134155275415555275696116256536676816957237377517657797938078218358498638778919059199339199479619759891003101710311129117111991213122713111326134413721386140014421456147014841856[[#This Row],[Heure d’arrivée]],0))*24,0)</f>
        <v>0</v>
      </c>
      <c r="I384" s="17"/>
      <c r="J384" s="25"/>
    </row>
    <row r="385" spans="1:17" s="44" customFormat="1" ht="20.25" customHeight="1">
      <c r="A385" s="46">
        <f t="shared" si="54"/>
        <v>26</v>
      </c>
      <c r="B385" s="14" t="s">
        <v>15</v>
      </c>
      <c r="C385" s="15">
        <f t="shared" si="53"/>
        <v>44745</v>
      </c>
      <c r="D385" s="15"/>
      <c r="E385" s="15"/>
      <c r="F385" s="15"/>
      <c r="G385" s="15"/>
      <c r="H385" s="17">
        <f>IFERROR(IF(COUNT(FeuilleDeTemps133058721071631772193033173313453593733874014154294434574854015134155275415555275696116256536676816957237377517657797938078218358498638778919059199339199479619759891003101710311129117111991213122713111326134413721386140014421456147014841856[[#This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départ]]&lt;FeuilleDeTemps133058721071631772193033173313453593733874014154294434574854015134155275415555275696116256536676816957237377517657797938078218358498638778919059199339199479619759891003101710311129117111991213122713111326134413721386140014421456147014841856[[#This Row],[Heure d’arrivée]],1,0)+FeuilleDeTemps133058721071631772193033173313453593733874014154294434574854015134155275415555275696116256536676816957237377517657797938078218358498638778919059199339199479619759891003101710311129117111991213122713111326134413721386140014421456147014841856[[#This Row],[Heure de départ]])-FeuilleDeTemps133058721071631772193033173313453593733874014154294434574854015134155275415555275696116256536676816957237377517657797938078218358498638778919059199339199479619759891003101710311129117111991213122713111326134413721386140014421456147014841856[[#This Row],[Fin de pause]]+FeuilleDeTemps133058721071631772193033173313453593733874014154294434574854015134155275415555275696116256536676816957237377517657797938078218358498638778919059199339199479619759891003101710311129117111991213122713111326134413721386140014421456147014841856[[#This Row],[Pause]]-FeuilleDeTemps133058721071631772193033173313453593733874014154294434574854015134155275415555275696116256536676816957237377517657797938078218358498638778919059199339199479619759891003101710311129117111991213122713111326134413721386140014421456147014841856[[#This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133058721071631772193033173313453593733874014154294434574854015134155275415555275696116256536676816957237377517657797938078218358498638778919059199339199479619759891003101710311129117111991213122713111326134413721386140014421456147014841856[[#This Row],[Heure de départ]]&lt;FeuilleDeTemps133058721071631772193033173313453593733874014154294434574854015134155275415555275696116256536676816957237377517657797938078218358498638778919059199339199479619759891003101710311129117111991213122713111326134413721386140014421456147014841856[[#This Row],[Heure d’arrivée]],1,0)+FeuilleDeTemps133058721071631772193033173313453593733874014154294434574854015134155275415555275696116256536676816957237377517657797938078218358498638778919059199339199479619759891003101710311129117111991213122713111326134413721386140014421456147014841856[[#This Row],[Heure de départ]])-FeuilleDeTemps133058721071631772193033173313453593733874014154294434574854015134155275415555275696116256536676816957237377517657797938078218358498638778919059199339199479619759891003101710311129117111991213122713111326134413721386140014421456147014841856[[#This Row],[Heure d’arrivée]],0))*24,0)</f>
        <v>0</v>
      </c>
      <c r="I385" s="17"/>
      <c r="J385" s="25"/>
    </row>
    <row r="386" spans="1:17" s="1" customFormat="1" ht="36" customHeight="1">
      <c r="A386" s="47"/>
      <c r="B386" s="2" t="s">
        <v>31</v>
      </c>
      <c r="C386" s="2" t="s">
        <v>0</v>
      </c>
      <c r="D386" s="2" t="s">
        <v>2</v>
      </c>
      <c r="E386" s="2" t="s">
        <v>4</v>
      </c>
      <c r="F386" s="2" t="s">
        <v>5</v>
      </c>
      <c r="G386" s="2" t="s">
        <v>29</v>
      </c>
      <c r="H386" s="2" t="s">
        <v>32</v>
      </c>
      <c r="N386" s="19"/>
      <c r="Q386" s="19"/>
    </row>
    <row r="387" spans="1:17" s="57" customFormat="1" ht="16.2" customHeight="1">
      <c r="A387" s="54"/>
      <c r="B387" s="55">
        <f>IF((H377)=0, (G377),(G377)-(H377))</f>
        <v>-988</v>
      </c>
      <c r="C387" s="55">
        <v>38</v>
      </c>
      <c r="D387" s="55">
        <f>SUBTOTAL(109,FeuilleDeTemps133058721071631772193033173313453593733874014154294434574854015134155275415555275696116256536676816957237377517657797938078218358498638778919059199339199479619759891003101710311129117111991213122713111326134413721386140014421456147014841857[Heures de travail])</f>
        <v>0</v>
      </c>
      <c r="E387" s="55">
        <f>IF(D387&lt;=C387,D387,C387)</f>
        <v>0</v>
      </c>
      <c r="F387" s="55">
        <f>D387-E387</f>
        <v>0</v>
      </c>
      <c r="G387" s="55">
        <f>SUM(D387,-C387,B387)</f>
        <v>-1026</v>
      </c>
      <c r="H387" s="55">
        <f>SUM(FeuilleDeTemps133058721071631772193033173313453593733874014154294434574854015134155275415555275696116256536676816957237377517657797938078218358498638778919059199339199479619759891003101710311129117111991213122713111326134413721386140014421456147014841857[Payement])</f>
        <v>0</v>
      </c>
      <c r="I387" s="56"/>
      <c r="J387" s="56"/>
    </row>
    <row r="388" spans="1:17" s="44" customFormat="1" ht="16.8" customHeight="1" thickBot="1">
      <c r="A388" s="46"/>
      <c r="B388" s="44" t="s">
        <v>10</v>
      </c>
      <c r="C388" s="44" t="s">
        <v>1</v>
      </c>
      <c r="D388" s="44" t="s">
        <v>3</v>
      </c>
      <c r="E388" s="44" t="s">
        <v>8</v>
      </c>
      <c r="F388" s="44" t="s">
        <v>9</v>
      </c>
      <c r="G388" s="44" t="s">
        <v>6</v>
      </c>
      <c r="H388" s="44" t="s">
        <v>7</v>
      </c>
      <c r="I388" s="44" t="s">
        <v>102</v>
      </c>
      <c r="J388" s="33" t="s">
        <v>97</v>
      </c>
    </row>
    <row r="389" spans="1:17" s="44" customFormat="1" ht="20.25" customHeight="1">
      <c r="A389" s="60">
        <f>WEEKNUM(C389)-1</f>
        <v>27</v>
      </c>
      <c r="B389" s="14" t="s">
        <v>99</v>
      </c>
      <c r="C389" s="7">
        <f>(C385)+1</f>
        <v>44746</v>
      </c>
      <c r="D389" s="11"/>
      <c r="E389" s="11"/>
      <c r="F389" s="11"/>
      <c r="G389" s="11"/>
      <c r="H389" s="5">
        <f>IFERROR(IF(COUNT(FeuilleDeTemps133058721071631772193033173313453593733874014154294434574854015134155275415555275696116256536676816957237377517657797938078218358498638778919059199339199479619759891003101710311129117111991213122713111326134413721386140014421456147014841857[[#This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départ]]&lt;FeuilleDeTemps133058721071631772193033173313453593733874014154294434574854015134155275415555275696116256536676816957237377517657797938078218358498638778919059199339199479619759891003101710311129117111991213122713111326134413721386140014421456147014841857[[#This Row],[Heure d’arrivée]],1,0)+FeuilleDeTemps133058721071631772193033173313453593733874014154294434574854015134155275415555275696116256536676816957237377517657797938078218358498638778919059199339199479619759891003101710311129117111991213122713111326134413721386140014421456147014841857[[#This Row],[Heure de départ]])-FeuilleDeTemps133058721071631772193033173313453593733874014154294434574854015134155275415555275696116256536676816957237377517657797938078218358498638778919059199339199479619759891003101710311129117111991213122713111326134413721386140014421456147014841857[[#This Row],[Fin de pause]]+FeuilleDeTemps133058721071631772193033173313453593733874014154294434574854015134155275415555275696116256536676816957237377517657797938078218358498638778919059199339199479619759891003101710311129117111991213122713111326134413721386140014421456147014841857[[#This Row],[Pause]]-FeuilleDeTemps133058721071631772193033173313453593733874014154294434574854015134155275415555275696116256536676816957237377517657797938078218358498638778919059199339199479619759891003101710311129117111991213122713111326134413721386140014421456147014841857[[#This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départ]]&lt;FeuilleDeTemps133058721071631772193033173313453593733874014154294434574854015134155275415555275696116256536676816957237377517657797938078218358498638778919059199339199479619759891003101710311129117111991213122713111326134413721386140014421456147014841857[[#This Row],[Heure d’arrivée]],1,0)+FeuilleDeTemps133058721071631772193033173313453593733874014154294434574854015134155275415555275696116256536676816957237377517657797938078218358498638778919059199339199479619759891003101710311129117111991213122713111326134413721386140014421456147014841857[[#This Row],[Heure de départ]])-FeuilleDeTemps133058721071631772193033173313453593733874014154294434574854015134155275415555275696116256536676816957237377517657797938078218358498638778919059199339199479619759891003101710311129117111991213122713111326134413721386140014421456147014841857[[#This Row],[Heure d’arrivée]],0))*24,0)</f>
        <v>0</v>
      </c>
      <c r="I389" s="59"/>
      <c r="J389" s="24"/>
    </row>
    <row r="390" spans="1:17" s="44" customFormat="1" ht="20.25" customHeight="1">
      <c r="A390" s="46">
        <f>A389</f>
        <v>27</v>
      </c>
      <c r="B390" s="14" t="s">
        <v>11</v>
      </c>
      <c r="C390" s="7">
        <f t="shared" ref="C390:C395" si="55">(C389)+1</f>
        <v>44747</v>
      </c>
      <c r="D390" s="11"/>
      <c r="E390" s="11"/>
      <c r="F390" s="11"/>
      <c r="G390" s="11"/>
      <c r="H390" s="5">
        <f>IFERROR(IF(COUNT(FeuilleDeTemps133058721071631772193033173313453593733874014154294434574854015134155275415555275696116256536676816957237377517657797938078218358498638778919059199339199479619759891003101710311129117111991213122713111326134413721386140014421456147014841857[[#This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départ]]&lt;FeuilleDeTemps133058721071631772193033173313453593733874014154294434574854015134155275415555275696116256536676816957237377517657797938078218358498638778919059199339199479619759891003101710311129117111991213122713111326134413721386140014421456147014841857[[#This Row],[Heure d’arrivée]],1,0)+FeuilleDeTemps133058721071631772193033173313453593733874014154294434574854015134155275415555275696116256536676816957237377517657797938078218358498638778919059199339199479619759891003101710311129117111991213122713111326134413721386140014421456147014841857[[#This Row],[Heure de départ]])-FeuilleDeTemps133058721071631772193033173313453593733874014154294434574854015134155275415555275696116256536676816957237377517657797938078218358498638778919059199339199479619759891003101710311129117111991213122713111326134413721386140014421456147014841857[[#This Row],[Fin de pause]]+FeuilleDeTemps133058721071631772193033173313453593733874014154294434574854015134155275415555275696116256536676816957237377517657797938078218358498638778919059199339199479619759891003101710311129117111991213122713111326134413721386140014421456147014841857[[#This Row],[Pause]]-FeuilleDeTemps133058721071631772193033173313453593733874014154294434574854015134155275415555275696116256536676816957237377517657797938078218358498638778919059199339199479619759891003101710311129117111991213122713111326134413721386140014421456147014841857[[#This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départ]]&lt;FeuilleDeTemps133058721071631772193033173313453593733874014154294434574854015134155275415555275696116256536676816957237377517657797938078218358498638778919059199339199479619759891003101710311129117111991213122713111326134413721386140014421456147014841857[[#This Row],[Heure d’arrivée]],1,0)+FeuilleDeTemps133058721071631772193033173313453593733874014154294434574854015134155275415555275696116256536676816957237377517657797938078218358498638778919059199339199479619759891003101710311129117111991213122713111326134413721386140014421456147014841857[[#This Row],[Heure de départ]])-FeuilleDeTemps133058721071631772193033173313453593733874014154294434574854015134155275415555275696116256536676816957237377517657797938078218358498638778919059199339199479619759891003101710311129117111991213122713111326134413721386140014421456147014841857[[#This Row],[Heure d’arrivée]],0))*24,0)</f>
        <v>0</v>
      </c>
      <c r="I390" s="59"/>
      <c r="J390" s="24"/>
    </row>
    <row r="391" spans="1:17" s="44" customFormat="1" ht="20.25" customHeight="1">
      <c r="A391" s="46">
        <f t="shared" ref="A391:A395" si="56">A390</f>
        <v>27</v>
      </c>
      <c r="B391" s="14" t="s">
        <v>12</v>
      </c>
      <c r="C391" s="7">
        <f t="shared" si="55"/>
        <v>44748</v>
      </c>
      <c r="D391" s="11"/>
      <c r="E391" s="11"/>
      <c r="F391" s="11"/>
      <c r="G391" s="11"/>
      <c r="H391" s="5">
        <f>IFERROR(IF(COUNT(FeuilleDeTemps133058721071631772193033173313453593733874014154294434574854015134155275415555275696116256536676816957237377517657797938078218358498638778919059199339199479619759891003101710311129117111991213122713111326134413721386140014421456147014841857[[#This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départ]]&lt;FeuilleDeTemps133058721071631772193033173313453593733874014154294434574854015134155275415555275696116256536676816957237377517657797938078218358498638778919059199339199479619759891003101710311129117111991213122713111326134413721386140014421456147014841857[[#This Row],[Heure d’arrivée]],1,0)+FeuilleDeTemps133058721071631772193033173313453593733874014154294434574854015134155275415555275696116256536676816957237377517657797938078218358498638778919059199339199479619759891003101710311129117111991213122713111326134413721386140014421456147014841857[[#This Row],[Heure de départ]])-FeuilleDeTemps133058721071631772193033173313453593733874014154294434574854015134155275415555275696116256536676816957237377517657797938078218358498638778919059199339199479619759891003101710311129117111991213122713111326134413721386140014421456147014841857[[#This Row],[Fin de pause]]+FeuilleDeTemps133058721071631772193033173313453593733874014154294434574854015134155275415555275696116256536676816957237377517657797938078218358498638778919059199339199479619759891003101710311129117111991213122713111326134413721386140014421456147014841857[[#This Row],[Pause]]-FeuilleDeTemps133058721071631772193033173313453593733874014154294434574854015134155275415555275696116256536676816957237377517657797938078218358498638778919059199339199479619759891003101710311129117111991213122713111326134413721386140014421456147014841857[[#This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départ]]&lt;FeuilleDeTemps133058721071631772193033173313453593733874014154294434574854015134155275415555275696116256536676816957237377517657797938078218358498638778919059199339199479619759891003101710311129117111991213122713111326134413721386140014421456147014841857[[#This Row],[Heure d’arrivée]],1,0)+FeuilleDeTemps133058721071631772193033173313453593733874014154294434574854015134155275415555275696116256536676816957237377517657797938078218358498638778919059199339199479619759891003101710311129117111991213122713111326134413721386140014421456147014841857[[#This Row],[Heure de départ]])-FeuilleDeTemps133058721071631772193033173313453593733874014154294434574854015134155275415555275696116256536676816957237377517657797938078218358498638778919059199339199479619759891003101710311129117111991213122713111326134413721386140014421456147014841857[[#This Row],[Heure d’arrivée]],0))*24,0)</f>
        <v>0</v>
      </c>
      <c r="I391" s="59"/>
      <c r="J391" s="24"/>
    </row>
    <row r="392" spans="1:17" s="44" customFormat="1" ht="20.25" customHeight="1">
      <c r="A392" s="46">
        <f t="shared" si="56"/>
        <v>27</v>
      </c>
      <c r="B392" s="14" t="s">
        <v>13</v>
      </c>
      <c r="C392" s="7">
        <f t="shared" si="55"/>
        <v>44749</v>
      </c>
      <c r="D392" s="11"/>
      <c r="E392" s="11"/>
      <c r="F392" s="11"/>
      <c r="G392" s="11"/>
      <c r="H392" s="5">
        <f>IFERROR(IF(COUNT(FeuilleDeTemps133058721071631772193033173313453593733874014154294434574854015134155275415555275696116256536676816957237377517657797938078218358498638778919059199339199479619759891003101710311129117111991213122713111326134413721386140014421456147014841857[[#This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départ]]&lt;FeuilleDeTemps133058721071631772193033173313453593733874014154294434574854015134155275415555275696116256536676816957237377517657797938078218358498638778919059199339199479619759891003101710311129117111991213122713111326134413721386140014421456147014841857[[#This Row],[Heure d’arrivée]],1,0)+FeuilleDeTemps133058721071631772193033173313453593733874014154294434574854015134155275415555275696116256536676816957237377517657797938078218358498638778919059199339199479619759891003101710311129117111991213122713111326134413721386140014421456147014841857[[#This Row],[Heure de départ]])-FeuilleDeTemps133058721071631772193033173313453593733874014154294434574854015134155275415555275696116256536676816957237377517657797938078218358498638778919059199339199479619759891003101710311129117111991213122713111326134413721386140014421456147014841857[[#This Row],[Fin de pause]]+FeuilleDeTemps133058721071631772193033173313453593733874014154294434574854015134155275415555275696116256536676816957237377517657797938078218358498638778919059199339199479619759891003101710311129117111991213122713111326134413721386140014421456147014841857[[#This Row],[Pause]]-FeuilleDeTemps133058721071631772193033173313453593733874014154294434574854015134155275415555275696116256536676816957237377517657797938078218358498638778919059199339199479619759891003101710311129117111991213122713111326134413721386140014421456147014841857[[#This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départ]]&lt;FeuilleDeTemps133058721071631772193033173313453593733874014154294434574854015134155275415555275696116256536676816957237377517657797938078218358498638778919059199339199479619759891003101710311129117111991213122713111326134413721386140014421456147014841857[[#This Row],[Heure d’arrivée]],1,0)+FeuilleDeTemps133058721071631772193033173313453593733874014154294434574854015134155275415555275696116256536676816957237377517657797938078218358498638778919059199339199479619759891003101710311129117111991213122713111326134413721386140014421456147014841857[[#This Row],[Heure de départ]])-FeuilleDeTemps133058721071631772193033173313453593733874014154294434574854015134155275415555275696116256536676816957237377517657797938078218358498638778919059199339199479619759891003101710311129117111991213122713111326134413721386140014421456147014841857[[#This Row],[Heure d’arrivée]],0))*24,0)</f>
        <v>0</v>
      </c>
      <c r="I392" s="59"/>
      <c r="J392" s="24"/>
    </row>
    <row r="393" spans="1:17" s="44" customFormat="1" ht="20.25" customHeight="1">
      <c r="A393" s="46">
        <f t="shared" si="56"/>
        <v>27</v>
      </c>
      <c r="B393" s="14" t="s">
        <v>30</v>
      </c>
      <c r="C393" s="7">
        <f t="shared" si="55"/>
        <v>44750</v>
      </c>
      <c r="D393" s="11"/>
      <c r="E393" s="11"/>
      <c r="F393" s="11"/>
      <c r="G393" s="11"/>
      <c r="H393" s="5">
        <f>IFERROR(IF(COUNT(FeuilleDeTemps133058721071631772193033173313453593733874014154294434574854015134155275415555275696116256536676816957237377517657797938078218358498638778919059199339199479619759891003101710311129117111991213122713111326134413721386140014421456147014841857[[#This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départ]]&lt;FeuilleDeTemps133058721071631772193033173313453593733874014154294434574854015134155275415555275696116256536676816957237377517657797938078218358498638778919059199339199479619759891003101710311129117111991213122713111326134413721386140014421456147014841857[[#This Row],[Heure d’arrivée]],1,0)+FeuilleDeTemps133058721071631772193033173313453593733874014154294434574854015134155275415555275696116256536676816957237377517657797938078218358498638778919059199339199479619759891003101710311129117111991213122713111326134413721386140014421456147014841857[[#This Row],[Heure de départ]])-FeuilleDeTemps133058721071631772193033173313453593733874014154294434574854015134155275415555275696116256536676816957237377517657797938078218358498638778919059199339199479619759891003101710311129117111991213122713111326134413721386140014421456147014841857[[#This Row],[Fin de pause]]+FeuilleDeTemps133058721071631772193033173313453593733874014154294434574854015134155275415555275696116256536676816957237377517657797938078218358498638778919059199339199479619759891003101710311129117111991213122713111326134413721386140014421456147014841857[[#This Row],[Pause]]-FeuilleDeTemps133058721071631772193033173313453593733874014154294434574854015134155275415555275696116256536676816957237377517657797938078218358498638778919059199339199479619759891003101710311129117111991213122713111326134413721386140014421456147014841857[[#This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départ]]&lt;FeuilleDeTemps133058721071631772193033173313453593733874014154294434574854015134155275415555275696116256536676816957237377517657797938078218358498638778919059199339199479619759891003101710311129117111991213122713111326134413721386140014421456147014841857[[#This Row],[Heure d’arrivée]],1,0)+FeuilleDeTemps133058721071631772193033173313453593733874014154294434574854015134155275415555275696116256536676816957237377517657797938078218358498638778919059199339199479619759891003101710311129117111991213122713111326134413721386140014421456147014841857[[#This Row],[Heure de départ]])-FeuilleDeTemps133058721071631772193033173313453593733874014154294434574854015134155275415555275696116256536676816957237377517657797938078218358498638778919059199339199479619759891003101710311129117111991213122713111326134413721386140014421456147014841857[[#This Row],[Heure d’arrivée]],0))*24,0)</f>
        <v>0</v>
      </c>
      <c r="I393" s="59"/>
      <c r="J393" s="24"/>
    </row>
    <row r="394" spans="1:17" s="44" customFormat="1" ht="20.25" customHeight="1">
      <c r="A394" s="46">
        <f t="shared" si="56"/>
        <v>27</v>
      </c>
      <c r="B394" s="14" t="s">
        <v>14</v>
      </c>
      <c r="C394" s="15">
        <f t="shared" si="55"/>
        <v>44751</v>
      </c>
      <c r="D394" s="15"/>
      <c r="E394" s="15"/>
      <c r="F394" s="15"/>
      <c r="G394" s="15"/>
      <c r="H394" s="17">
        <f>IFERROR(IF(COUNT(FeuilleDeTemps133058721071631772193033173313453593733874014154294434574854015134155275415555275696116256536676816957237377517657797938078218358498638778919059199339199479619759891003101710311129117111991213122713111326134413721386140014421456147014841857[[#This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départ]]&lt;FeuilleDeTemps133058721071631772193033173313453593733874014154294434574854015134155275415555275696116256536676816957237377517657797938078218358498638778919059199339199479619759891003101710311129117111991213122713111326134413721386140014421456147014841857[[#This Row],[Heure d’arrivée]],1,0)+FeuilleDeTemps133058721071631772193033173313453593733874014154294434574854015134155275415555275696116256536676816957237377517657797938078218358498638778919059199339199479619759891003101710311129117111991213122713111326134413721386140014421456147014841857[[#This Row],[Heure de départ]])-FeuilleDeTemps133058721071631772193033173313453593733874014154294434574854015134155275415555275696116256536676816957237377517657797938078218358498638778919059199339199479619759891003101710311129117111991213122713111326134413721386140014421456147014841857[[#This Row],[Fin de pause]]+FeuilleDeTemps133058721071631772193033173313453593733874014154294434574854015134155275415555275696116256536676816957237377517657797938078218358498638778919059199339199479619759891003101710311129117111991213122713111326134413721386140014421456147014841857[[#This Row],[Pause]]-FeuilleDeTemps133058721071631772193033173313453593733874014154294434574854015134155275415555275696116256536676816957237377517657797938078218358498638778919059199339199479619759891003101710311129117111991213122713111326134413721386140014421456147014841857[[#This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départ]]&lt;FeuilleDeTemps133058721071631772193033173313453593733874014154294434574854015134155275415555275696116256536676816957237377517657797938078218358498638778919059199339199479619759891003101710311129117111991213122713111326134413721386140014421456147014841857[[#This Row],[Heure d’arrivée]],1,0)+FeuilleDeTemps133058721071631772193033173313453593733874014154294434574854015134155275415555275696116256536676816957237377517657797938078218358498638778919059199339199479619759891003101710311129117111991213122713111326134413721386140014421456147014841857[[#This Row],[Heure de départ]])-FeuilleDeTemps133058721071631772193033173313453593733874014154294434574854015134155275415555275696116256536676816957237377517657797938078218358498638778919059199339199479619759891003101710311129117111991213122713111326134413721386140014421456147014841857[[#This Row],[Heure d’arrivée]],0))*24,0)</f>
        <v>0</v>
      </c>
      <c r="I394" s="17"/>
      <c r="J394" s="25"/>
    </row>
    <row r="395" spans="1:17" s="44" customFormat="1" ht="20.25" customHeight="1">
      <c r="A395" s="46">
        <f t="shared" si="56"/>
        <v>27</v>
      </c>
      <c r="B395" s="14" t="s">
        <v>15</v>
      </c>
      <c r="C395" s="15">
        <f t="shared" si="55"/>
        <v>44752</v>
      </c>
      <c r="D395" s="15"/>
      <c r="E395" s="15"/>
      <c r="F395" s="15"/>
      <c r="G395" s="15"/>
      <c r="H395" s="17">
        <f>IFERROR(IF(COUNT(FeuilleDeTemps133058721071631772193033173313453593733874014154294434574854015134155275415555275696116256536676816957237377517657797938078218358498638778919059199339199479619759891003101710311129117111991213122713111326134413721386140014421456147014841857[[#This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départ]]&lt;FeuilleDeTemps133058721071631772193033173313453593733874014154294434574854015134155275415555275696116256536676816957237377517657797938078218358498638778919059199339199479619759891003101710311129117111991213122713111326134413721386140014421456147014841857[[#This Row],[Heure d’arrivée]],1,0)+FeuilleDeTemps133058721071631772193033173313453593733874014154294434574854015134155275415555275696116256536676816957237377517657797938078218358498638778919059199339199479619759891003101710311129117111991213122713111326134413721386140014421456147014841857[[#This Row],[Heure de départ]])-FeuilleDeTemps133058721071631772193033173313453593733874014154294434574854015134155275415555275696116256536676816957237377517657797938078218358498638778919059199339199479619759891003101710311129117111991213122713111326134413721386140014421456147014841857[[#This Row],[Fin de pause]]+FeuilleDeTemps133058721071631772193033173313453593733874014154294434574854015134155275415555275696116256536676816957237377517657797938078218358498638778919059199339199479619759891003101710311129117111991213122713111326134413721386140014421456147014841857[[#This Row],[Pause]]-FeuilleDeTemps133058721071631772193033173313453593733874014154294434574854015134155275415555275696116256536676816957237377517657797938078218358498638778919059199339199479619759891003101710311129117111991213122713111326134413721386140014421456147014841857[[#This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133058721071631772193033173313453593733874014154294434574854015134155275415555275696116256536676816957237377517657797938078218358498638778919059199339199479619759891003101710311129117111991213122713111326134413721386140014421456147014841857[[#This Row],[Heure de départ]]&lt;FeuilleDeTemps133058721071631772193033173313453593733874014154294434574854015134155275415555275696116256536676816957237377517657797938078218358498638778919059199339199479619759891003101710311129117111991213122713111326134413721386140014421456147014841857[[#This Row],[Heure d’arrivée]],1,0)+FeuilleDeTemps133058721071631772193033173313453593733874014154294434574854015134155275415555275696116256536676816957237377517657797938078218358498638778919059199339199479619759891003101710311129117111991213122713111326134413721386140014421456147014841857[[#This Row],[Heure de départ]])-FeuilleDeTemps133058721071631772193033173313453593733874014154294434574854015134155275415555275696116256536676816957237377517657797938078218358498638778919059199339199479619759891003101710311129117111991213122713111326134413721386140014421456147014841857[[#This Row],[Heure d’arrivée]],0))*24,0)</f>
        <v>0</v>
      </c>
      <c r="I395" s="17"/>
      <c r="J395" s="25"/>
    </row>
    <row r="396" spans="1:17" s="1" customFormat="1" ht="36" customHeight="1">
      <c r="A396" s="47"/>
      <c r="B396" s="2" t="s">
        <v>31</v>
      </c>
      <c r="C396" s="2" t="s">
        <v>0</v>
      </c>
      <c r="D396" s="2" t="s">
        <v>2</v>
      </c>
      <c r="E396" s="2" t="s">
        <v>4</v>
      </c>
      <c r="F396" s="2" t="s">
        <v>5</v>
      </c>
      <c r="G396" s="2" t="s">
        <v>29</v>
      </c>
      <c r="H396" s="2" t="s">
        <v>32</v>
      </c>
      <c r="N396" s="19"/>
      <c r="Q396" s="19"/>
    </row>
    <row r="397" spans="1:17" s="57" customFormat="1" ht="16.2" customHeight="1">
      <c r="A397" s="54"/>
      <c r="B397" s="55">
        <f>IF((H387)=0, (G387),(G387)-(H387))</f>
        <v>-1026</v>
      </c>
      <c r="C397" s="55">
        <v>38</v>
      </c>
      <c r="D397" s="55">
        <f>SUBTOTAL(109,FeuilleDeTemps133058721071631772193033173313453593733874014154294434574854015134155275415555275696116256536676816957237377517657797938078218358498638778919059199339199479619759891003101710311129117111991213122713111326134413721386140014421456147014841858[Heures de travail])</f>
        <v>0</v>
      </c>
      <c r="E397" s="55">
        <f>IF(D397&lt;=C397,D397,C397)</f>
        <v>0</v>
      </c>
      <c r="F397" s="55">
        <f>D397-E397</f>
        <v>0</v>
      </c>
      <c r="G397" s="55">
        <f>SUM(D397,-C397,B397)</f>
        <v>-1064</v>
      </c>
      <c r="H397" s="55">
        <f>SUM(FeuilleDeTemps133058721071631772193033173313453593733874014154294434574854015134155275415555275696116256536676816957237377517657797938078218358498638778919059199339199479619759891003101710311129117111991213122713111326134413721386140014421456147014841858[Payement])</f>
        <v>0</v>
      </c>
      <c r="I397" s="56"/>
      <c r="J397" s="56"/>
    </row>
    <row r="398" spans="1:17" s="44" customFormat="1" ht="16.8" customHeight="1" thickBot="1">
      <c r="A398" s="46"/>
      <c r="B398" s="44" t="s">
        <v>10</v>
      </c>
      <c r="C398" s="44" t="s">
        <v>1</v>
      </c>
      <c r="D398" s="44" t="s">
        <v>3</v>
      </c>
      <c r="E398" s="44" t="s">
        <v>8</v>
      </c>
      <c r="F398" s="44" t="s">
        <v>9</v>
      </c>
      <c r="G398" s="44" t="s">
        <v>6</v>
      </c>
      <c r="H398" s="44" t="s">
        <v>7</v>
      </c>
      <c r="I398" s="44" t="s">
        <v>102</v>
      </c>
      <c r="J398" s="33" t="s">
        <v>97</v>
      </c>
    </row>
    <row r="399" spans="1:17" s="44" customFormat="1" ht="20.25" customHeight="1">
      <c r="A399" s="60">
        <f>WEEKNUM(C399)-1</f>
        <v>28</v>
      </c>
      <c r="B399" s="14" t="s">
        <v>99</v>
      </c>
      <c r="C399" s="7">
        <f>(C395)+1</f>
        <v>44753</v>
      </c>
      <c r="D399" s="11"/>
      <c r="E399" s="11"/>
      <c r="F399" s="11"/>
      <c r="G399" s="11"/>
      <c r="H399" s="5">
        <f>IFERROR(IF(COUNT(FeuilleDeTemps133058721071631772193033173313453593733874014154294434574854015134155275415555275696116256536676816957237377517657797938078218358498638778919059199339199479619759891003101710311129117111991213122713111326134413721386140014421456147014841858[[#This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départ]]&lt;FeuilleDeTemps133058721071631772193033173313453593733874014154294434574854015134155275415555275696116256536676816957237377517657797938078218358498638778919059199339199479619759891003101710311129117111991213122713111326134413721386140014421456147014841858[[#This Row],[Heure d’arrivée]],1,0)+FeuilleDeTemps133058721071631772193033173313453593733874014154294434574854015134155275415555275696116256536676816957237377517657797938078218358498638778919059199339199479619759891003101710311129117111991213122713111326134413721386140014421456147014841858[[#This Row],[Heure de départ]])-FeuilleDeTemps133058721071631772193033173313453593733874014154294434574854015134155275415555275696116256536676816957237377517657797938078218358498638778919059199339199479619759891003101710311129117111991213122713111326134413721386140014421456147014841858[[#This Row],[Fin de pause]]+FeuilleDeTemps133058721071631772193033173313453593733874014154294434574854015134155275415555275696116256536676816957237377517657797938078218358498638778919059199339199479619759891003101710311129117111991213122713111326134413721386140014421456147014841858[[#This Row],[Pause]]-FeuilleDeTemps133058721071631772193033173313453593733874014154294434574854015134155275415555275696116256536676816957237377517657797938078218358498638778919059199339199479619759891003101710311129117111991213122713111326134413721386140014421456147014841858[[#This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départ]]&lt;FeuilleDeTemps133058721071631772193033173313453593733874014154294434574854015134155275415555275696116256536676816957237377517657797938078218358498638778919059199339199479619759891003101710311129117111991213122713111326134413721386140014421456147014841858[[#This Row],[Heure d’arrivée]],1,0)+FeuilleDeTemps133058721071631772193033173313453593733874014154294434574854015134155275415555275696116256536676816957237377517657797938078218358498638778919059199339199479619759891003101710311129117111991213122713111326134413721386140014421456147014841858[[#This Row],[Heure de départ]])-FeuilleDeTemps133058721071631772193033173313453593733874014154294434574854015134155275415555275696116256536676816957237377517657797938078218358498638778919059199339199479619759891003101710311129117111991213122713111326134413721386140014421456147014841858[[#This Row],[Heure d’arrivée]],0))*24,0)</f>
        <v>0</v>
      </c>
      <c r="I399" s="59"/>
      <c r="J399" s="24"/>
    </row>
    <row r="400" spans="1:17" s="44" customFormat="1" ht="20.25" customHeight="1">
      <c r="A400" s="46">
        <f>A399</f>
        <v>28</v>
      </c>
      <c r="B400" s="14" t="s">
        <v>11</v>
      </c>
      <c r="C400" s="7">
        <f t="shared" ref="C400:C405" si="57">(C399)+1</f>
        <v>44754</v>
      </c>
      <c r="D400" s="11"/>
      <c r="E400" s="11"/>
      <c r="F400" s="11"/>
      <c r="G400" s="11"/>
      <c r="H400" s="5">
        <f>IFERROR(IF(COUNT(FeuilleDeTemps133058721071631772193033173313453593733874014154294434574854015134155275415555275696116256536676816957237377517657797938078218358498638778919059199339199479619759891003101710311129117111991213122713111326134413721386140014421456147014841858[[#This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départ]]&lt;FeuilleDeTemps133058721071631772193033173313453593733874014154294434574854015134155275415555275696116256536676816957237377517657797938078218358498638778919059199339199479619759891003101710311129117111991213122713111326134413721386140014421456147014841858[[#This Row],[Heure d’arrivée]],1,0)+FeuilleDeTemps133058721071631772193033173313453593733874014154294434574854015134155275415555275696116256536676816957237377517657797938078218358498638778919059199339199479619759891003101710311129117111991213122713111326134413721386140014421456147014841858[[#This Row],[Heure de départ]])-FeuilleDeTemps133058721071631772193033173313453593733874014154294434574854015134155275415555275696116256536676816957237377517657797938078218358498638778919059199339199479619759891003101710311129117111991213122713111326134413721386140014421456147014841858[[#This Row],[Fin de pause]]+FeuilleDeTemps133058721071631772193033173313453593733874014154294434574854015134155275415555275696116256536676816957237377517657797938078218358498638778919059199339199479619759891003101710311129117111991213122713111326134413721386140014421456147014841858[[#This Row],[Pause]]-FeuilleDeTemps133058721071631772193033173313453593733874014154294434574854015134155275415555275696116256536676816957237377517657797938078218358498638778919059199339199479619759891003101710311129117111991213122713111326134413721386140014421456147014841858[[#This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départ]]&lt;FeuilleDeTemps133058721071631772193033173313453593733874014154294434574854015134155275415555275696116256536676816957237377517657797938078218358498638778919059199339199479619759891003101710311129117111991213122713111326134413721386140014421456147014841858[[#This Row],[Heure d’arrivée]],1,0)+FeuilleDeTemps133058721071631772193033173313453593733874014154294434574854015134155275415555275696116256536676816957237377517657797938078218358498638778919059199339199479619759891003101710311129117111991213122713111326134413721386140014421456147014841858[[#This Row],[Heure de départ]])-FeuilleDeTemps133058721071631772193033173313453593733874014154294434574854015134155275415555275696116256536676816957237377517657797938078218358498638778919059199339199479619759891003101710311129117111991213122713111326134413721386140014421456147014841858[[#This Row],[Heure d’arrivée]],0))*24,0)</f>
        <v>0</v>
      </c>
      <c r="I400" s="59"/>
      <c r="J400" s="24"/>
    </row>
    <row r="401" spans="1:17" s="44" customFormat="1" ht="20.25" customHeight="1">
      <c r="A401" s="46">
        <f t="shared" ref="A401:A405" si="58">A400</f>
        <v>28</v>
      </c>
      <c r="B401" s="14" t="s">
        <v>12</v>
      </c>
      <c r="C401" s="7">
        <f t="shared" si="57"/>
        <v>44755</v>
      </c>
      <c r="D401" s="11"/>
      <c r="E401" s="11"/>
      <c r="F401" s="11"/>
      <c r="G401" s="11"/>
      <c r="H401" s="5">
        <f>IFERROR(IF(COUNT(FeuilleDeTemps133058721071631772193033173313453593733874014154294434574854015134155275415555275696116256536676816957237377517657797938078218358498638778919059199339199479619759891003101710311129117111991213122713111326134413721386140014421456147014841858[[#This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départ]]&lt;FeuilleDeTemps133058721071631772193033173313453593733874014154294434574854015134155275415555275696116256536676816957237377517657797938078218358498638778919059199339199479619759891003101710311129117111991213122713111326134413721386140014421456147014841858[[#This Row],[Heure d’arrivée]],1,0)+FeuilleDeTemps133058721071631772193033173313453593733874014154294434574854015134155275415555275696116256536676816957237377517657797938078218358498638778919059199339199479619759891003101710311129117111991213122713111326134413721386140014421456147014841858[[#This Row],[Heure de départ]])-FeuilleDeTemps133058721071631772193033173313453593733874014154294434574854015134155275415555275696116256536676816957237377517657797938078218358498638778919059199339199479619759891003101710311129117111991213122713111326134413721386140014421456147014841858[[#This Row],[Fin de pause]]+FeuilleDeTemps133058721071631772193033173313453593733874014154294434574854015134155275415555275696116256536676816957237377517657797938078218358498638778919059199339199479619759891003101710311129117111991213122713111326134413721386140014421456147014841858[[#This Row],[Pause]]-FeuilleDeTemps133058721071631772193033173313453593733874014154294434574854015134155275415555275696116256536676816957237377517657797938078218358498638778919059199339199479619759891003101710311129117111991213122713111326134413721386140014421456147014841858[[#This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départ]]&lt;FeuilleDeTemps133058721071631772193033173313453593733874014154294434574854015134155275415555275696116256536676816957237377517657797938078218358498638778919059199339199479619759891003101710311129117111991213122713111326134413721386140014421456147014841858[[#This Row],[Heure d’arrivée]],1,0)+FeuilleDeTemps133058721071631772193033173313453593733874014154294434574854015134155275415555275696116256536676816957237377517657797938078218358498638778919059199339199479619759891003101710311129117111991213122713111326134413721386140014421456147014841858[[#This Row],[Heure de départ]])-FeuilleDeTemps133058721071631772193033173313453593733874014154294434574854015134155275415555275696116256536676816957237377517657797938078218358498638778919059199339199479619759891003101710311129117111991213122713111326134413721386140014421456147014841858[[#This Row],[Heure d’arrivée]],0))*24,0)</f>
        <v>0</v>
      </c>
      <c r="I401" s="59"/>
      <c r="J401" s="24"/>
    </row>
    <row r="402" spans="1:17" s="44" customFormat="1" ht="20.25" customHeight="1">
      <c r="A402" s="46">
        <f t="shared" si="58"/>
        <v>28</v>
      </c>
      <c r="B402" s="14" t="s">
        <v>13</v>
      </c>
      <c r="C402" s="7">
        <f t="shared" si="57"/>
        <v>44756</v>
      </c>
      <c r="D402" s="11"/>
      <c r="E402" s="11"/>
      <c r="F402" s="11"/>
      <c r="G402" s="11"/>
      <c r="H402" s="5">
        <f>IFERROR(IF(COUNT(FeuilleDeTemps133058721071631772193033173313453593733874014154294434574854015134155275415555275696116256536676816957237377517657797938078218358498638778919059199339199479619759891003101710311129117111991213122713111326134413721386140014421456147014841858[[#This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départ]]&lt;FeuilleDeTemps133058721071631772193033173313453593733874014154294434574854015134155275415555275696116256536676816957237377517657797938078218358498638778919059199339199479619759891003101710311129117111991213122713111326134413721386140014421456147014841858[[#This Row],[Heure d’arrivée]],1,0)+FeuilleDeTemps133058721071631772193033173313453593733874014154294434574854015134155275415555275696116256536676816957237377517657797938078218358498638778919059199339199479619759891003101710311129117111991213122713111326134413721386140014421456147014841858[[#This Row],[Heure de départ]])-FeuilleDeTemps133058721071631772193033173313453593733874014154294434574854015134155275415555275696116256536676816957237377517657797938078218358498638778919059199339199479619759891003101710311129117111991213122713111326134413721386140014421456147014841858[[#This Row],[Fin de pause]]+FeuilleDeTemps133058721071631772193033173313453593733874014154294434574854015134155275415555275696116256536676816957237377517657797938078218358498638778919059199339199479619759891003101710311129117111991213122713111326134413721386140014421456147014841858[[#This Row],[Pause]]-FeuilleDeTemps133058721071631772193033173313453593733874014154294434574854015134155275415555275696116256536676816957237377517657797938078218358498638778919059199339199479619759891003101710311129117111991213122713111326134413721386140014421456147014841858[[#This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départ]]&lt;FeuilleDeTemps133058721071631772193033173313453593733874014154294434574854015134155275415555275696116256536676816957237377517657797938078218358498638778919059199339199479619759891003101710311129117111991213122713111326134413721386140014421456147014841858[[#This Row],[Heure d’arrivée]],1,0)+FeuilleDeTemps133058721071631772193033173313453593733874014154294434574854015134155275415555275696116256536676816957237377517657797938078218358498638778919059199339199479619759891003101710311129117111991213122713111326134413721386140014421456147014841858[[#This Row],[Heure de départ]])-FeuilleDeTemps133058721071631772193033173313453593733874014154294434574854015134155275415555275696116256536676816957237377517657797938078218358498638778919059199339199479619759891003101710311129117111991213122713111326134413721386140014421456147014841858[[#This Row],[Heure d’arrivée]],0))*24,0)</f>
        <v>0</v>
      </c>
      <c r="I402" s="59"/>
      <c r="J402" s="24"/>
    </row>
    <row r="403" spans="1:17" s="44" customFormat="1" ht="20.25" customHeight="1">
      <c r="A403" s="46">
        <f t="shared" si="58"/>
        <v>28</v>
      </c>
      <c r="B403" s="14" t="s">
        <v>30</v>
      </c>
      <c r="C403" s="7">
        <f t="shared" si="57"/>
        <v>44757</v>
      </c>
      <c r="D403" s="11"/>
      <c r="E403" s="11"/>
      <c r="F403" s="11"/>
      <c r="G403" s="11"/>
      <c r="H403" s="5">
        <f>IFERROR(IF(COUNT(FeuilleDeTemps133058721071631772193033173313453593733874014154294434574854015134155275415555275696116256536676816957237377517657797938078218358498638778919059199339199479619759891003101710311129117111991213122713111326134413721386140014421456147014841858[[#This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départ]]&lt;FeuilleDeTemps133058721071631772193033173313453593733874014154294434574854015134155275415555275696116256536676816957237377517657797938078218358498638778919059199339199479619759891003101710311129117111991213122713111326134413721386140014421456147014841858[[#This Row],[Heure d’arrivée]],1,0)+FeuilleDeTemps133058721071631772193033173313453593733874014154294434574854015134155275415555275696116256536676816957237377517657797938078218358498638778919059199339199479619759891003101710311129117111991213122713111326134413721386140014421456147014841858[[#This Row],[Heure de départ]])-FeuilleDeTemps133058721071631772193033173313453593733874014154294434574854015134155275415555275696116256536676816957237377517657797938078218358498638778919059199339199479619759891003101710311129117111991213122713111326134413721386140014421456147014841858[[#This Row],[Fin de pause]]+FeuilleDeTemps133058721071631772193033173313453593733874014154294434574854015134155275415555275696116256536676816957237377517657797938078218358498638778919059199339199479619759891003101710311129117111991213122713111326134413721386140014421456147014841858[[#This Row],[Pause]]-FeuilleDeTemps133058721071631772193033173313453593733874014154294434574854015134155275415555275696116256536676816957237377517657797938078218358498638778919059199339199479619759891003101710311129117111991213122713111326134413721386140014421456147014841858[[#This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départ]]&lt;FeuilleDeTemps133058721071631772193033173313453593733874014154294434574854015134155275415555275696116256536676816957237377517657797938078218358498638778919059199339199479619759891003101710311129117111991213122713111326134413721386140014421456147014841858[[#This Row],[Heure d’arrivée]],1,0)+FeuilleDeTemps133058721071631772193033173313453593733874014154294434574854015134155275415555275696116256536676816957237377517657797938078218358498638778919059199339199479619759891003101710311129117111991213122713111326134413721386140014421456147014841858[[#This Row],[Heure de départ]])-FeuilleDeTemps133058721071631772193033173313453593733874014154294434574854015134155275415555275696116256536676816957237377517657797938078218358498638778919059199339199479619759891003101710311129117111991213122713111326134413721386140014421456147014841858[[#This Row],[Heure d’arrivée]],0))*24,0)</f>
        <v>0</v>
      </c>
      <c r="I403" s="59"/>
      <c r="J403" s="24"/>
    </row>
    <row r="404" spans="1:17" s="44" customFormat="1" ht="20.25" customHeight="1">
      <c r="A404" s="46">
        <f t="shared" si="58"/>
        <v>28</v>
      </c>
      <c r="B404" s="14" t="s">
        <v>14</v>
      </c>
      <c r="C404" s="15">
        <f t="shared" si="57"/>
        <v>44758</v>
      </c>
      <c r="D404" s="15"/>
      <c r="E404" s="15"/>
      <c r="F404" s="15"/>
      <c r="G404" s="15"/>
      <c r="H404" s="17">
        <f>IFERROR(IF(COUNT(FeuilleDeTemps133058721071631772193033173313453593733874014154294434574854015134155275415555275696116256536676816957237377517657797938078218358498638778919059199339199479619759891003101710311129117111991213122713111326134413721386140014421456147014841858[[#This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départ]]&lt;FeuilleDeTemps133058721071631772193033173313453593733874014154294434574854015134155275415555275696116256536676816957237377517657797938078218358498638778919059199339199479619759891003101710311129117111991213122713111326134413721386140014421456147014841858[[#This Row],[Heure d’arrivée]],1,0)+FeuilleDeTemps133058721071631772193033173313453593733874014154294434574854015134155275415555275696116256536676816957237377517657797938078218358498638778919059199339199479619759891003101710311129117111991213122713111326134413721386140014421456147014841858[[#This Row],[Heure de départ]])-FeuilleDeTemps133058721071631772193033173313453593733874014154294434574854015134155275415555275696116256536676816957237377517657797938078218358498638778919059199339199479619759891003101710311129117111991213122713111326134413721386140014421456147014841858[[#This Row],[Fin de pause]]+FeuilleDeTemps133058721071631772193033173313453593733874014154294434574854015134155275415555275696116256536676816957237377517657797938078218358498638778919059199339199479619759891003101710311129117111991213122713111326134413721386140014421456147014841858[[#This Row],[Pause]]-FeuilleDeTemps133058721071631772193033173313453593733874014154294434574854015134155275415555275696116256536676816957237377517657797938078218358498638778919059199339199479619759891003101710311129117111991213122713111326134413721386140014421456147014841858[[#This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départ]]&lt;FeuilleDeTemps133058721071631772193033173313453593733874014154294434574854015134155275415555275696116256536676816957237377517657797938078218358498638778919059199339199479619759891003101710311129117111991213122713111326134413721386140014421456147014841858[[#This Row],[Heure d’arrivée]],1,0)+FeuilleDeTemps133058721071631772193033173313453593733874014154294434574854015134155275415555275696116256536676816957237377517657797938078218358498638778919059199339199479619759891003101710311129117111991213122713111326134413721386140014421456147014841858[[#This Row],[Heure de départ]])-FeuilleDeTemps133058721071631772193033173313453593733874014154294434574854015134155275415555275696116256536676816957237377517657797938078218358498638778919059199339199479619759891003101710311129117111991213122713111326134413721386140014421456147014841858[[#This Row],[Heure d’arrivée]],0))*24,0)</f>
        <v>0</v>
      </c>
      <c r="I404" s="17"/>
      <c r="J404" s="25"/>
    </row>
    <row r="405" spans="1:17" s="44" customFormat="1" ht="20.25" customHeight="1">
      <c r="A405" s="46">
        <f t="shared" si="58"/>
        <v>28</v>
      </c>
      <c r="B405" s="14" t="s">
        <v>15</v>
      </c>
      <c r="C405" s="15">
        <f t="shared" si="57"/>
        <v>44759</v>
      </c>
      <c r="D405" s="15"/>
      <c r="E405" s="15"/>
      <c r="F405" s="15"/>
      <c r="G405" s="15"/>
      <c r="H405" s="17">
        <f>IFERROR(IF(COUNT(FeuilleDeTemps133058721071631772193033173313453593733874014154294434574854015134155275415555275696116256536676816957237377517657797938078218358498638778919059199339199479619759891003101710311129117111991213122713111326134413721386140014421456147014841858[[#This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départ]]&lt;FeuilleDeTemps133058721071631772193033173313453593733874014154294434574854015134155275415555275696116256536676816957237377517657797938078218358498638778919059199339199479619759891003101710311129117111991213122713111326134413721386140014421456147014841858[[#This Row],[Heure d’arrivée]],1,0)+FeuilleDeTemps133058721071631772193033173313453593733874014154294434574854015134155275415555275696116256536676816957237377517657797938078218358498638778919059199339199479619759891003101710311129117111991213122713111326134413721386140014421456147014841858[[#This Row],[Heure de départ]])-FeuilleDeTemps133058721071631772193033173313453593733874014154294434574854015134155275415555275696116256536676816957237377517657797938078218358498638778919059199339199479619759891003101710311129117111991213122713111326134413721386140014421456147014841858[[#This Row],[Fin de pause]]+FeuilleDeTemps133058721071631772193033173313453593733874014154294434574854015134155275415555275696116256536676816957237377517657797938078218358498638778919059199339199479619759891003101710311129117111991213122713111326134413721386140014421456147014841858[[#This Row],[Pause]]-FeuilleDeTemps133058721071631772193033173313453593733874014154294434574854015134155275415555275696116256536676816957237377517657797938078218358498638778919059199339199479619759891003101710311129117111991213122713111326134413721386140014421456147014841858[[#This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133058721071631772193033173313453593733874014154294434574854015134155275415555275696116256536676816957237377517657797938078218358498638778919059199339199479619759891003101710311129117111991213122713111326134413721386140014421456147014841858[[#This Row],[Heure de départ]]&lt;FeuilleDeTemps133058721071631772193033173313453593733874014154294434574854015134155275415555275696116256536676816957237377517657797938078218358498638778919059199339199479619759891003101710311129117111991213122713111326134413721386140014421456147014841858[[#This Row],[Heure d’arrivée]],1,0)+FeuilleDeTemps133058721071631772193033173313453593733874014154294434574854015134155275415555275696116256536676816957237377517657797938078218358498638778919059199339199479619759891003101710311129117111991213122713111326134413721386140014421456147014841858[[#This Row],[Heure de départ]])-FeuilleDeTemps133058721071631772193033173313453593733874014154294434574854015134155275415555275696116256536676816957237377517657797938078218358498638778919059199339199479619759891003101710311129117111991213122713111326134413721386140014421456147014841858[[#This Row],[Heure d’arrivée]],0))*24,0)</f>
        <v>0</v>
      </c>
      <c r="I405" s="17"/>
      <c r="J405" s="25"/>
    </row>
    <row r="406" spans="1:17" s="1" customFormat="1" ht="36" customHeight="1">
      <c r="A406" s="47"/>
      <c r="B406" s="2" t="s">
        <v>31</v>
      </c>
      <c r="C406" s="2" t="s">
        <v>0</v>
      </c>
      <c r="D406" s="2" t="s">
        <v>2</v>
      </c>
      <c r="E406" s="2" t="s">
        <v>4</v>
      </c>
      <c r="F406" s="2" t="s">
        <v>5</v>
      </c>
      <c r="G406" s="2" t="s">
        <v>29</v>
      </c>
      <c r="H406" s="2" t="s">
        <v>32</v>
      </c>
      <c r="N406" s="19"/>
      <c r="Q406" s="19"/>
    </row>
    <row r="407" spans="1:17" s="57" customFormat="1" ht="16.2" customHeight="1">
      <c r="A407" s="54"/>
      <c r="B407" s="55">
        <f>IF((H397)=0, (G397),(G397)-(H397))</f>
        <v>-1064</v>
      </c>
      <c r="C407" s="55">
        <v>38</v>
      </c>
      <c r="D407" s="55">
        <f>SUBTOTAL(109,FeuilleDeTemps133058721071631772193033173313453593733874014154294434574854015134155275415555275696116256536676816957237377517657797938078218358498638778919059199339199479619759891003101710311129117111991213122713111326134413721386140014421456147014841859[Heures de travail])</f>
        <v>0</v>
      </c>
      <c r="E407" s="55">
        <f>IF(D407&lt;=C407,D407,C407)</f>
        <v>0</v>
      </c>
      <c r="F407" s="55">
        <f>D407-E407</f>
        <v>0</v>
      </c>
      <c r="G407" s="55">
        <f>SUM(D407,-C407,B407)</f>
        <v>-1102</v>
      </c>
      <c r="H407" s="55">
        <f>SUM(FeuilleDeTemps133058721071631772193033173313453593733874014154294434574854015134155275415555275696116256536676816957237377517657797938078218358498638778919059199339199479619759891003101710311129117111991213122713111326134413721386140014421456147014841859[Payement])</f>
        <v>0</v>
      </c>
      <c r="I407" s="56"/>
      <c r="J407" s="56"/>
    </row>
    <row r="408" spans="1:17" s="44" customFormat="1" ht="16.8" customHeight="1" thickBot="1">
      <c r="A408" s="46"/>
      <c r="B408" s="44" t="s">
        <v>10</v>
      </c>
      <c r="C408" s="44" t="s">
        <v>1</v>
      </c>
      <c r="D408" s="44" t="s">
        <v>3</v>
      </c>
      <c r="E408" s="44" t="s">
        <v>8</v>
      </c>
      <c r="F408" s="44" t="s">
        <v>9</v>
      </c>
      <c r="G408" s="44" t="s">
        <v>6</v>
      </c>
      <c r="H408" s="44" t="s">
        <v>7</v>
      </c>
      <c r="I408" s="44" t="s">
        <v>102</v>
      </c>
      <c r="J408" s="33" t="s">
        <v>97</v>
      </c>
    </row>
    <row r="409" spans="1:17" s="44" customFormat="1" ht="20.25" customHeight="1">
      <c r="A409" s="60">
        <f>WEEKNUM(C409)-1</f>
        <v>29</v>
      </c>
      <c r="B409" s="14" t="s">
        <v>99</v>
      </c>
      <c r="C409" s="7">
        <f>(C405)+1</f>
        <v>44760</v>
      </c>
      <c r="D409" s="11"/>
      <c r="E409" s="11"/>
      <c r="F409" s="11"/>
      <c r="G409" s="11"/>
      <c r="H409" s="5">
        <f>IFERROR(IF(COUNT(FeuilleDeTemps133058721071631772193033173313453593733874014154294434574854015134155275415555275696116256536676816957237377517657797938078218358498638778919059199339199479619759891003101710311129117111991213122713111326134413721386140014421456147014841859[[#This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départ]]&lt;FeuilleDeTemps133058721071631772193033173313453593733874014154294434574854015134155275415555275696116256536676816957237377517657797938078218358498638778919059199339199479619759891003101710311129117111991213122713111326134413721386140014421456147014841859[[#This Row],[Heure d’arrivée]],1,0)+FeuilleDeTemps133058721071631772193033173313453593733874014154294434574854015134155275415555275696116256536676816957237377517657797938078218358498638778919059199339199479619759891003101710311129117111991213122713111326134413721386140014421456147014841859[[#This Row],[Heure de départ]])-FeuilleDeTemps133058721071631772193033173313453593733874014154294434574854015134155275415555275696116256536676816957237377517657797938078218358498638778919059199339199479619759891003101710311129117111991213122713111326134413721386140014421456147014841859[[#This Row],[Fin de pause]]+FeuilleDeTemps133058721071631772193033173313453593733874014154294434574854015134155275415555275696116256536676816957237377517657797938078218358498638778919059199339199479619759891003101710311129117111991213122713111326134413721386140014421456147014841859[[#This Row],[Pause]]-FeuilleDeTemps133058721071631772193033173313453593733874014154294434574854015134155275415555275696116256536676816957237377517657797938078218358498638778919059199339199479619759891003101710311129117111991213122713111326134413721386140014421456147014841859[[#This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départ]]&lt;FeuilleDeTemps133058721071631772193033173313453593733874014154294434574854015134155275415555275696116256536676816957237377517657797938078218358498638778919059199339199479619759891003101710311129117111991213122713111326134413721386140014421456147014841859[[#This Row],[Heure d’arrivée]],1,0)+FeuilleDeTemps133058721071631772193033173313453593733874014154294434574854015134155275415555275696116256536676816957237377517657797938078218358498638778919059199339199479619759891003101710311129117111991213122713111326134413721386140014421456147014841859[[#This Row],[Heure de départ]])-FeuilleDeTemps133058721071631772193033173313453593733874014154294434574854015134155275415555275696116256536676816957237377517657797938078218358498638778919059199339199479619759891003101710311129117111991213122713111326134413721386140014421456147014841859[[#This Row],[Heure d’arrivée]],0))*24,0)</f>
        <v>0</v>
      </c>
      <c r="I409" s="59"/>
      <c r="J409" s="24"/>
    </row>
    <row r="410" spans="1:17" s="44" customFormat="1" ht="20.25" customHeight="1">
      <c r="A410" s="46">
        <f>A409</f>
        <v>29</v>
      </c>
      <c r="B410" s="14" t="s">
        <v>11</v>
      </c>
      <c r="C410" s="7">
        <f t="shared" ref="C410:C415" si="59">(C409)+1</f>
        <v>44761</v>
      </c>
      <c r="D410" s="11"/>
      <c r="E410" s="11"/>
      <c r="F410" s="11"/>
      <c r="G410" s="11"/>
      <c r="H410" s="5">
        <f>IFERROR(IF(COUNT(FeuilleDeTemps133058721071631772193033173313453593733874014154294434574854015134155275415555275696116256536676816957237377517657797938078218358498638778919059199339199479619759891003101710311129117111991213122713111326134413721386140014421456147014841859[[#This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départ]]&lt;FeuilleDeTemps133058721071631772193033173313453593733874014154294434574854015134155275415555275696116256536676816957237377517657797938078218358498638778919059199339199479619759891003101710311129117111991213122713111326134413721386140014421456147014841859[[#This Row],[Heure d’arrivée]],1,0)+FeuilleDeTemps133058721071631772193033173313453593733874014154294434574854015134155275415555275696116256536676816957237377517657797938078218358498638778919059199339199479619759891003101710311129117111991213122713111326134413721386140014421456147014841859[[#This Row],[Heure de départ]])-FeuilleDeTemps133058721071631772193033173313453593733874014154294434574854015134155275415555275696116256536676816957237377517657797938078218358498638778919059199339199479619759891003101710311129117111991213122713111326134413721386140014421456147014841859[[#This Row],[Fin de pause]]+FeuilleDeTemps133058721071631772193033173313453593733874014154294434574854015134155275415555275696116256536676816957237377517657797938078218358498638778919059199339199479619759891003101710311129117111991213122713111326134413721386140014421456147014841859[[#This Row],[Pause]]-FeuilleDeTemps133058721071631772193033173313453593733874014154294434574854015134155275415555275696116256536676816957237377517657797938078218358498638778919059199339199479619759891003101710311129117111991213122713111326134413721386140014421456147014841859[[#This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départ]]&lt;FeuilleDeTemps133058721071631772193033173313453593733874014154294434574854015134155275415555275696116256536676816957237377517657797938078218358498638778919059199339199479619759891003101710311129117111991213122713111326134413721386140014421456147014841859[[#This Row],[Heure d’arrivée]],1,0)+FeuilleDeTemps133058721071631772193033173313453593733874014154294434574854015134155275415555275696116256536676816957237377517657797938078218358498638778919059199339199479619759891003101710311129117111991213122713111326134413721386140014421456147014841859[[#This Row],[Heure de départ]])-FeuilleDeTemps133058721071631772193033173313453593733874014154294434574854015134155275415555275696116256536676816957237377517657797938078218358498638778919059199339199479619759891003101710311129117111991213122713111326134413721386140014421456147014841859[[#This Row],[Heure d’arrivée]],0))*24,0)</f>
        <v>0</v>
      </c>
      <c r="I410" s="59"/>
      <c r="J410" s="24"/>
    </row>
    <row r="411" spans="1:17" s="44" customFormat="1" ht="20.25" customHeight="1">
      <c r="A411" s="46">
        <f t="shared" ref="A411:A415" si="60">A410</f>
        <v>29</v>
      </c>
      <c r="B411" s="14" t="s">
        <v>12</v>
      </c>
      <c r="C411" s="7">
        <f t="shared" si="59"/>
        <v>44762</v>
      </c>
      <c r="D411" s="11"/>
      <c r="E411" s="11"/>
      <c r="F411" s="11"/>
      <c r="G411" s="11"/>
      <c r="H411" s="5">
        <f>IFERROR(IF(COUNT(FeuilleDeTemps133058721071631772193033173313453593733874014154294434574854015134155275415555275696116256536676816957237377517657797938078218358498638778919059199339199479619759891003101710311129117111991213122713111326134413721386140014421456147014841859[[#This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départ]]&lt;FeuilleDeTemps133058721071631772193033173313453593733874014154294434574854015134155275415555275696116256536676816957237377517657797938078218358498638778919059199339199479619759891003101710311129117111991213122713111326134413721386140014421456147014841859[[#This Row],[Heure d’arrivée]],1,0)+FeuilleDeTemps133058721071631772193033173313453593733874014154294434574854015134155275415555275696116256536676816957237377517657797938078218358498638778919059199339199479619759891003101710311129117111991213122713111326134413721386140014421456147014841859[[#This Row],[Heure de départ]])-FeuilleDeTemps133058721071631772193033173313453593733874014154294434574854015134155275415555275696116256536676816957237377517657797938078218358498638778919059199339199479619759891003101710311129117111991213122713111326134413721386140014421456147014841859[[#This Row],[Fin de pause]]+FeuilleDeTemps133058721071631772193033173313453593733874014154294434574854015134155275415555275696116256536676816957237377517657797938078218358498638778919059199339199479619759891003101710311129117111991213122713111326134413721386140014421456147014841859[[#This Row],[Pause]]-FeuilleDeTemps133058721071631772193033173313453593733874014154294434574854015134155275415555275696116256536676816957237377517657797938078218358498638778919059199339199479619759891003101710311129117111991213122713111326134413721386140014421456147014841859[[#This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départ]]&lt;FeuilleDeTemps133058721071631772193033173313453593733874014154294434574854015134155275415555275696116256536676816957237377517657797938078218358498638778919059199339199479619759891003101710311129117111991213122713111326134413721386140014421456147014841859[[#This Row],[Heure d’arrivée]],1,0)+FeuilleDeTemps133058721071631772193033173313453593733874014154294434574854015134155275415555275696116256536676816957237377517657797938078218358498638778919059199339199479619759891003101710311129117111991213122713111326134413721386140014421456147014841859[[#This Row],[Heure de départ]])-FeuilleDeTemps133058721071631772193033173313453593733874014154294434574854015134155275415555275696116256536676816957237377517657797938078218358498638778919059199339199479619759891003101710311129117111991213122713111326134413721386140014421456147014841859[[#This Row],[Heure d’arrivée]],0))*24,0)</f>
        <v>0</v>
      </c>
      <c r="I411" s="59"/>
      <c r="J411" s="24"/>
    </row>
    <row r="412" spans="1:17" s="44" customFormat="1" ht="20.25" customHeight="1">
      <c r="A412" s="46">
        <f t="shared" si="60"/>
        <v>29</v>
      </c>
      <c r="B412" s="14" t="s">
        <v>13</v>
      </c>
      <c r="C412" s="7">
        <f t="shared" si="59"/>
        <v>44763</v>
      </c>
      <c r="D412" s="11"/>
      <c r="E412" s="11"/>
      <c r="F412" s="11"/>
      <c r="G412" s="11"/>
      <c r="H412" s="5">
        <f>IFERROR(IF(COUNT(FeuilleDeTemps133058721071631772193033173313453593733874014154294434574854015134155275415555275696116256536676816957237377517657797938078218358498638778919059199339199479619759891003101710311129117111991213122713111326134413721386140014421456147014841859[[#This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départ]]&lt;FeuilleDeTemps133058721071631772193033173313453593733874014154294434574854015134155275415555275696116256536676816957237377517657797938078218358498638778919059199339199479619759891003101710311129117111991213122713111326134413721386140014421456147014841859[[#This Row],[Heure d’arrivée]],1,0)+FeuilleDeTemps133058721071631772193033173313453593733874014154294434574854015134155275415555275696116256536676816957237377517657797938078218358498638778919059199339199479619759891003101710311129117111991213122713111326134413721386140014421456147014841859[[#This Row],[Heure de départ]])-FeuilleDeTemps133058721071631772193033173313453593733874014154294434574854015134155275415555275696116256536676816957237377517657797938078218358498638778919059199339199479619759891003101710311129117111991213122713111326134413721386140014421456147014841859[[#This Row],[Fin de pause]]+FeuilleDeTemps133058721071631772193033173313453593733874014154294434574854015134155275415555275696116256536676816957237377517657797938078218358498638778919059199339199479619759891003101710311129117111991213122713111326134413721386140014421456147014841859[[#This Row],[Pause]]-FeuilleDeTemps133058721071631772193033173313453593733874014154294434574854015134155275415555275696116256536676816957237377517657797938078218358498638778919059199339199479619759891003101710311129117111991213122713111326134413721386140014421456147014841859[[#This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départ]]&lt;FeuilleDeTemps133058721071631772193033173313453593733874014154294434574854015134155275415555275696116256536676816957237377517657797938078218358498638778919059199339199479619759891003101710311129117111991213122713111326134413721386140014421456147014841859[[#This Row],[Heure d’arrivée]],1,0)+FeuilleDeTemps133058721071631772193033173313453593733874014154294434574854015134155275415555275696116256536676816957237377517657797938078218358498638778919059199339199479619759891003101710311129117111991213122713111326134413721386140014421456147014841859[[#This Row],[Heure de départ]])-FeuilleDeTemps133058721071631772193033173313453593733874014154294434574854015134155275415555275696116256536676816957237377517657797938078218358498638778919059199339199479619759891003101710311129117111991213122713111326134413721386140014421456147014841859[[#This Row],[Heure d’arrivée]],0))*24,0)</f>
        <v>0</v>
      </c>
      <c r="I412" s="59"/>
      <c r="J412" s="24"/>
    </row>
    <row r="413" spans="1:17" s="44" customFormat="1" ht="20.25" customHeight="1">
      <c r="A413" s="46">
        <f t="shared" si="60"/>
        <v>29</v>
      </c>
      <c r="B413" s="14" t="s">
        <v>30</v>
      </c>
      <c r="C413" s="7">
        <f t="shared" si="59"/>
        <v>44764</v>
      </c>
      <c r="D413" s="11"/>
      <c r="E413" s="11"/>
      <c r="F413" s="11"/>
      <c r="G413" s="11"/>
      <c r="H413" s="5">
        <f>IFERROR(IF(COUNT(FeuilleDeTemps133058721071631772193033173313453593733874014154294434574854015134155275415555275696116256536676816957237377517657797938078218358498638778919059199339199479619759891003101710311129117111991213122713111326134413721386140014421456147014841859[[#This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départ]]&lt;FeuilleDeTemps133058721071631772193033173313453593733874014154294434574854015134155275415555275696116256536676816957237377517657797938078218358498638778919059199339199479619759891003101710311129117111991213122713111326134413721386140014421456147014841859[[#This Row],[Heure d’arrivée]],1,0)+FeuilleDeTemps133058721071631772193033173313453593733874014154294434574854015134155275415555275696116256536676816957237377517657797938078218358498638778919059199339199479619759891003101710311129117111991213122713111326134413721386140014421456147014841859[[#This Row],[Heure de départ]])-FeuilleDeTemps133058721071631772193033173313453593733874014154294434574854015134155275415555275696116256536676816957237377517657797938078218358498638778919059199339199479619759891003101710311129117111991213122713111326134413721386140014421456147014841859[[#This Row],[Fin de pause]]+FeuilleDeTemps133058721071631772193033173313453593733874014154294434574854015134155275415555275696116256536676816957237377517657797938078218358498638778919059199339199479619759891003101710311129117111991213122713111326134413721386140014421456147014841859[[#This Row],[Pause]]-FeuilleDeTemps133058721071631772193033173313453593733874014154294434574854015134155275415555275696116256536676816957237377517657797938078218358498638778919059199339199479619759891003101710311129117111991213122713111326134413721386140014421456147014841859[[#This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départ]]&lt;FeuilleDeTemps133058721071631772193033173313453593733874014154294434574854015134155275415555275696116256536676816957237377517657797938078218358498638778919059199339199479619759891003101710311129117111991213122713111326134413721386140014421456147014841859[[#This Row],[Heure d’arrivée]],1,0)+FeuilleDeTemps133058721071631772193033173313453593733874014154294434574854015134155275415555275696116256536676816957237377517657797938078218358498638778919059199339199479619759891003101710311129117111991213122713111326134413721386140014421456147014841859[[#This Row],[Heure de départ]])-FeuilleDeTemps133058721071631772193033173313453593733874014154294434574854015134155275415555275696116256536676816957237377517657797938078218358498638778919059199339199479619759891003101710311129117111991213122713111326134413721386140014421456147014841859[[#This Row],[Heure d’arrivée]],0))*24,0)</f>
        <v>0</v>
      </c>
      <c r="I413" s="59"/>
      <c r="J413" s="24"/>
    </row>
    <row r="414" spans="1:17" s="44" customFormat="1" ht="20.25" customHeight="1">
      <c r="A414" s="46">
        <f t="shared" si="60"/>
        <v>29</v>
      </c>
      <c r="B414" s="14" t="s">
        <v>14</v>
      </c>
      <c r="C414" s="15">
        <f t="shared" si="59"/>
        <v>44765</v>
      </c>
      <c r="D414" s="15"/>
      <c r="E414" s="15"/>
      <c r="F414" s="15"/>
      <c r="G414" s="15"/>
      <c r="H414" s="17">
        <f>IFERROR(IF(COUNT(FeuilleDeTemps133058721071631772193033173313453593733874014154294434574854015134155275415555275696116256536676816957237377517657797938078218358498638778919059199339199479619759891003101710311129117111991213122713111326134413721386140014421456147014841859[[#This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départ]]&lt;FeuilleDeTemps133058721071631772193033173313453593733874014154294434574854015134155275415555275696116256536676816957237377517657797938078218358498638778919059199339199479619759891003101710311129117111991213122713111326134413721386140014421456147014841859[[#This Row],[Heure d’arrivée]],1,0)+FeuilleDeTemps133058721071631772193033173313453593733874014154294434574854015134155275415555275696116256536676816957237377517657797938078218358498638778919059199339199479619759891003101710311129117111991213122713111326134413721386140014421456147014841859[[#This Row],[Heure de départ]])-FeuilleDeTemps133058721071631772193033173313453593733874014154294434574854015134155275415555275696116256536676816957237377517657797938078218358498638778919059199339199479619759891003101710311129117111991213122713111326134413721386140014421456147014841859[[#This Row],[Fin de pause]]+FeuilleDeTemps133058721071631772193033173313453593733874014154294434574854015134155275415555275696116256536676816957237377517657797938078218358498638778919059199339199479619759891003101710311129117111991213122713111326134413721386140014421456147014841859[[#This Row],[Pause]]-FeuilleDeTemps133058721071631772193033173313453593733874014154294434574854015134155275415555275696116256536676816957237377517657797938078218358498638778919059199339199479619759891003101710311129117111991213122713111326134413721386140014421456147014841859[[#This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départ]]&lt;FeuilleDeTemps133058721071631772193033173313453593733874014154294434574854015134155275415555275696116256536676816957237377517657797938078218358498638778919059199339199479619759891003101710311129117111991213122713111326134413721386140014421456147014841859[[#This Row],[Heure d’arrivée]],1,0)+FeuilleDeTemps133058721071631772193033173313453593733874014154294434574854015134155275415555275696116256536676816957237377517657797938078218358498638778919059199339199479619759891003101710311129117111991213122713111326134413721386140014421456147014841859[[#This Row],[Heure de départ]])-FeuilleDeTemps133058721071631772193033173313453593733874014154294434574854015134155275415555275696116256536676816957237377517657797938078218358498638778919059199339199479619759891003101710311129117111991213122713111326134413721386140014421456147014841859[[#This Row],[Heure d’arrivée]],0))*24,0)</f>
        <v>0</v>
      </c>
      <c r="I414" s="17"/>
      <c r="J414" s="25"/>
    </row>
    <row r="415" spans="1:17" s="44" customFormat="1" ht="20.25" customHeight="1">
      <c r="A415" s="46">
        <f t="shared" si="60"/>
        <v>29</v>
      </c>
      <c r="B415" s="14" t="s">
        <v>15</v>
      </c>
      <c r="C415" s="15">
        <f t="shared" si="59"/>
        <v>44766</v>
      </c>
      <c r="D415" s="15"/>
      <c r="E415" s="15"/>
      <c r="F415" s="15"/>
      <c r="G415" s="15"/>
      <c r="H415" s="17">
        <f>IFERROR(IF(COUNT(FeuilleDeTemps133058721071631772193033173313453593733874014154294434574854015134155275415555275696116256536676816957237377517657797938078218358498638778919059199339199479619759891003101710311129117111991213122713111326134413721386140014421456147014841859[[#This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départ]]&lt;FeuilleDeTemps133058721071631772193033173313453593733874014154294434574854015134155275415555275696116256536676816957237377517657797938078218358498638778919059199339199479619759891003101710311129117111991213122713111326134413721386140014421456147014841859[[#This Row],[Heure d’arrivée]],1,0)+FeuilleDeTemps133058721071631772193033173313453593733874014154294434574854015134155275415555275696116256536676816957237377517657797938078218358498638778919059199339199479619759891003101710311129117111991213122713111326134413721386140014421456147014841859[[#This Row],[Heure de départ]])-FeuilleDeTemps133058721071631772193033173313453593733874014154294434574854015134155275415555275696116256536676816957237377517657797938078218358498638778919059199339199479619759891003101710311129117111991213122713111326134413721386140014421456147014841859[[#This Row],[Fin de pause]]+FeuilleDeTemps133058721071631772193033173313453593733874014154294434574854015134155275415555275696116256536676816957237377517657797938078218358498638778919059199339199479619759891003101710311129117111991213122713111326134413721386140014421456147014841859[[#This Row],[Pause]]-FeuilleDeTemps133058721071631772193033173313453593733874014154294434574854015134155275415555275696116256536676816957237377517657797938078218358498638778919059199339199479619759891003101710311129117111991213122713111326134413721386140014421456147014841859[[#This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133058721071631772193033173313453593733874014154294434574854015134155275415555275696116256536676816957237377517657797938078218358498638778919059199339199479619759891003101710311129117111991213122713111326134413721386140014421456147014841859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133058721071631772193033173313453593733874014154294434574854015134155275415555275696116256536676816957237377517657797938078218358498638778919059199339199479619759891003101710311129117111991213122713111326134413721386140014421456147014841859[[#This Row],[Heure de départ]]&lt;FeuilleDeTemps133058721071631772193033173313453593733874014154294434574854015134155275415555275696116256536676816957237377517657797938078218358498638778919059199339199479619759891003101710311129117111991213122713111326134413721386140014421456147014841859[[#This Row],[Heure d’arrivée]],1,0)+FeuilleDeTemps133058721071631772193033173313453593733874014154294434574854015134155275415555275696116256536676816957237377517657797938078218358498638778919059199339199479619759891003101710311129117111991213122713111326134413721386140014421456147014841859[[#This Row],[Heure de départ]])-FeuilleDeTemps133058721071631772193033173313453593733874014154294434574854015134155275415555275696116256536676816957237377517657797938078218358498638778919059199339199479619759891003101710311129117111991213122713111326134413721386140014421456147014841859[[#This Row],[Heure d’arrivée]],0))*24,0)</f>
        <v>0</v>
      </c>
      <c r="I415" s="17"/>
      <c r="J415" s="25"/>
    </row>
    <row r="416" spans="1:17" s="1" customFormat="1" ht="36" customHeight="1">
      <c r="A416" s="47"/>
      <c r="B416" s="2" t="s">
        <v>31</v>
      </c>
      <c r="C416" s="2" t="s">
        <v>0</v>
      </c>
      <c r="D416" s="2" t="s">
        <v>2</v>
      </c>
      <c r="E416" s="2" t="s">
        <v>4</v>
      </c>
      <c r="F416" s="2" t="s">
        <v>5</v>
      </c>
      <c r="G416" s="2" t="s">
        <v>29</v>
      </c>
      <c r="H416" s="2" t="s">
        <v>32</v>
      </c>
      <c r="N416" s="19"/>
      <c r="Q416" s="19"/>
    </row>
    <row r="417" spans="1:17" s="57" customFormat="1" ht="16.2" customHeight="1">
      <c r="A417" s="54"/>
      <c r="B417" s="55">
        <f>IF((H407)=0, (G407),(G407)-(H407))</f>
        <v>-1102</v>
      </c>
      <c r="C417" s="55">
        <v>38</v>
      </c>
      <c r="D417" s="55">
        <f>SUBTOTAL(109,FeuilleDeTemps133058721071631772193033173313453593733874014154294434574854015134155275415555275696116256536676816957237377517657797938078218358498638778919059199339199479619759891003101710311129117111991213122713111326134413721386140014421456147014841860[Heures de travail])</f>
        <v>0</v>
      </c>
      <c r="E417" s="55">
        <f>IF(D417&lt;=C417,D417,C417)</f>
        <v>0</v>
      </c>
      <c r="F417" s="55">
        <f>D417-E417</f>
        <v>0</v>
      </c>
      <c r="G417" s="55">
        <f>SUM(D417,-C417,B417)</f>
        <v>-1140</v>
      </c>
      <c r="H417" s="55">
        <f>SUM(FeuilleDeTemps133058721071631772193033173313453593733874014154294434574854015134155275415555275696116256536676816957237377517657797938078218358498638778919059199339199479619759891003101710311129117111991213122713111326134413721386140014421456147014841860[Payement])</f>
        <v>0</v>
      </c>
      <c r="I417" s="56"/>
      <c r="J417" s="56"/>
    </row>
    <row r="418" spans="1:17" s="44" customFormat="1" ht="16.8" customHeight="1" thickBot="1">
      <c r="A418" s="46"/>
      <c r="B418" s="44" t="s">
        <v>10</v>
      </c>
      <c r="C418" s="44" t="s">
        <v>1</v>
      </c>
      <c r="D418" s="44" t="s">
        <v>3</v>
      </c>
      <c r="E418" s="44" t="s">
        <v>8</v>
      </c>
      <c r="F418" s="44" t="s">
        <v>9</v>
      </c>
      <c r="G418" s="44" t="s">
        <v>6</v>
      </c>
      <c r="H418" s="44" t="s">
        <v>7</v>
      </c>
      <c r="I418" s="44" t="s">
        <v>102</v>
      </c>
      <c r="J418" s="33" t="s">
        <v>97</v>
      </c>
    </row>
    <row r="419" spans="1:17" s="44" customFormat="1" ht="20.25" customHeight="1">
      <c r="A419" s="60">
        <f>WEEKNUM(C419)-1</f>
        <v>30</v>
      </c>
      <c r="B419" s="14" t="s">
        <v>99</v>
      </c>
      <c r="C419" s="7">
        <f>(C415)+1</f>
        <v>44767</v>
      </c>
      <c r="D419" s="11"/>
      <c r="E419" s="11"/>
      <c r="F419" s="11"/>
      <c r="G419" s="11"/>
      <c r="H419" s="5">
        <f>IFERROR(IF(COUNT(FeuilleDeTemps133058721071631772193033173313453593733874014154294434574854015134155275415555275696116256536676816957237377517657797938078218358498638778919059199339199479619759891003101710311129117111991213122713111326134413721386140014421456147014841860[[#This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départ]]&lt;FeuilleDeTemps133058721071631772193033173313453593733874014154294434574854015134155275415555275696116256536676816957237377517657797938078218358498638778919059199339199479619759891003101710311129117111991213122713111326134413721386140014421456147014841860[[#This Row],[Heure d’arrivée]],1,0)+FeuilleDeTemps133058721071631772193033173313453593733874014154294434574854015134155275415555275696116256536676816957237377517657797938078218358498638778919059199339199479619759891003101710311129117111991213122713111326134413721386140014421456147014841860[[#This Row],[Heure de départ]])-FeuilleDeTemps133058721071631772193033173313453593733874014154294434574854015134155275415555275696116256536676816957237377517657797938078218358498638778919059199339199479619759891003101710311129117111991213122713111326134413721386140014421456147014841860[[#This Row],[Fin de pause]]+FeuilleDeTemps133058721071631772193033173313453593733874014154294434574854015134155275415555275696116256536676816957237377517657797938078218358498638778919059199339199479619759891003101710311129117111991213122713111326134413721386140014421456147014841860[[#This Row],[Pause]]-FeuilleDeTemps133058721071631772193033173313453593733874014154294434574854015134155275415555275696116256536676816957237377517657797938078218358498638778919059199339199479619759891003101710311129117111991213122713111326134413721386140014421456147014841860[[#This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départ]]&lt;FeuilleDeTemps133058721071631772193033173313453593733874014154294434574854015134155275415555275696116256536676816957237377517657797938078218358498638778919059199339199479619759891003101710311129117111991213122713111326134413721386140014421456147014841860[[#This Row],[Heure d’arrivée]],1,0)+FeuilleDeTemps133058721071631772193033173313453593733874014154294434574854015134155275415555275696116256536676816957237377517657797938078218358498638778919059199339199479619759891003101710311129117111991213122713111326134413721386140014421456147014841860[[#This Row],[Heure de départ]])-FeuilleDeTemps133058721071631772193033173313453593733874014154294434574854015134155275415555275696116256536676816957237377517657797938078218358498638778919059199339199479619759891003101710311129117111991213122713111326134413721386140014421456147014841860[[#This Row],[Heure d’arrivée]],0))*24,0)</f>
        <v>0</v>
      </c>
      <c r="I419" s="59"/>
      <c r="J419" s="24"/>
    </row>
    <row r="420" spans="1:17" s="44" customFormat="1" ht="20.25" customHeight="1">
      <c r="A420" s="46">
        <f>A419</f>
        <v>30</v>
      </c>
      <c r="B420" s="14" t="s">
        <v>11</v>
      </c>
      <c r="C420" s="7">
        <f t="shared" ref="C420:C425" si="61">(C419)+1</f>
        <v>44768</v>
      </c>
      <c r="D420" s="11"/>
      <c r="E420" s="11"/>
      <c r="F420" s="11"/>
      <c r="G420" s="11"/>
      <c r="H420" s="5">
        <f>IFERROR(IF(COUNT(FeuilleDeTemps133058721071631772193033173313453593733874014154294434574854015134155275415555275696116256536676816957237377517657797938078218358498638778919059199339199479619759891003101710311129117111991213122713111326134413721386140014421456147014841860[[#This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départ]]&lt;FeuilleDeTemps133058721071631772193033173313453593733874014154294434574854015134155275415555275696116256536676816957237377517657797938078218358498638778919059199339199479619759891003101710311129117111991213122713111326134413721386140014421456147014841860[[#This Row],[Heure d’arrivée]],1,0)+FeuilleDeTemps133058721071631772193033173313453593733874014154294434574854015134155275415555275696116256536676816957237377517657797938078218358498638778919059199339199479619759891003101710311129117111991213122713111326134413721386140014421456147014841860[[#This Row],[Heure de départ]])-FeuilleDeTemps133058721071631772193033173313453593733874014154294434574854015134155275415555275696116256536676816957237377517657797938078218358498638778919059199339199479619759891003101710311129117111991213122713111326134413721386140014421456147014841860[[#This Row],[Fin de pause]]+FeuilleDeTemps133058721071631772193033173313453593733874014154294434574854015134155275415555275696116256536676816957237377517657797938078218358498638778919059199339199479619759891003101710311129117111991213122713111326134413721386140014421456147014841860[[#This Row],[Pause]]-FeuilleDeTemps133058721071631772193033173313453593733874014154294434574854015134155275415555275696116256536676816957237377517657797938078218358498638778919059199339199479619759891003101710311129117111991213122713111326134413721386140014421456147014841860[[#This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départ]]&lt;FeuilleDeTemps133058721071631772193033173313453593733874014154294434574854015134155275415555275696116256536676816957237377517657797938078218358498638778919059199339199479619759891003101710311129117111991213122713111326134413721386140014421456147014841860[[#This Row],[Heure d’arrivée]],1,0)+FeuilleDeTemps133058721071631772193033173313453593733874014154294434574854015134155275415555275696116256536676816957237377517657797938078218358498638778919059199339199479619759891003101710311129117111991213122713111326134413721386140014421456147014841860[[#This Row],[Heure de départ]])-FeuilleDeTemps133058721071631772193033173313453593733874014154294434574854015134155275415555275696116256536676816957237377517657797938078218358498638778919059199339199479619759891003101710311129117111991213122713111326134413721386140014421456147014841860[[#This Row],[Heure d’arrivée]],0))*24,0)</f>
        <v>0</v>
      </c>
      <c r="I420" s="59"/>
      <c r="J420" s="24"/>
    </row>
    <row r="421" spans="1:17" s="44" customFormat="1" ht="20.25" customHeight="1">
      <c r="A421" s="46">
        <f t="shared" ref="A421:A425" si="62">A420</f>
        <v>30</v>
      </c>
      <c r="B421" s="14" t="s">
        <v>12</v>
      </c>
      <c r="C421" s="7">
        <f t="shared" si="61"/>
        <v>44769</v>
      </c>
      <c r="D421" s="11"/>
      <c r="E421" s="11"/>
      <c r="F421" s="11"/>
      <c r="G421" s="11"/>
      <c r="H421" s="5">
        <f>IFERROR(IF(COUNT(FeuilleDeTemps133058721071631772193033173313453593733874014154294434574854015134155275415555275696116256536676816957237377517657797938078218358498638778919059199339199479619759891003101710311129117111991213122713111326134413721386140014421456147014841860[[#This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départ]]&lt;FeuilleDeTemps133058721071631772193033173313453593733874014154294434574854015134155275415555275696116256536676816957237377517657797938078218358498638778919059199339199479619759891003101710311129117111991213122713111326134413721386140014421456147014841860[[#This Row],[Heure d’arrivée]],1,0)+FeuilleDeTemps133058721071631772193033173313453593733874014154294434574854015134155275415555275696116256536676816957237377517657797938078218358498638778919059199339199479619759891003101710311129117111991213122713111326134413721386140014421456147014841860[[#This Row],[Heure de départ]])-FeuilleDeTemps133058721071631772193033173313453593733874014154294434574854015134155275415555275696116256536676816957237377517657797938078218358498638778919059199339199479619759891003101710311129117111991213122713111326134413721386140014421456147014841860[[#This Row],[Fin de pause]]+FeuilleDeTemps133058721071631772193033173313453593733874014154294434574854015134155275415555275696116256536676816957237377517657797938078218358498638778919059199339199479619759891003101710311129117111991213122713111326134413721386140014421456147014841860[[#This Row],[Pause]]-FeuilleDeTemps133058721071631772193033173313453593733874014154294434574854015134155275415555275696116256536676816957237377517657797938078218358498638778919059199339199479619759891003101710311129117111991213122713111326134413721386140014421456147014841860[[#This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départ]]&lt;FeuilleDeTemps133058721071631772193033173313453593733874014154294434574854015134155275415555275696116256536676816957237377517657797938078218358498638778919059199339199479619759891003101710311129117111991213122713111326134413721386140014421456147014841860[[#This Row],[Heure d’arrivée]],1,0)+FeuilleDeTemps133058721071631772193033173313453593733874014154294434574854015134155275415555275696116256536676816957237377517657797938078218358498638778919059199339199479619759891003101710311129117111991213122713111326134413721386140014421456147014841860[[#This Row],[Heure de départ]])-FeuilleDeTemps133058721071631772193033173313453593733874014154294434574854015134155275415555275696116256536676816957237377517657797938078218358498638778919059199339199479619759891003101710311129117111991213122713111326134413721386140014421456147014841860[[#This Row],[Heure d’arrivée]],0))*24,0)</f>
        <v>0</v>
      </c>
      <c r="I421" s="59"/>
      <c r="J421" s="24"/>
    </row>
    <row r="422" spans="1:17" s="44" customFormat="1" ht="20.25" customHeight="1">
      <c r="A422" s="46">
        <f t="shared" si="62"/>
        <v>30</v>
      </c>
      <c r="B422" s="14" t="s">
        <v>13</v>
      </c>
      <c r="C422" s="7">
        <f t="shared" si="61"/>
        <v>44770</v>
      </c>
      <c r="D422" s="11"/>
      <c r="E422" s="11"/>
      <c r="F422" s="11"/>
      <c r="G422" s="11"/>
      <c r="H422" s="5">
        <f>IFERROR(IF(COUNT(FeuilleDeTemps133058721071631772193033173313453593733874014154294434574854015134155275415555275696116256536676816957237377517657797938078218358498638778919059199339199479619759891003101710311129117111991213122713111326134413721386140014421456147014841860[[#This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départ]]&lt;FeuilleDeTemps133058721071631772193033173313453593733874014154294434574854015134155275415555275696116256536676816957237377517657797938078218358498638778919059199339199479619759891003101710311129117111991213122713111326134413721386140014421456147014841860[[#This Row],[Heure d’arrivée]],1,0)+FeuilleDeTemps133058721071631772193033173313453593733874014154294434574854015134155275415555275696116256536676816957237377517657797938078218358498638778919059199339199479619759891003101710311129117111991213122713111326134413721386140014421456147014841860[[#This Row],[Heure de départ]])-FeuilleDeTemps133058721071631772193033173313453593733874014154294434574854015134155275415555275696116256536676816957237377517657797938078218358498638778919059199339199479619759891003101710311129117111991213122713111326134413721386140014421456147014841860[[#This Row],[Fin de pause]]+FeuilleDeTemps133058721071631772193033173313453593733874014154294434574854015134155275415555275696116256536676816957237377517657797938078218358498638778919059199339199479619759891003101710311129117111991213122713111326134413721386140014421456147014841860[[#This Row],[Pause]]-FeuilleDeTemps133058721071631772193033173313453593733874014154294434574854015134155275415555275696116256536676816957237377517657797938078218358498638778919059199339199479619759891003101710311129117111991213122713111326134413721386140014421456147014841860[[#This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départ]]&lt;FeuilleDeTemps133058721071631772193033173313453593733874014154294434574854015134155275415555275696116256536676816957237377517657797938078218358498638778919059199339199479619759891003101710311129117111991213122713111326134413721386140014421456147014841860[[#This Row],[Heure d’arrivée]],1,0)+FeuilleDeTemps133058721071631772193033173313453593733874014154294434574854015134155275415555275696116256536676816957237377517657797938078218358498638778919059199339199479619759891003101710311129117111991213122713111326134413721386140014421456147014841860[[#This Row],[Heure de départ]])-FeuilleDeTemps133058721071631772193033173313453593733874014154294434574854015134155275415555275696116256536676816957237377517657797938078218358498638778919059199339199479619759891003101710311129117111991213122713111326134413721386140014421456147014841860[[#This Row],[Heure d’arrivée]],0))*24,0)</f>
        <v>0</v>
      </c>
      <c r="I422" s="59"/>
      <c r="J422" s="24"/>
    </row>
    <row r="423" spans="1:17" s="44" customFormat="1" ht="20.25" customHeight="1">
      <c r="A423" s="46">
        <f t="shared" si="62"/>
        <v>30</v>
      </c>
      <c r="B423" s="14" t="s">
        <v>30</v>
      </c>
      <c r="C423" s="7">
        <f t="shared" si="61"/>
        <v>44771</v>
      </c>
      <c r="D423" s="11"/>
      <c r="E423" s="11"/>
      <c r="F423" s="11"/>
      <c r="G423" s="11"/>
      <c r="H423" s="5">
        <f>IFERROR(IF(COUNT(FeuilleDeTemps133058721071631772193033173313453593733874014154294434574854015134155275415555275696116256536676816957237377517657797938078218358498638778919059199339199479619759891003101710311129117111991213122713111326134413721386140014421456147014841860[[#This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départ]]&lt;FeuilleDeTemps133058721071631772193033173313453593733874014154294434574854015134155275415555275696116256536676816957237377517657797938078218358498638778919059199339199479619759891003101710311129117111991213122713111326134413721386140014421456147014841860[[#This Row],[Heure d’arrivée]],1,0)+FeuilleDeTemps133058721071631772193033173313453593733874014154294434574854015134155275415555275696116256536676816957237377517657797938078218358498638778919059199339199479619759891003101710311129117111991213122713111326134413721386140014421456147014841860[[#This Row],[Heure de départ]])-FeuilleDeTemps133058721071631772193033173313453593733874014154294434574854015134155275415555275696116256536676816957237377517657797938078218358498638778919059199339199479619759891003101710311129117111991213122713111326134413721386140014421456147014841860[[#This Row],[Fin de pause]]+FeuilleDeTemps133058721071631772193033173313453593733874014154294434574854015134155275415555275696116256536676816957237377517657797938078218358498638778919059199339199479619759891003101710311129117111991213122713111326134413721386140014421456147014841860[[#This Row],[Pause]]-FeuilleDeTemps133058721071631772193033173313453593733874014154294434574854015134155275415555275696116256536676816957237377517657797938078218358498638778919059199339199479619759891003101710311129117111991213122713111326134413721386140014421456147014841860[[#This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départ]]&lt;FeuilleDeTemps133058721071631772193033173313453593733874014154294434574854015134155275415555275696116256536676816957237377517657797938078218358498638778919059199339199479619759891003101710311129117111991213122713111326134413721386140014421456147014841860[[#This Row],[Heure d’arrivée]],1,0)+FeuilleDeTemps133058721071631772193033173313453593733874014154294434574854015134155275415555275696116256536676816957237377517657797938078218358498638778919059199339199479619759891003101710311129117111991213122713111326134413721386140014421456147014841860[[#This Row],[Heure de départ]])-FeuilleDeTemps133058721071631772193033173313453593733874014154294434574854015134155275415555275696116256536676816957237377517657797938078218358498638778919059199339199479619759891003101710311129117111991213122713111326134413721386140014421456147014841860[[#This Row],[Heure d’arrivée]],0))*24,0)</f>
        <v>0</v>
      </c>
      <c r="I423" s="59"/>
      <c r="J423" s="24"/>
    </row>
    <row r="424" spans="1:17" s="44" customFormat="1" ht="20.25" customHeight="1">
      <c r="A424" s="46">
        <f t="shared" si="62"/>
        <v>30</v>
      </c>
      <c r="B424" s="14" t="s">
        <v>14</v>
      </c>
      <c r="C424" s="15">
        <f t="shared" si="61"/>
        <v>44772</v>
      </c>
      <c r="D424" s="15"/>
      <c r="E424" s="15"/>
      <c r="F424" s="15"/>
      <c r="G424" s="15"/>
      <c r="H424" s="17">
        <f>IFERROR(IF(COUNT(FeuilleDeTemps133058721071631772193033173313453593733874014154294434574854015134155275415555275696116256536676816957237377517657797938078218358498638778919059199339199479619759891003101710311129117111991213122713111326134413721386140014421456147014841860[[#This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départ]]&lt;FeuilleDeTemps133058721071631772193033173313453593733874014154294434574854015134155275415555275696116256536676816957237377517657797938078218358498638778919059199339199479619759891003101710311129117111991213122713111326134413721386140014421456147014841860[[#This Row],[Heure d’arrivée]],1,0)+FeuilleDeTemps133058721071631772193033173313453593733874014154294434574854015134155275415555275696116256536676816957237377517657797938078218358498638778919059199339199479619759891003101710311129117111991213122713111326134413721386140014421456147014841860[[#This Row],[Heure de départ]])-FeuilleDeTemps133058721071631772193033173313453593733874014154294434574854015134155275415555275696116256536676816957237377517657797938078218358498638778919059199339199479619759891003101710311129117111991213122713111326134413721386140014421456147014841860[[#This Row],[Fin de pause]]+FeuilleDeTemps133058721071631772193033173313453593733874014154294434574854015134155275415555275696116256536676816957237377517657797938078218358498638778919059199339199479619759891003101710311129117111991213122713111326134413721386140014421456147014841860[[#This Row],[Pause]]-FeuilleDeTemps133058721071631772193033173313453593733874014154294434574854015134155275415555275696116256536676816957237377517657797938078218358498638778919059199339199479619759891003101710311129117111991213122713111326134413721386140014421456147014841860[[#This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départ]]&lt;FeuilleDeTemps133058721071631772193033173313453593733874014154294434574854015134155275415555275696116256536676816957237377517657797938078218358498638778919059199339199479619759891003101710311129117111991213122713111326134413721386140014421456147014841860[[#This Row],[Heure d’arrivée]],1,0)+FeuilleDeTemps133058721071631772193033173313453593733874014154294434574854015134155275415555275696116256536676816957237377517657797938078218358498638778919059199339199479619759891003101710311129117111991213122713111326134413721386140014421456147014841860[[#This Row],[Heure de départ]])-FeuilleDeTemps133058721071631772193033173313453593733874014154294434574854015134155275415555275696116256536676816957237377517657797938078218358498638778919059199339199479619759891003101710311129117111991213122713111326134413721386140014421456147014841860[[#This Row],[Heure d’arrivée]],0))*24,0)</f>
        <v>0</v>
      </c>
      <c r="I424" s="17"/>
      <c r="J424" s="25"/>
    </row>
    <row r="425" spans="1:17" s="44" customFormat="1" ht="20.25" customHeight="1">
      <c r="A425" s="46">
        <f t="shared" si="62"/>
        <v>30</v>
      </c>
      <c r="B425" s="14" t="s">
        <v>15</v>
      </c>
      <c r="C425" s="15">
        <f t="shared" si="61"/>
        <v>44773</v>
      </c>
      <c r="D425" s="15"/>
      <c r="E425" s="15"/>
      <c r="F425" s="15"/>
      <c r="G425" s="15"/>
      <c r="H425" s="17">
        <f>IFERROR(IF(COUNT(FeuilleDeTemps133058721071631772193033173313453593733874014154294434574854015134155275415555275696116256536676816957237377517657797938078218358498638778919059199339199479619759891003101710311129117111991213122713111326134413721386140014421456147014841860[[#This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départ]]&lt;FeuilleDeTemps133058721071631772193033173313453593733874014154294434574854015134155275415555275696116256536676816957237377517657797938078218358498638778919059199339199479619759891003101710311129117111991213122713111326134413721386140014421456147014841860[[#This Row],[Heure d’arrivée]],1,0)+FeuilleDeTemps133058721071631772193033173313453593733874014154294434574854015134155275415555275696116256536676816957237377517657797938078218358498638778919059199339199479619759891003101710311129117111991213122713111326134413721386140014421456147014841860[[#This Row],[Heure de départ]])-FeuilleDeTemps133058721071631772193033173313453593733874014154294434574854015134155275415555275696116256536676816957237377517657797938078218358498638778919059199339199479619759891003101710311129117111991213122713111326134413721386140014421456147014841860[[#This Row],[Fin de pause]]+FeuilleDeTemps133058721071631772193033173313453593733874014154294434574854015134155275415555275696116256536676816957237377517657797938078218358498638778919059199339199479619759891003101710311129117111991213122713111326134413721386140014421456147014841860[[#This Row],[Pause]]-FeuilleDeTemps133058721071631772193033173313453593733874014154294434574854015134155275415555275696116256536676816957237377517657797938078218358498638778919059199339199479619759891003101710311129117111991213122713111326134413721386140014421456147014841860[[#This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133058721071631772193033173313453593733874014154294434574854015134155275415555275696116256536676816957237377517657797938078218358498638778919059199339199479619759891003101710311129117111991213122713111326134413721386140014421456147014841860[[#This Row],[Heure de départ]]&lt;FeuilleDeTemps133058721071631772193033173313453593733874014154294434574854015134155275415555275696116256536676816957237377517657797938078218358498638778919059199339199479619759891003101710311129117111991213122713111326134413721386140014421456147014841860[[#This Row],[Heure d’arrivée]],1,0)+FeuilleDeTemps133058721071631772193033173313453593733874014154294434574854015134155275415555275696116256536676816957237377517657797938078218358498638778919059199339199479619759891003101710311129117111991213122713111326134413721386140014421456147014841860[[#This Row],[Heure de départ]])-FeuilleDeTemps133058721071631772193033173313453593733874014154294434574854015134155275415555275696116256536676816957237377517657797938078218358498638778919059199339199479619759891003101710311129117111991213122713111326134413721386140014421456147014841860[[#This Row],[Heure d’arrivée]],0))*24,0)</f>
        <v>0</v>
      </c>
      <c r="I425" s="17"/>
      <c r="J425" s="25"/>
    </row>
    <row r="426" spans="1:17" s="1" customFormat="1" ht="36" customHeight="1">
      <c r="A426" s="47"/>
      <c r="B426" s="2" t="s">
        <v>31</v>
      </c>
      <c r="C426" s="2" t="s">
        <v>0</v>
      </c>
      <c r="D426" s="2" t="s">
        <v>2</v>
      </c>
      <c r="E426" s="2" t="s">
        <v>4</v>
      </c>
      <c r="F426" s="2" t="s">
        <v>5</v>
      </c>
      <c r="G426" s="2" t="s">
        <v>29</v>
      </c>
      <c r="H426" s="2" t="s">
        <v>32</v>
      </c>
      <c r="N426" s="19"/>
      <c r="Q426" s="19"/>
    </row>
    <row r="427" spans="1:17" s="57" customFormat="1" ht="16.2" customHeight="1">
      <c r="A427" s="54"/>
      <c r="B427" s="55">
        <f>IF((H417)=0, (G417),(G417)-(H417))</f>
        <v>-1140</v>
      </c>
      <c r="C427" s="55">
        <v>38</v>
      </c>
      <c r="D427" s="55">
        <f>SUBTOTAL(109,FeuilleDeTemps133058721071631772193033173313453593733874014154294434574854015134155275415555275696116256536676816957237377517657797938078218358498638778919059199339199479619759891003101710311129117111991213122713111326134413721386140014421456147014841861[Heures de travail])</f>
        <v>0</v>
      </c>
      <c r="E427" s="55">
        <f>IF(D427&lt;=C427,D427,C427)</f>
        <v>0</v>
      </c>
      <c r="F427" s="55">
        <f>D427-E427</f>
        <v>0</v>
      </c>
      <c r="G427" s="55">
        <f>SUM(D427,-C427,B427)</f>
        <v>-1178</v>
      </c>
      <c r="H427" s="55">
        <f>SUM(FeuilleDeTemps133058721071631772193033173313453593733874014154294434574854015134155275415555275696116256536676816957237377517657797938078218358498638778919059199339199479619759891003101710311129117111991213122713111326134413721386140014421456147014841861[Payement])</f>
        <v>0</v>
      </c>
      <c r="I427" s="56"/>
      <c r="J427" s="56"/>
    </row>
    <row r="428" spans="1:17" s="44" customFormat="1" ht="16.8" customHeight="1" thickBot="1">
      <c r="A428" s="46"/>
      <c r="B428" s="44" t="s">
        <v>10</v>
      </c>
      <c r="C428" s="44" t="s">
        <v>1</v>
      </c>
      <c r="D428" s="44" t="s">
        <v>3</v>
      </c>
      <c r="E428" s="44" t="s">
        <v>8</v>
      </c>
      <c r="F428" s="44" t="s">
        <v>9</v>
      </c>
      <c r="G428" s="44" t="s">
        <v>6</v>
      </c>
      <c r="H428" s="44" t="s">
        <v>7</v>
      </c>
      <c r="I428" s="44" t="s">
        <v>102</v>
      </c>
      <c r="J428" s="33" t="s">
        <v>97</v>
      </c>
    </row>
    <row r="429" spans="1:17" s="44" customFormat="1" ht="20.25" customHeight="1">
      <c r="A429" s="60">
        <f>WEEKNUM(C429)-1</f>
        <v>31</v>
      </c>
      <c r="B429" s="14" t="s">
        <v>99</v>
      </c>
      <c r="C429" s="7">
        <f>(C425)+1</f>
        <v>44774</v>
      </c>
      <c r="D429" s="11"/>
      <c r="E429" s="11"/>
      <c r="F429" s="11"/>
      <c r="G429" s="11"/>
      <c r="H429" s="5">
        <f>IFERROR(IF(COUNT(FeuilleDeTemps133058721071631772193033173313453593733874014154294434574854015134155275415555275696116256536676816957237377517657797938078218358498638778919059199339199479619759891003101710311129117111991213122713111326134413721386140014421456147014841861[[#This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départ]]&lt;FeuilleDeTemps133058721071631772193033173313453593733874014154294434574854015134155275415555275696116256536676816957237377517657797938078218358498638778919059199339199479619759891003101710311129117111991213122713111326134413721386140014421456147014841861[[#This Row],[Heure d’arrivée]],1,0)+FeuilleDeTemps133058721071631772193033173313453593733874014154294434574854015134155275415555275696116256536676816957237377517657797938078218358498638778919059199339199479619759891003101710311129117111991213122713111326134413721386140014421456147014841861[[#This Row],[Heure de départ]])-FeuilleDeTemps133058721071631772193033173313453593733874014154294434574854015134155275415555275696116256536676816957237377517657797938078218358498638778919059199339199479619759891003101710311129117111991213122713111326134413721386140014421456147014841861[[#This Row],[Fin de pause]]+FeuilleDeTemps133058721071631772193033173313453593733874014154294434574854015134155275415555275696116256536676816957237377517657797938078218358498638778919059199339199479619759891003101710311129117111991213122713111326134413721386140014421456147014841861[[#This Row],[Pause]]-FeuilleDeTemps133058721071631772193033173313453593733874014154294434574854015134155275415555275696116256536676816957237377517657797938078218358498638778919059199339199479619759891003101710311129117111991213122713111326134413721386140014421456147014841861[[#This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départ]]&lt;FeuilleDeTemps133058721071631772193033173313453593733874014154294434574854015134155275415555275696116256536676816957237377517657797938078218358498638778919059199339199479619759891003101710311129117111991213122713111326134413721386140014421456147014841861[[#This Row],[Heure d’arrivée]],1,0)+FeuilleDeTemps133058721071631772193033173313453593733874014154294434574854015134155275415555275696116256536676816957237377517657797938078218358498638778919059199339199479619759891003101710311129117111991213122713111326134413721386140014421456147014841861[[#This Row],[Heure de départ]])-FeuilleDeTemps133058721071631772193033173313453593733874014154294434574854015134155275415555275696116256536676816957237377517657797938078218358498638778919059199339199479619759891003101710311129117111991213122713111326134413721386140014421456147014841861[[#This Row],[Heure d’arrivée]],0))*24,0)</f>
        <v>0</v>
      </c>
      <c r="I429" s="59"/>
      <c r="J429" s="24"/>
    </row>
    <row r="430" spans="1:17" s="44" customFormat="1" ht="20.25" customHeight="1">
      <c r="A430" s="46">
        <f>A429</f>
        <v>31</v>
      </c>
      <c r="B430" s="14" t="s">
        <v>11</v>
      </c>
      <c r="C430" s="7">
        <f t="shared" ref="C430:C435" si="63">(C429)+1</f>
        <v>44775</v>
      </c>
      <c r="D430" s="11"/>
      <c r="E430" s="11"/>
      <c r="F430" s="11"/>
      <c r="G430" s="11"/>
      <c r="H430" s="5">
        <f>IFERROR(IF(COUNT(FeuilleDeTemps133058721071631772193033173313453593733874014154294434574854015134155275415555275696116256536676816957237377517657797938078218358498638778919059199339199479619759891003101710311129117111991213122713111326134413721386140014421456147014841861[[#This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départ]]&lt;FeuilleDeTemps133058721071631772193033173313453593733874014154294434574854015134155275415555275696116256536676816957237377517657797938078218358498638778919059199339199479619759891003101710311129117111991213122713111326134413721386140014421456147014841861[[#This Row],[Heure d’arrivée]],1,0)+FeuilleDeTemps133058721071631772193033173313453593733874014154294434574854015134155275415555275696116256536676816957237377517657797938078218358498638778919059199339199479619759891003101710311129117111991213122713111326134413721386140014421456147014841861[[#This Row],[Heure de départ]])-FeuilleDeTemps133058721071631772193033173313453593733874014154294434574854015134155275415555275696116256536676816957237377517657797938078218358498638778919059199339199479619759891003101710311129117111991213122713111326134413721386140014421456147014841861[[#This Row],[Fin de pause]]+FeuilleDeTemps133058721071631772193033173313453593733874014154294434574854015134155275415555275696116256536676816957237377517657797938078218358498638778919059199339199479619759891003101710311129117111991213122713111326134413721386140014421456147014841861[[#This Row],[Pause]]-FeuilleDeTemps133058721071631772193033173313453593733874014154294434574854015134155275415555275696116256536676816957237377517657797938078218358498638778919059199339199479619759891003101710311129117111991213122713111326134413721386140014421456147014841861[[#This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départ]]&lt;FeuilleDeTemps133058721071631772193033173313453593733874014154294434574854015134155275415555275696116256536676816957237377517657797938078218358498638778919059199339199479619759891003101710311129117111991213122713111326134413721386140014421456147014841861[[#This Row],[Heure d’arrivée]],1,0)+FeuilleDeTemps133058721071631772193033173313453593733874014154294434574854015134155275415555275696116256536676816957237377517657797938078218358498638778919059199339199479619759891003101710311129117111991213122713111326134413721386140014421456147014841861[[#This Row],[Heure de départ]])-FeuilleDeTemps133058721071631772193033173313453593733874014154294434574854015134155275415555275696116256536676816957237377517657797938078218358498638778919059199339199479619759891003101710311129117111991213122713111326134413721386140014421456147014841861[[#This Row],[Heure d’arrivée]],0))*24,0)</f>
        <v>0</v>
      </c>
      <c r="I430" s="59"/>
      <c r="J430" s="24"/>
    </row>
    <row r="431" spans="1:17" s="44" customFormat="1" ht="20.25" customHeight="1">
      <c r="A431" s="46">
        <f t="shared" ref="A431:A435" si="64">A430</f>
        <v>31</v>
      </c>
      <c r="B431" s="14" t="s">
        <v>12</v>
      </c>
      <c r="C431" s="7">
        <f t="shared" si="63"/>
        <v>44776</v>
      </c>
      <c r="D431" s="11"/>
      <c r="E431" s="11"/>
      <c r="F431" s="11"/>
      <c r="G431" s="11"/>
      <c r="H431" s="5">
        <f>IFERROR(IF(COUNT(FeuilleDeTemps133058721071631772193033173313453593733874014154294434574854015134155275415555275696116256536676816957237377517657797938078218358498638778919059199339199479619759891003101710311129117111991213122713111326134413721386140014421456147014841861[[#This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départ]]&lt;FeuilleDeTemps133058721071631772193033173313453593733874014154294434574854015134155275415555275696116256536676816957237377517657797938078218358498638778919059199339199479619759891003101710311129117111991213122713111326134413721386140014421456147014841861[[#This Row],[Heure d’arrivée]],1,0)+FeuilleDeTemps133058721071631772193033173313453593733874014154294434574854015134155275415555275696116256536676816957237377517657797938078218358498638778919059199339199479619759891003101710311129117111991213122713111326134413721386140014421456147014841861[[#This Row],[Heure de départ]])-FeuilleDeTemps133058721071631772193033173313453593733874014154294434574854015134155275415555275696116256536676816957237377517657797938078218358498638778919059199339199479619759891003101710311129117111991213122713111326134413721386140014421456147014841861[[#This Row],[Fin de pause]]+FeuilleDeTemps133058721071631772193033173313453593733874014154294434574854015134155275415555275696116256536676816957237377517657797938078218358498638778919059199339199479619759891003101710311129117111991213122713111326134413721386140014421456147014841861[[#This Row],[Pause]]-FeuilleDeTemps133058721071631772193033173313453593733874014154294434574854015134155275415555275696116256536676816957237377517657797938078218358498638778919059199339199479619759891003101710311129117111991213122713111326134413721386140014421456147014841861[[#This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départ]]&lt;FeuilleDeTemps133058721071631772193033173313453593733874014154294434574854015134155275415555275696116256536676816957237377517657797938078218358498638778919059199339199479619759891003101710311129117111991213122713111326134413721386140014421456147014841861[[#This Row],[Heure d’arrivée]],1,0)+FeuilleDeTemps133058721071631772193033173313453593733874014154294434574854015134155275415555275696116256536676816957237377517657797938078218358498638778919059199339199479619759891003101710311129117111991213122713111326134413721386140014421456147014841861[[#This Row],[Heure de départ]])-FeuilleDeTemps133058721071631772193033173313453593733874014154294434574854015134155275415555275696116256536676816957237377517657797938078218358498638778919059199339199479619759891003101710311129117111991213122713111326134413721386140014421456147014841861[[#This Row],[Heure d’arrivée]],0))*24,0)</f>
        <v>0</v>
      </c>
      <c r="I431" s="59"/>
      <c r="J431" s="24"/>
    </row>
    <row r="432" spans="1:17" s="44" customFormat="1" ht="20.25" customHeight="1">
      <c r="A432" s="46">
        <f t="shared" si="64"/>
        <v>31</v>
      </c>
      <c r="B432" s="14" t="s">
        <v>13</v>
      </c>
      <c r="C432" s="7">
        <f t="shared" si="63"/>
        <v>44777</v>
      </c>
      <c r="D432" s="11"/>
      <c r="E432" s="11"/>
      <c r="F432" s="11"/>
      <c r="G432" s="11"/>
      <c r="H432" s="5">
        <f>IFERROR(IF(COUNT(FeuilleDeTemps133058721071631772193033173313453593733874014154294434574854015134155275415555275696116256536676816957237377517657797938078218358498638778919059199339199479619759891003101710311129117111991213122713111326134413721386140014421456147014841861[[#This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départ]]&lt;FeuilleDeTemps133058721071631772193033173313453593733874014154294434574854015134155275415555275696116256536676816957237377517657797938078218358498638778919059199339199479619759891003101710311129117111991213122713111326134413721386140014421456147014841861[[#This Row],[Heure d’arrivée]],1,0)+FeuilleDeTemps133058721071631772193033173313453593733874014154294434574854015134155275415555275696116256536676816957237377517657797938078218358498638778919059199339199479619759891003101710311129117111991213122713111326134413721386140014421456147014841861[[#This Row],[Heure de départ]])-FeuilleDeTemps133058721071631772193033173313453593733874014154294434574854015134155275415555275696116256536676816957237377517657797938078218358498638778919059199339199479619759891003101710311129117111991213122713111326134413721386140014421456147014841861[[#This Row],[Fin de pause]]+FeuilleDeTemps133058721071631772193033173313453593733874014154294434574854015134155275415555275696116256536676816957237377517657797938078218358498638778919059199339199479619759891003101710311129117111991213122713111326134413721386140014421456147014841861[[#This Row],[Pause]]-FeuilleDeTemps133058721071631772193033173313453593733874014154294434574854015134155275415555275696116256536676816957237377517657797938078218358498638778919059199339199479619759891003101710311129117111991213122713111326134413721386140014421456147014841861[[#This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départ]]&lt;FeuilleDeTemps133058721071631772193033173313453593733874014154294434574854015134155275415555275696116256536676816957237377517657797938078218358498638778919059199339199479619759891003101710311129117111991213122713111326134413721386140014421456147014841861[[#This Row],[Heure d’arrivée]],1,0)+FeuilleDeTemps133058721071631772193033173313453593733874014154294434574854015134155275415555275696116256536676816957237377517657797938078218358498638778919059199339199479619759891003101710311129117111991213122713111326134413721386140014421456147014841861[[#This Row],[Heure de départ]])-FeuilleDeTemps133058721071631772193033173313453593733874014154294434574854015134155275415555275696116256536676816957237377517657797938078218358498638778919059199339199479619759891003101710311129117111991213122713111326134413721386140014421456147014841861[[#This Row],[Heure d’arrivée]],0))*24,0)</f>
        <v>0</v>
      </c>
      <c r="I432" s="59"/>
      <c r="J432" s="24"/>
    </row>
    <row r="433" spans="1:17" s="44" customFormat="1" ht="20.25" customHeight="1">
      <c r="A433" s="46">
        <f t="shared" si="64"/>
        <v>31</v>
      </c>
      <c r="B433" s="14" t="s">
        <v>30</v>
      </c>
      <c r="C433" s="7">
        <f t="shared" si="63"/>
        <v>44778</v>
      </c>
      <c r="D433" s="11"/>
      <c r="E433" s="11"/>
      <c r="F433" s="11"/>
      <c r="G433" s="11"/>
      <c r="H433" s="5">
        <f>IFERROR(IF(COUNT(FeuilleDeTemps133058721071631772193033173313453593733874014154294434574854015134155275415555275696116256536676816957237377517657797938078218358498638778919059199339199479619759891003101710311129117111991213122713111326134413721386140014421456147014841861[[#This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départ]]&lt;FeuilleDeTemps133058721071631772193033173313453593733874014154294434574854015134155275415555275696116256536676816957237377517657797938078218358498638778919059199339199479619759891003101710311129117111991213122713111326134413721386140014421456147014841861[[#This Row],[Heure d’arrivée]],1,0)+FeuilleDeTemps133058721071631772193033173313453593733874014154294434574854015134155275415555275696116256536676816957237377517657797938078218358498638778919059199339199479619759891003101710311129117111991213122713111326134413721386140014421456147014841861[[#This Row],[Heure de départ]])-FeuilleDeTemps133058721071631772193033173313453593733874014154294434574854015134155275415555275696116256536676816957237377517657797938078218358498638778919059199339199479619759891003101710311129117111991213122713111326134413721386140014421456147014841861[[#This Row],[Fin de pause]]+FeuilleDeTemps133058721071631772193033173313453593733874014154294434574854015134155275415555275696116256536676816957237377517657797938078218358498638778919059199339199479619759891003101710311129117111991213122713111326134413721386140014421456147014841861[[#This Row],[Pause]]-FeuilleDeTemps133058721071631772193033173313453593733874014154294434574854015134155275415555275696116256536676816957237377517657797938078218358498638778919059199339199479619759891003101710311129117111991213122713111326134413721386140014421456147014841861[[#This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départ]]&lt;FeuilleDeTemps133058721071631772193033173313453593733874014154294434574854015134155275415555275696116256536676816957237377517657797938078218358498638778919059199339199479619759891003101710311129117111991213122713111326134413721386140014421456147014841861[[#This Row],[Heure d’arrivée]],1,0)+FeuilleDeTemps133058721071631772193033173313453593733874014154294434574854015134155275415555275696116256536676816957237377517657797938078218358498638778919059199339199479619759891003101710311129117111991213122713111326134413721386140014421456147014841861[[#This Row],[Heure de départ]])-FeuilleDeTemps133058721071631772193033173313453593733874014154294434574854015134155275415555275696116256536676816957237377517657797938078218358498638778919059199339199479619759891003101710311129117111991213122713111326134413721386140014421456147014841861[[#This Row],[Heure d’arrivée]],0))*24,0)</f>
        <v>0</v>
      </c>
      <c r="I433" s="59"/>
      <c r="J433" s="24"/>
    </row>
    <row r="434" spans="1:17" s="44" customFormat="1" ht="20.25" customHeight="1">
      <c r="A434" s="46">
        <f t="shared" si="64"/>
        <v>31</v>
      </c>
      <c r="B434" s="14" t="s">
        <v>14</v>
      </c>
      <c r="C434" s="15">
        <f t="shared" si="63"/>
        <v>44779</v>
      </c>
      <c r="D434" s="15"/>
      <c r="E434" s="15"/>
      <c r="F434" s="15"/>
      <c r="G434" s="15"/>
      <c r="H434" s="17">
        <f>IFERROR(IF(COUNT(FeuilleDeTemps133058721071631772193033173313453593733874014154294434574854015134155275415555275696116256536676816957237377517657797938078218358498638778919059199339199479619759891003101710311129117111991213122713111326134413721386140014421456147014841861[[#This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départ]]&lt;FeuilleDeTemps133058721071631772193033173313453593733874014154294434574854015134155275415555275696116256536676816957237377517657797938078218358498638778919059199339199479619759891003101710311129117111991213122713111326134413721386140014421456147014841861[[#This Row],[Heure d’arrivée]],1,0)+FeuilleDeTemps133058721071631772193033173313453593733874014154294434574854015134155275415555275696116256536676816957237377517657797938078218358498638778919059199339199479619759891003101710311129117111991213122713111326134413721386140014421456147014841861[[#This Row],[Heure de départ]])-FeuilleDeTemps133058721071631772193033173313453593733874014154294434574854015134155275415555275696116256536676816957237377517657797938078218358498638778919059199339199479619759891003101710311129117111991213122713111326134413721386140014421456147014841861[[#This Row],[Fin de pause]]+FeuilleDeTemps133058721071631772193033173313453593733874014154294434574854015134155275415555275696116256536676816957237377517657797938078218358498638778919059199339199479619759891003101710311129117111991213122713111326134413721386140014421456147014841861[[#This Row],[Pause]]-FeuilleDeTemps133058721071631772193033173313453593733874014154294434574854015134155275415555275696116256536676816957237377517657797938078218358498638778919059199339199479619759891003101710311129117111991213122713111326134413721386140014421456147014841861[[#This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départ]]&lt;FeuilleDeTemps133058721071631772193033173313453593733874014154294434574854015134155275415555275696116256536676816957237377517657797938078218358498638778919059199339199479619759891003101710311129117111991213122713111326134413721386140014421456147014841861[[#This Row],[Heure d’arrivée]],1,0)+FeuilleDeTemps133058721071631772193033173313453593733874014154294434574854015134155275415555275696116256536676816957237377517657797938078218358498638778919059199339199479619759891003101710311129117111991213122713111326134413721386140014421456147014841861[[#This Row],[Heure de départ]])-FeuilleDeTemps133058721071631772193033173313453593733874014154294434574854015134155275415555275696116256536676816957237377517657797938078218358498638778919059199339199479619759891003101710311129117111991213122713111326134413721386140014421456147014841861[[#This Row],[Heure d’arrivée]],0))*24,0)</f>
        <v>0</v>
      </c>
      <c r="I434" s="17"/>
      <c r="J434" s="25"/>
    </row>
    <row r="435" spans="1:17" s="44" customFormat="1" ht="20.25" customHeight="1">
      <c r="A435" s="46">
        <f t="shared" si="64"/>
        <v>31</v>
      </c>
      <c r="B435" s="14" t="s">
        <v>15</v>
      </c>
      <c r="C435" s="15">
        <f t="shared" si="63"/>
        <v>44780</v>
      </c>
      <c r="D435" s="15"/>
      <c r="E435" s="15"/>
      <c r="F435" s="15"/>
      <c r="G435" s="15"/>
      <c r="H435" s="17">
        <f>IFERROR(IF(COUNT(FeuilleDeTemps133058721071631772193033173313453593733874014154294434574854015134155275415555275696116256536676816957237377517657797938078218358498638778919059199339199479619759891003101710311129117111991213122713111326134413721386140014421456147014841861[[#This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départ]]&lt;FeuilleDeTemps133058721071631772193033173313453593733874014154294434574854015134155275415555275696116256536676816957237377517657797938078218358498638778919059199339199479619759891003101710311129117111991213122713111326134413721386140014421456147014841861[[#This Row],[Heure d’arrivée]],1,0)+FeuilleDeTemps133058721071631772193033173313453593733874014154294434574854015134155275415555275696116256536676816957237377517657797938078218358498638778919059199339199479619759891003101710311129117111991213122713111326134413721386140014421456147014841861[[#This Row],[Heure de départ]])-FeuilleDeTemps133058721071631772193033173313453593733874014154294434574854015134155275415555275696116256536676816957237377517657797938078218358498638778919059199339199479619759891003101710311129117111991213122713111326134413721386140014421456147014841861[[#This Row],[Fin de pause]]+FeuilleDeTemps133058721071631772193033173313453593733874014154294434574854015134155275415555275696116256536676816957237377517657797938078218358498638778919059199339199479619759891003101710311129117111991213122713111326134413721386140014421456147014841861[[#This Row],[Pause]]-FeuilleDeTemps133058721071631772193033173313453593733874014154294434574854015134155275415555275696116256536676816957237377517657797938078218358498638778919059199339199479619759891003101710311129117111991213122713111326134413721386140014421456147014841861[[#This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133058721071631772193033173313453593733874014154294434574854015134155275415555275696116256536676816957237377517657797938078218358498638778919059199339199479619759891003101710311129117111991213122713111326134413721386140014421456147014841861[[#This Row],[Heure de départ]]&lt;FeuilleDeTemps133058721071631772193033173313453593733874014154294434574854015134155275415555275696116256536676816957237377517657797938078218358498638778919059199339199479619759891003101710311129117111991213122713111326134413721386140014421456147014841861[[#This Row],[Heure d’arrivée]],1,0)+FeuilleDeTemps133058721071631772193033173313453593733874014154294434574854015134155275415555275696116256536676816957237377517657797938078218358498638778919059199339199479619759891003101710311129117111991213122713111326134413721386140014421456147014841861[[#This Row],[Heure de départ]])-FeuilleDeTemps133058721071631772193033173313453593733874014154294434574854015134155275415555275696116256536676816957237377517657797938078218358498638778919059199339199479619759891003101710311129117111991213122713111326134413721386140014421456147014841861[[#This Row],[Heure d’arrivée]],0))*24,0)</f>
        <v>0</v>
      </c>
      <c r="I435" s="17"/>
      <c r="J435" s="25"/>
    </row>
    <row r="436" spans="1:17" s="1" customFormat="1" ht="36" customHeight="1">
      <c r="A436" s="47"/>
      <c r="B436" s="2" t="s">
        <v>31</v>
      </c>
      <c r="C436" s="2" t="s">
        <v>0</v>
      </c>
      <c r="D436" s="2" t="s">
        <v>2</v>
      </c>
      <c r="E436" s="2" t="s">
        <v>4</v>
      </c>
      <c r="F436" s="2" t="s">
        <v>5</v>
      </c>
      <c r="G436" s="2" t="s">
        <v>29</v>
      </c>
      <c r="H436" s="2" t="s">
        <v>32</v>
      </c>
      <c r="N436" s="19"/>
      <c r="Q436" s="19"/>
    </row>
    <row r="437" spans="1:17" s="57" customFormat="1" ht="16.2" customHeight="1">
      <c r="A437" s="54"/>
      <c r="B437" s="55">
        <f>IF((H427)=0, (G427),(G427)-(H427))</f>
        <v>-1178</v>
      </c>
      <c r="C437" s="55">
        <v>38</v>
      </c>
      <c r="D437" s="55">
        <f>SUBTOTAL(109,FeuilleDeTemps133058721071631772193033173313453593733874014154294434574854015134155275415555275696116256536676816957237377517657797938078218358498638778919059199339199479619759891003101710311129117111991213122713111326134413721386140014421456147014841862[Heures de travail])</f>
        <v>0</v>
      </c>
      <c r="E437" s="55">
        <f>IF(D437&lt;=C437,D437,C437)</f>
        <v>0</v>
      </c>
      <c r="F437" s="55">
        <f>D437-E437</f>
        <v>0</v>
      </c>
      <c r="G437" s="55">
        <f>SUM(D437,-C437,B437)</f>
        <v>-1216</v>
      </c>
      <c r="H437" s="55">
        <f>SUM(FeuilleDeTemps133058721071631772193033173313453593733874014154294434574854015134155275415555275696116256536676816957237377517657797938078218358498638778919059199339199479619759891003101710311129117111991213122713111326134413721386140014421456147014841862[Payement])</f>
        <v>0</v>
      </c>
      <c r="I437" s="56"/>
      <c r="J437" s="56"/>
    </row>
    <row r="438" spans="1:17" s="44" customFormat="1" ht="16.8" customHeight="1" thickBot="1">
      <c r="A438" s="46"/>
      <c r="B438" s="44" t="s">
        <v>10</v>
      </c>
      <c r="C438" s="44" t="s">
        <v>1</v>
      </c>
      <c r="D438" s="44" t="s">
        <v>3</v>
      </c>
      <c r="E438" s="44" t="s">
        <v>8</v>
      </c>
      <c r="F438" s="44" t="s">
        <v>9</v>
      </c>
      <c r="G438" s="44" t="s">
        <v>6</v>
      </c>
      <c r="H438" s="44" t="s">
        <v>7</v>
      </c>
      <c r="I438" s="44" t="s">
        <v>102</v>
      </c>
      <c r="J438" s="33" t="s">
        <v>97</v>
      </c>
    </row>
    <row r="439" spans="1:17" s="44" customFormat="1" ht="20.25" customHeight="1">
      <c r="A439" s="60">
        <f>WEEKNUM(C439)-1</f>
        <v>32</v>
      </c>
      <c r="B439" s="14" t="s">
        <v>99</v>
      </c>
      <c r="C439" s="7">
        <f>(C435)+1</f>
        <v>44781</v>
      </c>
      <c r="D439" s="11"/>
      <c r="E439" s="11"/>
      <c r="F439" s="11"/>
      <c r="G439" s="11"/>
      <c r="H439" s="5">
        <f>IFERROR(IF(COUNT(FeuilleDeTemps133058721071631772193033173313453593733874014154294434574854015134155275415555275696116256536676816957237377517657797938078218358498638778919059199339199479619759891003101710311129117111991213122713111326134413721386140014421456147014841862[[#This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départ]]&lt;FeuilleDeTemps133058721071631772193033173313453593733874014154294434574854015134155275415555275696116256536676816957237377517657797938078218358498638778919059199339199479619759891003101710311129117111991213122713111326134413721386140014421456147014841862[[#This Row],[Heure d’arrivée]],1,0)+FeuilleDeTemps133058721071631772193033173313453593733874014154294434574854015134155275415555275696116256536676816957237377517657797938078218358498638778919059199339199479619759891003101710311129117111991213122713111326134413721386140014421456147014841862[[#This Row],[Heure de départ]])-FeuilleDeTemps133058721071631772193033173313453593733874014154294434574854015134155275415555275696116256536676816957237377517657797938078218358498638778919059199339199479619759891003101710311129117111991213122713111326134413721386140014421456147014841862[[#This Row],[Fin de pause]]+FeuilleDeTemps133058721071631772193033173313453593733874014154294434574854015134155275415555275696116256536676816957237377517657797938078218358498638778919059199339199479619759891003101710311129117111991213122713111326134413721386140014421456147014841862[[#This Row],[Pause]]-FeuilleDeTemps133058721071631772193033173313453593733874014154294434574854015134155275415555275696116256536676816957237377517657797938078218358498638778919059199339199479619759891003101710311129117111991213122713111326134413721386140014421456147014841862[[#This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départ]]&lt;FeuilleDeTemps133058721071631772193033173313453593733874014154294434574854015134155275415555275696116256536676816957237377517657797938078218358498638778919059199339199479619759891003101710311129117111991213122713111326134413721386140014421456147014841862[[#This Row],[Heure d’arrivée]],1,0)+FeuilleDeTemps133058721071631772193033173313453593733874014154294434574854015134155275415555275696116256536676816957237377517657797938078218358498638778919059199339199479619759891003101710311129117111991213122713111326134413721386140014421456147014841862[[#This Row],[Heure de départ]])-FeuilleDeTemps133058721071631772193033173313453593733874014154294434574854015134155275415555275696116256536676816957237377517657797938078218358498638778919059199339199479619759891003101710311129117111991213122713111326134413721386140014421456147014841862[[#This Row],[Heure d’arrivée]],0))*24,0)</f>
        <v>0</v>
      </c>
      <c r="I439" s="59"/>
      <c r="J439" s="24"/>
    </row>
    <row r="440" spans="1:17" s="44" customFormat="1" ht="20.25" customHeight="1">
      <c r="A440" s="46">
        <f>A439</f>
        <v>32</v>
      </c>
      <c r="B440" s="14" t="s">
        <v>11</v>
      </c>
      <c r="C440" s="7">
        <f t="shared" ref="C440:C445" si="65">(C439)+1</f>
        <v>44782</v>
      </c>
      <c r="D440" s="11"/>
      <c r="E440" s="11"/>
      <c r="F440" s="11"/>
      <c r="G440" s="11"/>
      <c r="H440" s="5">
        <f>IFERROR(IF(COUNT(FeuilleDeTemps133058721071631772193033173313453593733874014154294434574854015134155275415555275696116256536676816957237377517657797938078218358498638778919059199339199479619759891003101710311129117111991213122713111326134413721386140014421456147014841862[[#This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départ]]&lt;FeuilleDeTemps133058721071631772193033173313453593733874014154294434574854015134155275415555275696116256536676816957237377517657797938078218358498638778919059199339199479619759891003101710311129117111991213122713111326134413721386140014421456147014841862[[#This Row],[Heure d’arrivée]],1,0)+FeuilleDeTemps133058721071631772193033173313453593733874014154294434574854015134155275415555275696116256536676816957237377517657797938078218358498638778919059199339199479619759891003101710311129117111991213122713111326134413721386140014421456147014841862[[#This Row],[Heure de départ]])-FeuilleDeTemps133058721071631772193033173313453593733874014154294434574854015134155275415555275696116256536676816957237377517657797938078218358498638778919059199339199479619759891003101710311129117111991213122713111326134413721386140014421456147014841862[[#This Row],[Fin de pause]]+FeuilleDeTemps133058721071631772193033173313453593733874014154294434574854015134155275415555275696116256536676816957237377517657797938078218358498638778919059199339199479619759891003101710311129117111991213122713111326134413721386140014421456147014841862[[#This Row],[Pause]]-FeuilleDeTemps133058721071631772193033173313453593733874014154294434574854015134155275415555275696116256536676816957237377517657797938078218358498638778919059199339199479619759891003101710311129117111991213122713111326134413721386140014421456147014841862[[#This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départ]]&lt;FeuilleDeTemps133058721071631772193033173313453593733874014154294434574854015134155275415555275696116256536676816957237377517657797938078218358498638778919059199339199479619759891003101710311129117111991213122713111326134413721386140014421456147014841862[[#This Row],[Heure d’arrivée]],1,0)+FeuilleDeTemps133058721071631772193033173313453593733874014154294434574854015134155275415555275696116256536676816957237377517657797938078218358498638778919059199339199479619759891003101710311129117111991213122713111326134413721386140014421456147014841862[[#This Row],[Heure de départ]])-FeuilleDeTemps133058721071631772193033173313453593733874014154294434574854015134155275415555275696116256536676816957237377517657797938078218358498638778919059199339199479619759891003101710311129117111991213122713111326134413721386140014421456147014841862[[#This Row],[Heure d’arrivée]],0))*24,0)</f>
        <v>0</v>
      </c>
      <c r="I440" s="59"/>
      <c r="J440" s="24"/>
    </row>
    <row r="441" spans="1:17" s="44" customFormat="1" ht="20.25" customHeight="1">
      <c r="A441" s="46">
        <f t="shared" ref="A441:A445" si="66">A440</f>
        <v>32</v>
      </c>
      <c r="B441" s="14" t="s">
        <v>12</v>
      </c>
      <c r="C441" s="7">
        <f t="shared" si="65"/>
        <v>44783</v>
      </c>
      <c r="D441" s="11"/>
      <c r="E441" s="11"/>
      <c r="F441" s="11"/>
      <c r="G441" s="11"/>
      <c r="H441" s="5">
        <f>IFERROR(IF(COUNT(FeuilleDeTemps133058721071631772193033173313453593733874014154294434574854015134155275415555275696116256536676816957237377517657797938078218358498638778919059199339199479619759891003101710311129117111991213122713111326134413721386140014421456147014841862[[#This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départ]]&lt;FeuilleDeTemps133058721071631772193033173313453593733874014154294434574854015134155275415555275696116256536676816957237377517657797938078218358498638778919059199339199479619759891003101710311129117111991213122713111326134413721386140014421456147014841862[[#This Row],[Heure d’arrivée]],1,0)+FeuilleDeTemps133058721071631772193033173313453593733874014154294434574854015134155275415555275696116256536676816957237377517657797938078218358498638778919059199339199479619759891003101710311129117111991213122713111326134413721386140014421456147014841862[[#This Row],[Heure de départ]])-FeuilleDeTemps133058721071631772193033173313453593733874014154294434574854015134155275415555275696116256536676816957237377517657797938078218358498638778919059199339199479619759891003101710311129117111991213122713111326134413721386140014421456147014841862[[#This Row],[Fin de pause]]+FeuilleDeTemps133058721071631772193033173313453593733874014154294434574854015134155275415555275696116256536676816957237377517657797938078218358498638778919059199339199479619759891003101710311129117111991213122713111326134413721386140014421456147014841862[[#This Row],[Pause]]-FeuilleDeTemps133058721071631772193033173313453593733874014154294434574854015134155275415555275696116256536676816957237377517657797938078218358498638778919059199339199479619759891003101710311129117111991213122713111326134413721386140014421456147014841862[[#This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départ]]&lt;FeuilleDeTemps133058721071631772193033173313453593733874014154294434574854015134155275415555275696116256536676816957237377517657797938078218358498638778919059199339199479619759891003101710311129117111991213122713111326134413721386140014421456147014841862[[#This Row],[Heure d’arrivée]],1,0)+FeuilleDeTemps133058721071631772193033173313453593733874014154294434574854015134155275415555275696116256536676816957237377517657797938078218358498638778919059199339199479619759891003101710311129117111991213122713111326134413721386140014421456147014841862[[#This Row],[Heure de départ]])-FeuilleDeTemps133058721071631772193033173313453593733874014154294434574854015134155275415555275696116256536676816957237377517657797938078218358498638778919059199339199479619759891003101710311129117111991213122713111326134413721386140014421456147014841862[[#This Row],[Heure d’arrivée]],0))*24,0)</f>
        <v>0</v>
      </c>
      <c r="I441" s="59"/>
      <c r="J441" s="24"/>
    </row>
    <row r="442" spans="1:17" s="44" customFormat="1" ht="20.25" customHeight="1">
      <c r="A442" s="46">
        <f t="shared" si="66"/>
        <v>32</v>
      </c>
      <c r="B442" s="14" t="s">
        <v>13</v>
      </c>
      <c r="C442" s="7">
        <f t="shared" si="65"/>
        <v>44784</v>
      </c>
      <c r="D442" s="11"/>
      <c r="E442" s="11"/>
      <c r="F442" s="11"/>
      <c r="G442" s="11"/>
      <c r="H442" s="5">
        <f>IFERROR(IF(COUNT(FeuilleDeTemps133058721071631772193033173313453593733874014154294434574854015134155275415555275696116256536676816957237377517657797938078218358498638778919059199339199479619759891003101710311129117111991213122713111326134413721386140014421456147014841862[[#This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départ]]&lt;FeuilleDeTemps133058721071631772193033173313453593733874014154294434574854015134155275415555275696116256536676816957237377517657797938078218358498638778919059199339199479619759891003101710311129117111991213122713111326134413721386140014421456147014841862[[#This Row],[Heure d’arrivée]],1,0)+FeuilleDeTemps133058721071631772193033173313453593733874014154294434574854015134155275415555275696116256536676816957237377517657797938078218358498638778919059199339199479619759891003101710311129117111991213122713111326134413721386140014421456147014841862[[#This Row],[Heure de départ]])-FeuilleDeTemps133058721071631772193033173313453593733874014154294434574854015134155275415555275696116256536676816957237377517657797938078218358498638778919059199339199479619759891003101710311129117111991213122713111326134413721386140014421456147014841862[[#This Row],[Fin de pause]]+FeuilleDeTemps133058721071631772193033173313453593733874014154294434574854015134155275415555275696116256536676816957237377517657797938078218358498638778919059199339199479619759891003101710311129117111991213122713111326134413721386140014421456147014841862[[#This Row],[Pause]]-FeuilleDeTemps133058721071631772193033173313453593733874014154294434574854015134155275415555275696116256536676816957237377517657797938078218358498638778919059199339199479619759891003101710311129117111991213122713111326134413721386140014421456147014841862[[#This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départ]]&lt;FeuilleDeTemps133058721071631772193033173313453593733874014154294434574854015134155275415555275696116256536676816957237377517657797938078218358498638778919059199339199479619759891003101710311129117111991213122713111326134413721386140014421456147014841862[[#This Row],[Heure d’arrivée]],1,0)+FeuilleDeTemps133058721071631772193033173313453593733874014154294434574854015134155275415555275696116256536676816957237377517657797938078218358498638778919059199339199479619759891003101710311129117111991213122713111326134413721386140014421456147014841862[[#This Row],[Heure de départ]])-FeuilleDeTemps133058721071631772193033173313453593733874014154294434574854015134155275415555275696116256536676816957237377517657797938078218358498638778919059199339199479619759891003101710311129117111991213122713111326134413721386140014421456147014841862[[#This Row],[Heure d’arrivée]],0))*24,0)</f>
        <v>0</v>
      </c>
      <c r="I442" s="59"/>
      <c r="J442" s="24"/>
    </row>
    <row r="443" spans="1:17" s="44" customFormat="1" ht="20.25" customHeight="1">
      <c r="A443" s="46">
        <f t="shared" si="66"/>
        <v>32</v>
      </c>
      <c r="B443" s="14" t="s">
        <v>30</v>
      </c>
      <c r="C443" s="7">
        <f t="shared" si="65"/>
        <v>44785</v>
      </c>
      <c r="D443" s="11"/>
      <c r="E443" s="11"/>
      <c r="F443" s="11"/>
      <c r="G443" s="11"/>
      <c r="H443" s="5">
        <f>IFERROR(IF(COUNT(FeuilleDeTemps133058721071631772193033173313453593733874014154294434574854015134155275415555275696116256536676816957237377517657797938078218358498638778919059199339199479619759891003101710311129117111991213122713111326134413721386140014421456147014841862[[#This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départ]]&lt;FeuilleDeTemps133058721071631772193033173313453593733874014154294434574854015134155275415555275696116256536676816957237377517657797938078218358498638778919059199339199479619759891003101710311129117111991213122713111326134413721386140014421456147014841862[[#This Row],[Heure d’arrivée]],1,0)+FeuilleDeTemps133058721071631772193033173313453593733874014154294434574854015134155275415555275696116256536676816957237377517657797938078218358498638778919059199339199479619759891003101710311129117111991213122713111326134413721386140014421456147014841862[[#This Row],[Heure de départ]])-FeuilleDeTemps133058721071631772193033173313453593733874014154294434574854015134155275415555275696116256536676816957237377517657797938078218358498638778919059199339199479619759891003101710311129117111991213122713111326134413721386140014421456147014841862[[#This Row],[Fin de pause]]+FeuilleDeTemps133058721071631772193033173313453593733874014154294434574854015134155275415555275696116256536676816957237377517657797938078218358498638778919059199339199479619759891003101710311129117111991213122713111326134413721386140014421456147014841862[[#This Row],[Pause]]-FeuilleDeTemps133058721071631772193033173313453593733874014154294434574854015134155275415555275696116256536676816957237377517657797938078218358498638778919059199339199479619759891003101710311129117111991213122713111326134413721386140014421456147014841862[[#This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départ]]&lt;FeuilleDeTemps133058721071631772193033173313453593733874014154294434574854015134155275415555275696116256536676816957237377517657797938078218358498638778919059199339199479619759891003101710311129117111991213122713111326134413721386140014421456147014841862[[#This Row],[Heure d’arrivée]],1,0)+FeuilleDeTemps133058721071631772193033173313453593733874014154294434574854015134155275415555275696116256536676816957237377517657797938078218358498638778919059199339199479619759891003101710311129117111991213122713111326134413721386140014421456147014841862[[#This Row],[Heure de départ]])-FeuilleDeTemps133058721071631772193033173313453593733874014154294434574854015134155275415555275696116256536676816957237377517657797938078218358498638778919059199339199479619759891003101710311129117111991213122713111326134413721386140014421456147014841862[[#This Row],[Heure d’arrivée]],0))*24,0)</f>
        <v>0</v>
      </c>
      <c r="I443" s="59"/>
      <c r="J443" s="24"/>
    </row>
    <row r="444" spans="1:17" s="44" customFormat="1" ht="20.25" customHeight="1">
      <c r="A444" s="46">
        <f t="shared" si="66"/>
        <v>32</v>
      </c>
      <c r="B444" s="14" t="s">
        <v>14</v>
      </c>
      <c r="C444" s="15">
        <f t="shared" si="65"/>
        <v>44786</v>
      </c>
      <c r="D444" s="15"/>
      <c r="E444" s="15"/>
      <c r="F444" s="15"/>
      <c r="G444" s="15"/>
      <c r="H444" s="17">
        <f>IFERROR(IF(COUNT(FeuilleDeTemps133058721071631772193033173313453593733874014154294434574854015134155275415555275696116256536676816957237377517657797938078218358498638778919059199339199479619759891003101710311129117111991213122713111326134413721386140014421456147014841862[[#This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départ]]&lt;FeuilleDeTemps133058721071631772193033173313453593733874014154294434574854015134155275415555275696116256536676816957237377517657797938078218358498638778919059199339199479619759891003101710311129117111991213122713111326134413721386140014421456147014841862[[#This Row],[Heure d’arrivée]],1,0)+FeuilleDeTemps133058721071631772193033173313453593733874014154294434574854015134155275415555275696116256536676816957237377517657797938078218358498638778919059199339199479619759891003101710311129117111991213122713111326134413721386140014421456147014841862[[#This Row],[Heure de départ]])-FeuilleDeTemps133058721071631772193033173313453593733874014154294434574854015134155275415555275696116256536676816957237377517657797938078218358498638778919059199339199479619759891003101710311129117111991213122713111326134413721386140014421456147014841862[[#This Row],[Fin de pause]]+FeuilleDeTemps133058721071631772193033173313453593733874014154294434574854015134155275415555275696116256536676816957237377517657797938078218358498638778919059199339199479619759891003101710311129117111991213122713111326134413721386140014421456147014841862[[#This Row],[Pause]]-FeuilleDeTemps133058721071631772193033173313453593733874014154294434574854015134155275415555275696116256536676816957237377517657797938078218358498638778919059199339199479619759891003101710311129117111991213122713111326134413721386140014421456147014841862[[#This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départ]]&lt;FeuilleDeTemps133058721071631772193033173313453593733874014154294434574854015134155275415555275696116256536676816957237377517657797938078218358498638778919059199339199479619759891003101710311129117111991213122713111326134413721386140014421456147014841862[[#This Row],[Heure d’arrivée]],1,0)+FeuilleDeTemps133058721071631772193033173313453593733874014154294434574854015134155275415555275696116256536676816957237377517657797938078218358498638778919059199339199479619759891003101710311129117111991213122713111326134413721386140014421456147014841862[[#This Row],[Heure de départ]])-FeuilleDeTemps133058721071631772193033173313453593733874014154294434574854015134155275415555275696116256536676816957237377517657797938078218358498638778919059199339199479619759891003101710311129117111991213122713111326134413721386140014421456147014841862[[#This Row],[Heure d’arrivée]],0))*24,0)</f>
        <v>0</v>
      </c>
      <c r="I444" s="17"/>
      <c r="J444" s="25"/>
    </row>
    <row r="445" spans="1:17" s="44" customFormat="1" ht="20.25" customHeight="1">
      <c r="A445" s="46">
        <f t="shared" si="66"/>
        <v>32</v>
      </c>
      <c r="B445" s="14" t="s">
        <v>15</v>
      </c>
      <c r="C445" s="15">
        <f t="shared" si="65"/>
        <v>44787</v>
      </c>
      <c r="D445" s="15"/>
      <c r="E445" s="15"/>
      <c r="F445" s="15"/>
      <c r="G445" s="15"/>
      <c r="H445" s="17">
        <f>IFERROR(IF(COUNT(FeuilleDeTemps133058721071631772193033173313453593733874014154294434574854015134155275415555275696116256536676816957237377517657797938078218358498638778919059199339199479619759891003101710311129117111991213122713111326134413721386140014421456147014841862[[#This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départ]]&lt;FeuilleDeTemps133058721071631772193033173313453593733874014154294434574854015134155275415555275696116256536676816957237377517657797938078218358498638778919059199339199479619759891003101710311129117111991213122713111326134413721386140014421456147014841862[[#This Row],[Heure d’arrivée]],1,0)+FeuilleDeTemps133058721071631772193033173313453593733874014154294434574854015134155275415555275696116256536676816957237377517657797938078218358498638778919059199339199479619759891003101710311129117111991213122713111326134413721386140014421456147014841862[[#This Row],[Heure de départ]])-FeuilleDeTemps133058721071631772193033173313453593733874014154294434574854015134155275415555275696116256536676816957237377517657797938078218358498638778919059199339199479619759891003101710311129117111991213122713111326134413721386140014421456147014841862[[#This Row],[Fin de pause]]+FeuilleDeTemps133058721071631772193033173313453593733874014154294434574854015134155275415555275696116256536676816957237377517657797938078218358498638778919059199339199479619759891003101710311129117111991213122713111326134413721386140014421456147014841862[[#This Row],[Pause]]-FeuilleDeTemps133058721071631772193033173313453593733874014154294434574854015134155275415555275696116256536676816957237377517657797938078218358498638778919059199339199479619759891003101710311129117111991213122713111326134413721386140014421456147014841862[[#This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133058721071631772193033173313453593733874014154294434574854015134155275415555275696116256536676816957237377517657797938078218358498638778919059199339199479619759891003101710311129117111991213122713111326134413721386140014421456147014841862[[#This Row],[Heure de départ]]&lt;FeuilleDeTemps133058721071631772193033173313453593733874014154294434574854015134155275415555275696116256536676816957237377517657797938078218358498638778919059199339199479619759891003101710311129117111991213122713111326134413721386140014421456147014841862[[#This Row],[Heure d’arrivée]],1,0)+FeuilleDeTemps133058721071631772193033173313453593733874014154294434574854015134155275415555275696116256536676816957237377517657797938078218358498638778919059199339199479619759891003101710311129117111991213122713111326134413721386140014421456147014841862[[#This Row],[Heure de départ]])-FeuilleDeTemps133058721071631772193033173313453593733874014154294434574854015134155275415555275696116256536676816957237377517657797938078218358498638778919059199339199479619759891003101710311129117111991213122713111326134413721386140014421456147014841862[[#This Row],[Heure d’arrivée]],0))*24,0)</f>
        <v>0</v>
      </c>
      <c r="I445" s="17"/>
      <c r="J445" s="25"/>
    </row>
    <row r="446" spans="1:17" s="1" customFormat="1" ht="36" customHeight="1">
      <c r="A446" s="47"/>
      <c r="B446" s="2" t="s">
        <v>31</v>
      </c>
      <c r="C446" s="2" t="s">
        <v>0</v>
      </c>
      <c r="D446" s="2" t="s">
        <v>2</v>
      </c>
      <c r="E446" s="2" t="s">
        <v>4</v>
      </c>
      <c r="F446" s="2" t="s">
        <v>5</v>
      </c>
      <c r="G446" s="2" t="s">
        <v>29</v>
      </c>
      <c r="H446" s="2" t="s">
        <v>32</v>
      </c>
      <c r="N446" s="19"/>
      <c r="Q446" s="19"/>
    </row>
    <row r="447" spans="1:17" s="57" customFormat="1" ht="16.2" customHeight="1">
      <c r="A447" s="54"/>
      <c r="B447" s="55">
        <f>IF((H437)=0, (G437),(G437)-(H437))</f>
        <v>-1216</v>
      </c>
      <c r="C447" s="55">
        <v>38</v>
      </c>
      <c r="D447" s="55">
        <f>SUBTOTAL(109,FeuilleDeTemps133058721071631772193033173313453593733874014154294434574854015134155275415555275696116256536676816957237377517657797938078218358498638778919059199339199479619759891003101710311129117111991213122713111326134413721386140014421456147014841863[Heures de travail])</f>
        <v>0</v>
      </c>
      <c r="E447" s="55">
        <f>IF(D447&lt;=C447,D447,C447)</f>
        <v>0</v>
      </c>
      <c r="F447" s="55">
        <f>D447-E447</f>
        <v>0</v>
      </c>
      <c r="G447" s="55">
        <f>SUM(D447,-C447,B447)</f>
        <v>-1254</v>
      </c>
      <c r="H447" s="55">
        <f>SUM(FeuilleDeTemps133058721071631772193033173313453593733874014154294434574854015134155275415555275696116256536676816957237377517657797938078218358498638778919059199339199479619759891003101710311129117111991213122713111326134413721386140014421456147014841863[Payement])</f>
        <v>0</v>
      </c>
      <c r="I447" s="56"/>
      <c r="J447" s="56"/>
    </row>
    <row r="448" spans="1:17" s="44" customFormat="1" ht="16.8" customHeight="1" thickBot="1">
      <c r="A448" s="46"/>
      <c r="B448" s="44" t="s">
        <v>10</v>
      </c>
      <c r="C448" s="44" t="s">
        <v>1</v>
      </c>
      <c r="D448" s="44" t="s">
        <v>3</v>
      </c>
      <c r="E448" s="44" t="s">
        <v>8</v>
      </c>
      <c r="F448" s="44" t="s">
        <v>9</v>
      </c>
      <c r="G448" s="44" t="s">
        <v>6</v>
      </c>
      <c r="H448" s="44" t="s">
        <v>7</v>
      </c>
      <c r="I448" s="44" t="s">
        <v>102</v>
      </c>
      <c r="J448" s="33" t="s">
        <v>97</v>
      </c>
    </row>
    <row r="449" spans="1:17" s="44" customFormat="1" ht="20.25" customHeight="1">
      <c r="A449" s="60">
        <f>WEEKNUM(C449)-1</f>
        <v>33</v>
      </c>
      <c r="B449" s="14" t="s">
        <v>99</v>
      </c>
      <c r="C449" s="7">
        <f>(C445)+1</f>
        <v>44788</v>
      </c>
      <c r="D449" s="11"/>
      <c r="E449" s="11"/>
      <c r="F449" s="11"/>
      <c r="G449" s="11"/>
      <c r="H449" s="5">
        <f>IFERROR(IF(COUNT(FeuilleDeTemps133058721071631772193033173313453593733874014154294434574854015134155275415555275696116256536676816957237377517657797938078218358498638778919059199339199479619759891003101710311129117111991213122713111326134413721386140014421456147014841863[[#This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départ]]&lt;FeuilleDeTemps133058721071631772193033173313453593733874014154294434574854015134155275415555275696116256536676816957237377517657797938078218358498638778919059199339199479619759891003101710311129117111991213122713111326134413721386140014421456147014841863[[#This Row],[Heure d’arrivée]],1,0)+FeuilleDeTemps133058721071631772193033173313453593733874014154294434574854015134155275415555275696116256536676816957237377517657797938078218358498638778919059199339199479619759891003101710311129117111991213122713111326134413721386140014421456147014841863[[#This Row],[Heure de départ]])-FeuilleDeTemps133058721071631772193033173313453593733874014154294434574854015134155275415555275696116256536676816957237377517657797938078218358498638778919059199339199479619759891003101710311129117111991213122713111326134413721386140014421456147014841863[[#This Row],[Fin de pause]]+FeuilleDeTemps133058721071631772193033173313453593733874014154294434574854015134155275415555275696116256536676816957237377517657797938078218358498638778919059199339199479619759891003101710311129117111991213122713111326134413721386140014421456147014841863[[#This Row],[Pause]]-FeuilleDeTemps133058721071631772193033173313453593733874014154294434574854015134155275415555275696116256536676816957237377517657797938078218358498638778919059199339199479619759891003101710311129117111991213122713111326134413721386140014421456147014841863[[#This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départ]]&lt;FeuilleDeTemps133058721071631772193033173313453593733874014154294434574854015134155275415555275696116256536676816957237377517657797938078218358498638778919059199339199479619759891003101710311129117111991213122713111326134413721386140014421456147014841863[[#This Row],[Heure d’arrivée]],1,0)+FeuilleDeTemps133058721071631772193033173313453593733874014154294434574854015134155275415555275696116256536676816957237377517657797938078218358498638778919059199339199479619759891003101710311129117111991213122713111326134413721386140014421456147014841863[[#This Row],[Heure de départ]])-FeuilleDeTemps133058721071631772193033173313453593733874014154294434574854015134155275415555275696116256536676816957237377517657797938078218358498638778919059199339199479619759891003101710311129117111991213122713111326134413721386140014421456147014841863[[#This Row],[Heure d’arrivée]],0))*24,0)</f>
        <v>0</v>
      </c>
      <c r="I449" s="59"/>
      <c r="J449" s="24"/>
    </row>
    <row r="450" spans="1:17" s="44" customFormat="1" ht="20.25" customHeight="1">
      <c r="A450" s="46">
        <f>A449</f>
        <v>33</v>
      </c>
      <c r="B450" s="14" t="s">
        <v>11</v>
      </c>
      <c r="C450" s="7">
        <f t="shared" ref="C450:C455" si="67">(C449)+1</f>
        <v>44789</v>
      </c>
      <c r="D450" s="11"/>
      <c r="E450" s="11"/>
      <c r="F450" s="11"/>
      <c r="G450" s="11"/>
      <c r="H450" s="5">
        <f>IFERROR(IF(COUNT(FeuilleDeTemps133058721071631772193033173313453593733874014154294434574854015134155275415555275696116256536676816957237377517657797938078218358498638778919059199339199479619759891003101710311129117111991213122713111326134413721386140014421456147014841863[[#This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départ]]&lt;FeuilleDeTemps133058721071631772193033173313453593733874014154294434574854015134155275415555275696116256536676816957237377517657797938078218358498638778919059199339199479619759891003101710311129117111991213122713111326134413721386140014421456147014841863[[#This Row],[Heure d’arrivée]],1,0)+FeuilleDeTemps133058721071631772193033173313453593733874014154294434574854015134155275415555275696116256536676816957237377517657797938078218358498638778919059199339199479619759891003101710311129117111991213122713111326134413721386140014421456147014841863[[#This Row],[Heure de départ]])-FeuilleDeTemps133058721071631772193033173313453593733874014154294434574854015134155275415555275696116256536676816957237377517657797938078218358498638778919059199339199479619759891003101710311129117111991213122713111326134413721386140014421456147014841863[[#This Row],[Fin de pause]]+FeuilleDeTemps133058721071631772193033173313453593733874014154294434574854015134155275415555275696116256536676816957237377517657797938078218358498638778919059199339199479619759891003101710311129117111991213122713111326134413721386140014421456147014841863[[#This Row],[Pause]]-FeuilleDeTemps133058721071631772193033173313453593733874014154294434574854015134155275415555275696116256536676816957237377517657797938078218358498638778919059199339199479619759891003101710311129117111991213122713111326134413721386140014421456147014841863[[#This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départ]]&lt;FeuilleDeTemps133058721071631772193033173313453593733874014154294434574854015134155275415555275696116256536676816957237377517657797938078218358498638778919059199339199479619759891003101710311129117111991213122713111326134413721386140014421456147014841863[[#This Row],[Heure d’arrivée]],1,0)+FeuilleDeTemps133058721071631772193033173313453593733874014154294434574854015134155275415555275696116256536676816957237377517657797938078218358498638778919059199339199479619759891003101710311129117111991213122713111326134413721386140014421456147014841863[[#This Row],[Heure de départ]])-FeuilleDeTemps133058721071631772193033173313453593733874014154294434574854015134155275415555275696116256536676816957237377517657797938078218358498638778919059199339199479619759891003101710311129117111991213122713111326134413721386140014421456147014841863[[#This Row],[Heure d’arrivée]],0))*24,0)</f>
        <v>0</v>
      </c>
      <c r="I450" s="59"/>
      <c r="J450" s="24"/>
    </row>
    <row r="451" spans="1:17" s="44" customFormat="1" ht="20.25" customHeight="1">
      <c r="A451" s="46">
        <f t="shared" ref="A451:A455" si="68">A450</f>
        <v>33</v>
      </c>
      <c r="B451" s="14" t="s">
        <v>12</v>
      </c>
      <c r="C451" s="7">
        <f t="shared" si="67"/>
        <v>44790</v>
      </c>
      <c r="D451" s="11"/>
      <c r="E451" s="11"/>
      <c r="F451" s="11"/>
      <c r="G451" s="11"/>
      <c r="H451" s="5">
        <f>IFERROR(IF(COUNT(FeuilleDeTemps133058721071631772193033173313453593733874014154294434574854015134155275415555275696116256536676816957237377517657797938078218358498638778919059199339199479619759891003101710311129117111991213122713111326134413721386140014421456147014841863[[#This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départ]]&lt;FeuilleDeTemps133058721071631772193033173313453593733874014154294434574854015134155275415555275696116256536676816957237377517657797938078218358498638778919059199339199479619759891003101710311129117111991213122713111326134413721386140014421456147014841863[[#This Row],[Heure d’arrivée]],1,0)+FeuilleDeTemps133058721071631772193033173313453593733874014154294434574854015134155275415555275696116256536676816957237377517657797938078218358498638778919059199339199479619759891003101710311129117111991213122713111326134413721386140014421456147014841863[[#This Row],[Heure de départ]])-FeuilleDeTemps133058721071631772193033173313453593733874014154294434574854015134155275415555275696116256536676816957237377517657797938078218358498638778919059199339199479619759891003101710311129117111991213122713111326134413721386140014421456147014841863[[#This Row],[Fin de pause]]+FeuilleDeTemps133058721071631772193033173313453593733874014154294434574854015134155275415555275696116256536676816957237377517657797938078218358498638778919059199339199479619759891003101710311129117111991213122713111326134413721386140014421456147014841863[[#This Row],[Pause]]-FeuilleDeTemps133058721071631772193033173313453593733874014154294434574854015134155275415555275696116256536676816957237377517657797938078218358498638778919059199339199479619759891003101710311129117111991213122713111326134413721386140014421456147014841863[[#This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départ]]&lt;FeuilleDeTemps133058721071631772193033173313453593733874014154294434574854015134155275415555275696116256536676816957237377517657797938078218358498638778919059199339199479619759891003101710311129117111991213122713111326134413721386140014421456147014841863[[#This Row],[Heure d’arrivée]],1,0)+FeuilleDeTemps133058721071631772193033173313453593733874014154294434574854015134155275415555275696116256536676816957237377517657797938078218358498638778919059199339199479619759891003101710311129117111991213122713111326134413721386140014421456147014841863[[#This Row],[Heure de départ]])-FeuilleDeTemps133058721071631772193033173313453593733874014154294434574854015134155275415555275696116256536676816957237377517657797938078218358498638778919059199339199479619759891003101710311129117111991213122713111326134413721386140014421456147014841863[[#This Row],[Heure d’arrivée]],0))*24,0)</f>
        <v>0</v>
      </c>
      <c r="I451" s="59"/>
      <c r="J451" s="24"/>
    </row>
    <row r="452" spans="1:17" s="44" customFormat="1" ht="20.25" customHeight="1">
      <c r="A452" s="46">
        <f t="shared" si="68"/>
        <v>33</v>
      </c>
      <c r="B452" s="14" t="s">
        <v>13</v>
      </c>
      <c r="C452" s="7">
        <f t="shared" si="67"/>
        <v>44791</v>
      </c>
      <c r="D452" s="11"/>
      <c r="E452" s="11"/>
      <c r="F452" s="11"/>
      <c r="G452" s="11"/>
      <c r="H452" s="5">
        <f>IFERROR(IF(COUNT(FeuilleDeTemps133058721071631772193033173313453593733874014154294434574854015134155275415555275696116256536676816957237377517657797938078218358498638778919059199339199479619759891003101710311129117111991213122713111326134413721386140014421456147014841863[[#This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départ]]&lt;FeuilleDeTemps133058721071631772193033173313453593733874014154294434574854015134155275415555275696116256536676816957237377517657797938078218358498638778919059199339199479619759891003101710311129117111991213122713111326134413721386140014421456147014841863[[#This Row],[Heure d’arrivée]],1,0)+FeuilleDeTemps133058721071631772193033173313453593733874014154294434574854015134155275415555275696116256536676816957237377517657797938078218358498638778919059199339199479619759891003101710311129117111991213122713111326134413721386140014421456147014841863[[#This Row],[Heure de départ]])-FeuilleDeTemps133058721071631772193033173313453593733874014154294434574854015134155275415555275696116256536676816957237377517657797938078218358498638778919059199339199479619759891003101710311129117111991213122713111326134413721386140014421456147014841863[[#This Row],[Fin de pause]]+FeuilleDeTemps133058721071631772193033173313453593733874014154294434574854015134155275415555275696116256536676816957237377517657797938078218358498638778919059199339199479619759891003101710311129117111991213122713111326134413721386140014421456147014841863[[#This Row],[Pause]]-FeuilleDeTemps133058721071631772193033173313453593733874014154294434574854015134155275415555275696116256536676816957237377517657797938078218358498638778919059199339199479619759891003101710311129117111991213122713111326134413721386140014421456147014841863[[#This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départ]]&lt;FeuilleDeTemps133058721071631772193033173313453593733874014154294434574854015134155275415555275696116256536676816957237377517657797938078218358498638778919059199339199479619759891003101710311129117111991213122713111326134413721386140014421456147014841863[[#This Row],[Heure d’arrivée]],1,0)+FeuilleDeTemps133058721071631772193033173313453593733874014154294434574854015134155275415555275696116256536676816957237377517657797938078218358498638778919059199339199479619759891003101710311129117111991213122713111326134413721386140014421456147014841863[[#This Row],[Heure de départ]])-FeuilleDeTemps133058721071631772193033173313453593733874014154294434574854015134155275415555275696116256536676816957237377517657797938078218358498638778919059199339199479619759891003101710311129117111991213122713111326134413721386140014421456147014841863[[#This Row],[Heure d’arrivée]],0))*24,0)</f>
        <v>0</v>
      </c>
      <c r="I452" s="59"/>
      <c r="J452" s="24"/>
    </row>
    <row r="453" spans="1:17" s="44" customFormat="1" ht="20.25" customHeight="1">
      <c r="A453" s="46">
        <f t="shared" si="68"/>
        <v>33</v>
      </c>
      <c r="B453" s="14" t="s">
        <v>30</v>
      </c>
      <c r="C453" s="7">
        <f t="shared" si="67"/>
        <v>44792</v>
      </c>
      <c r="D453" s="11"/>
      <c r="E453" s="11"/>
      <c r="F453" s="11"/>
      <c r="G453" s="11"/>
      <c r="H453" s="5">
        <f>IFERROR(IF(COUNT(FeuilleDeTemps133058721071631772193033173313453593733874014154294434574854015134155275415555275696116256536676816957237377517657797938078218358498638778919059199339199479619759891003101710311129117111991213122713111326134413721386140014421456147014841863[[#This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départ]]&lt;FeuilleDeTemps133058721071631772193033173313453593733874014154294434574854015134155275415555275696116256536676816957237377517657797938078218358498638778919059199339199479619759891003101710311129117111991213122713111326134413721386140014421456147014841863[[#This Row],[Heure d’arrivée]],1,0)+FeuilleDeTemps133058721071631772193033173313453593733874014154294434574854015134155275415555275696116256536676816957237377517657797938078218358498638778919059199339199479619759891003101710311129117111991213122713111326134413721386140014421456147014841863[[#This Row],[Heure de départ]])-FeuilleDeTemps133058721071631772193033173313453593733874014154294434574854015134155275415555275696116256536676816957237377517657797938078218358498638778919059199339199479619759891003101710311129117111991213122713111326134413721386140014421456147014841863[[#This Row],[Fin de pause]]+FeuilleDeTemps133058721071631772193033173313453593733874014154294434574854015134155275415555275696116256536676816957237377517657797938078218358498638778919059199339199479619759891003101710311129117111991213122713111326134413721386140014421456147014841863[[#This Row],[Pause]]-FeuilleDeTemps133058721071631772193033173313453593733874014154294434574854015134155275415555275696116256536676816957237377517657797938078218358498638778919059199339199479619759891003101710311129117111991213122713111326134413721386140014421456147014841863[[#This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départ]]&lt;FeuilleDeTemps133058721071631772193033173313453593733874014154294434574854015134155275415555275696116256536676816957237377517657797938078218358498638778919059199339199479619759891003101710311129117111991213122713111326134413721386140014421456147014841863[[#This Row],[Heure d’arrivée]],1,0)+FeuilleDeTemps133058721071631772193033173313453593733874014154294434574854015134155275415555275696116256536676816957237377517657797938078218358498638778919059199339199479619759891003101710311129117111991213122713111326134413721386140014421456147014841863[[#This Row],[Heure de départ]])-FeuilleDeTemps133058721071631772193033173313453593733874014154294434574854015134155275415555275696116256536676816957237377517657797938078218358498638778919059199339199479619759891003101710311129117111991213122713111326134413721386140014421456147014841863[[#This Row],[Heure d’arrivée]],0))*24,0)</f>
        <v>0</v>
      </c>
      <c r="I453" s="59"/>
      <c r="J453" s="24"/>
    </row>
    <row r="454" spans="1:17" s="44" customFormat="1" ht="20.25" customHeight="1">
      <c r="A454" s="46">
        <f t="shared" si="68"/>
        <v>33</v>
      </c>
      <c r="B454" s="14" t="s">
        <v>14</v>
      </c>
      <c r="C454" s="15">
        <f t="shared" si="67"/>
        <v>44793</v>
      </c>
      <c r="D454" s="15"/>
      <c r="E454" s="15"/>
      <c r="F454" s="15"/>
      <c r="G454" s="15"/>
      <c r="H454" s="17">
        <f>IFERROR(IF(COUNT(FeuilleDeTemps133058721071631772193033173313453593733874014154294434574854015134155275415555275696116256536676816957237377517657797938078218358498638778919059199339199479619759891003101710311129117111991213122713111326134413721386140014421456147014841863[[#This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départ]]&lt;FeuilleDeTemps133058721071631772193033173313453593733874014154294434574854015134155275415555275696116256536676816957237377517657797938078218358498638778919059199339199479619759891003101710311129117111991213122713111326134413721386140014421456147014841863[[#This Row],[Heure d’arrivée]],1,0)+FeuilleDeTemps133058721071631772193033173313453593733874014154294434574854015134155275415555275696116256536676816957237377517657797938078218358498638778919059199339199479619759891003101710311129117111991213122713111326134413721386140014421456147014841863[[#This Row],[Heure de départ]])-FeuilleDeTemps133058721071631772193033173313453593733874014154294434574854015134155275415555275696116256536676816957237377517657797938078218358498638778919059199339199479619759891003101710311129117111991213122713111326134413721386140014421456147014841863[[#This Row],[Fin de pause]]+FeuilleDeTemps133058721071631772193033173313453593733874014154294434574854015134155275415555275696116256536676816957237377517657797938078218358498638778919059199339199479619759891003101710311129117111991213122713111326134413721386140014421456147014841863[[#This Row],[Pause]]-FeuilleDeTemps133058721071631772193033173313453593733874014154294434574854015134155275415555275696116256536676816957237377517657797938078218358498638778919059199339199479619759891003101710311129117111991213122713111326134413721386140014421456147014841863[[#This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départ]]&lt;FeuilleDeTemps133058721071631772193033173313453593733874014154294434574854015134155275415555275696116256536676816957237377517657797938078218358498638778919059199339199479619759891003101710311129117111991213122713111326134413721386140014421456147014841863[[#This Row],[Heure d’arrivée]],1,0)+FeuilleDeTemps133058721071631772193033173313453593733874014154294434574854015134155275415555275696116256536676816957237377517657797938078218358498638778919059199339199479619759891003101710311129117111991213122713111326134413721386140014421456147014841863[[#This Row],[Heure de départ]])-FeuilleDeTemps133058721071631772193033173313453593733874014154294434574854015134155275415555275696116256536676816957237377517657797938078218358498638778919059199339199479619759891003101710311129117111991213122713111326134413721386140014421456147014841863[[#This Row],[Heure d’arrivée]],0))*24,0)</f>
        <v>0</v>
      </c>
      <c r="I454" s="17"/>
      <c r="J454" s="25"/>
    </row>
    <row r="455" spans="1:17" s="44" customFormat="1" ht="20.25" customHeight="1">
      <c r="A455" s="46">
        <f t="shared" si="68"/>
        <v>33</v>
      </c>
      <c r="B455" s="14" t="s">
        <v>15</v>
      </c>
      <c r="C455" s="15">
        <f t="shared" si="67"/>
        <v>44794</v>
      </c>
      <c r="D455" s="15"/>
      <c r="E455" s="15"/>
      <c r="F455" s="15"/>
      <c r="G455" s="15"/>
      <c r="H455" s="17">
        <f>IFERROR(IF(COUNT(FeuilleDeTemps133058721071631772193033173313453593733874014154294434574854015134155275415555275696116256536676816957237377517657797938078218358498638778919059199339199479619759891003101710311129117111991213122713111326134413721386140014421456147014841863[[#This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départ]]&lt;FeuilleDeTemps133058721071631772193033173313453593733874014154294434574854015134155275415555275696116256536676816957237377517657797938078218358498638778919059199339199479619759891003101710311129117111991213122713111326134413721386140014421456147014841863[[#This Row],[Heure d’arrivée]],1,0)+FeuilleDeTemps133058721071631772193033173313453593733874014154294434574854015134155275415555275696116256536676816957237377517657797938078218358498638778919059199339199479619759891003101710311129117111991213122713111326134413721386140014421456147014841863[[#This Row],[Heure de départ]])-FeuilleDeTemps133058721071631772193033173313453593733874014154294434574854015134155275415555275696116256536676816957237377517657797938078218358498638778919059199339199479619759891003101710311129117111991213122713111326134413721386140014421456147014841863[[#This Row],[Fin de pause]]+FeuilleDeTemps133058721071631772193033173313453593733874014154294434574854015134155275415555275696116256536676816957237377517657797938078218358498638778919059199339199479619759891003101710311129117111991213122713111326134413721386140014421456147014841863[[#This Row],[Pause]]-FeuilleDeTemps133058721071631772193033173313453593733874014154294434574854015134155275415555275696116256536676816957237377517657797938078218358498638778919059199339199479619759891003101710311129117111991213122713111326134413721386140014421456147014841863[[#This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133058721071631772193033173313453593733874014154294434574854015134155275415555275696116256536676816957237377517657797938078218358498638778919059199339199479619759891003101710311129117111991213122713111326134413721386140014421456147014841863[[#This Row],[Heure de départ]]&lt;FeuilleDeTemps133058721071631772193033173313453593733874014154294434574854015134155275415555275696116256536676816957237377517657797938078218358498638778919059199339199479619759891003101710311129117111991213122713111326134413721386140014421456147014841863[[#This Row],[Heure d’arrivée]],1,0)+FeuilleDeTemps133058721071631772193033173313453593733874014154294434574854015134155275415555275696116256536676816957237377517657797938078218358498638778919059199339199479619759891003101710311129117111991213122713111326134413721386140014421456147014841863[[#This Row],[Heure de départ]])-FeuilleDeTemps133058721071631772193033173313453593733874014154294434574854015134155275415555275696116256536676816957237377517657797938078218358498638778919059199339199479619759891003101710311129117111991213122713111326134413721386140014421456147014841863[[#This Row],[Heure d’arrivée]],0))*24,0)</f>
        <v>0</v>
      </c>
      <c r="I455" s="17"/>
      <c r="J455" s="25"/>
    </row>
    <row r="456" spans="1:17" s="1" customFormat="1" ht="36" customHeight="1">
      <c r="A456" s="47"/>
      <c r="B456" s="2" t="s">
        <v>31</v>
      </c>
      <c r="C456" s="2" t="s">
        <v>0</v>
      </c>
      <c r="D456" s="2" t="s">
        <v>2</v>
      </c>
      <c r="E456" s="2" t="s">
        <v>4</v>
      </c>
      <c r="F456" s="2" t="s">
        <v>5</v>
      </c>
      <c r="G456" s="2" t="s">
        <v>29</v>
      </c>
      <c r="H456" s="2" t="s">
        <v>32</v>
      </c>
      <c r="N456" s="19"/>
      <c r="Q456" s="19"/>
    </row>
    <row r="457" spans="1:17" s="57" customFormat="1" ht="16.2" customHeight="1">
      <c r="A457" s="54"/>
      <c r="B457" s="55">
        <f>IF((H447)=0, (G447),(G447)-(H447))</f>
        <v>-1254</v>
      </c>
      <c r="C457" s="55">
        <v>38</v>
      </c>
      <c r="D457" s="55">
        <f>SUBTOTAL(109,FeuilleDeTemps133058721071631772193033173313453593733874014154294434574854015134155275415555275696116256536676816957237377517657797938078218358498638778919059199339199479619759891003101710311129117111991213122713111326134413721386140014421456147014841864[Heures de travail])</f>
        <v>0</v>
      </c>
      <c r="E457" s="55">
        <f>IF(D457&lt;=C457,D457,C457)</f>
        <v>0</v>
      </c>
      <c r="F457" s="55">
        <f>D457-E457</f>
        <v>0</v>
      </c>
      <c r="G457" s="55">
        <f>SUM(D457,-C457,B457)</f>
        <v>-1292</v>
      </c>
      <c r="H457" s="55">
        <f>SUM(FeuilleDeTemps133058721071631772193033173313453593733874014154294434574854015134155275415555275696116256536676816957237377517657797938078218358498638778919059199339199479619759891003101710311129117111991213122713111326134413721386140014421456147014841864[Payement])</f>
        <v>0</v>
      </c>
      <c r="I457" s="56"/>
      <c r="J457" s="56"/>
    </row>
    <row r="458" spans="1:17" s="44" customFormat="1" ht="16.8" customHeight="1" thickBot="1">
      <c r="A458" s="46"/>
      <c r="B458" s="44" t="s">
        <v>10</v>
      </c>
      <c r="C458" s="44" t="s">
        <v>1</v>
      </c>
      <c r="D458" s="44" t="s">
        <v>3</v>
      </c>
      <c r="E458" s="44" t="s">
        <v>8</v>
      </c>
      <c r="F458" s="44" t="s">
        <v>9</v>
      </c>
      <c r="G458" s="44" t="s">
        <v>6</v>
      </c>
      <c r="H458" s="44" t="s">
        <v>7</v>
      </c>
      <c r="I458" s="44" t="s">
        <v>102</v>
      </c>
      <c r="J458" s="33" t="s">
        <v>97</v>
      </c>
    </row>
    <row r="459" spans="1:17" s="44" customFormat="1" ht="20.25" customHeight="1">
      <c r="A459" s="60">
        <f>WEEKNUM(C459)-1</f>
        <v>34</v>
      </c>
      <c r="B459" s="14" t="s">
        <v>99</v>
      </c>
      <c r="C459" s="7">
        <f>(C455)+1</f>
        <v>44795</v>
      </c>
      <c r="D459" s="11"/>
      <c r="E459" s="11"/>
      <c r="F459" s="11"/>
      <c r="G459" s="11"/>
      <c r="H459" s="5">
        <f>IFERROR(IF(COUNT(FeuilleDeTemps133058721071631772193033173313453593733874014154294434574854015134155275415555275696116256536676816957237377517657797938078218358498638778919059199339199479619759891003101710311129117111991213122713111326134413721386140014421456147014841864[[#This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départ]]&lt;FeuilleDeTemps133058721071631772193033173313453593733874014154294434574854015134155275415555275696116256536676816957237377517657797938078218358498638778919059199339199479619759891003101710311129117111991213122713111326134413721386140014421456147014841864[[#This Row],[Heure d’arrivée]],1,0)+FeuilleDeTemps133058721071631772193033173313453593733874014154294434574854015134155275415555275696116256536676816957237377517657797938078218358498638778919059199339199479619759891003101710311129117111991213122713111326134413721386140014421456147014841864[[#This Row],[Heure de départ]])-FeuilleDeTemps133058721071631772193033173313453593733874014154294434574854015134155275415555275696116256536676816957237377517657797938078218358498638778919059199339199479619759891003101710311129117111991213122713111326134413721386140014421456147014841864[[#This Row],[Fin de pause]]+FeuilleDeTemps133058721071631772193033173313453593733874014154294434574854015134155275415555275696116256536676816957237377517657797938078218358498638778919059199339199479619759891003101710311129117111991213122713111326134413721386140014421456147014841864[[#This Row],[Pause]]-FeuilleDeTemps133058721071631772193033173313453593733874014154294434574854015134155275415555275696116256536676816957237377517657797938078218358498638778919059199339199479619759891003101710311129117111991213122713111326134413721386140014421456147014841864[[#This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départ]]&lt;FeuilleDeTemps133058721071631772193033173313453593733874014154294434574854015134155275415555275696116256536676816957237377517657797938078218358498638778919059199339199479619759891003101710311129117111991213122713111326134413721386140014421456147014841864[[#This Row],[Heure d’arrivée]],1,0)+FeuilleDeTemps133058721071631772193033173313453593733874014154294434574854015134155275415555275696116256536676816957237377517657797938078218358498638778919059199339199479619759891003101710311129117111991213122713111326134413721386140014421456147014841864[[#This Row],[Heure de départ]])-FeuilleDeTemps133058721071631772193033173313453593733874014154294434574854015134155275415555275696116256536676816957237377517657797938078218358498638778919059199339199479619759891003101710311129117111991213122713111326134413721386140014421456147014841864[[#This Row],[Heure d’arrivée]],0))*24,0)</f>
        <v>0</v>
      </c>
      <c r="I459" s="59"/>
      <c r="J459" s="24"/>
    </row>
    <row r="460" spans="1:17" s="44" customFormat="1" ht="20.25" customHeight="1">
      <c r="A460" s="46">
        <f>A459</f>
        <v>34</v>
      </c>
      <c r="B460" s="14" t="s">
        <v>11</v>
      </c>
      <c r="C460" s="7">
        <f t="shared" ref="C460:C465" si="69">(C459)+1</f>
        <v>44796</v>
      </c>
      <c r="D460" s="11"/>
      <c r="E460" s="11"/>
      <c r="F460" s="11"/>
      <c r="G460" s="11"/>
      <c r="H460" s="5">
        <f>IFERROR(IF(COUNT(FeuilleDeTemps133058721071631772193033173313453593733874014154294434574854015134155275415555275696116256536676816957237377517657797938078218358498638778919059199339199479619759891003101710311129117111991213122713111326134413721386140014421456147014841864[[#This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départ]]&lt;FeuilleDeTemps133058721071631772193033173313453593733874014154294434574854015134155275415555275696116256536676816957237377517657797938078218358498638778919059199339199479619759891003101710311129117111991213122713111326134413721386140014421456147014841864[[#This Row],[Heure d’arrivée]],1,0)+FeuilleDeTemps133058721071631772193033173313453593733874014154294434574854015134155275415555275696116256536676816957237377517657797938078218358498638778919059199339199479619759891003101710311129117111991213122713111326134413721386140014421456147014841864[[#This Row],[Heure de départ]])-FeuilleDeTemps133058721071631772193033173313453593733874014154294434574854015134155275415555275696116256536676816957237377517657797938078218358498638778919059199339199479619759891003101710311129117111991213122713111326134413721386140014421456147014841864[[#This Row],[Fin de pause]]+FeuilleDeTemps133058721071631772193033173313453593733874014154294434574854015134155275415555275696116256536676816957237377517657797938078218358498638778919059199339199479619759891003101710311129117111991213122713111326134413721386140014421456147014841864[[#This Row],[Pause]]-FeuilleDeTemps133058721071631772193033173313453593733874014154294434574854015134155275415555275696116256536676816957237377517657797938078218358498638778919059199339199479619759891003101710311129117111991213122713111326134413721386140014421456147014841864[[#This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départ]]&lt;FeuilleDeTemps133058721071631772193033173313453593733874014154294434574854015134155275415555275696116256536676816957237377517657797938078218358498638778919059199339199479619759891003101710311129117111991213122713111326134413721386140014421456147014841864[[#This Row],[Heure d’arrivée]],1,0)+FeuilleDeTemps133058721071631772193033173313453593733874014154294434574854015134155275415555275696116256536676816957237377517657797938078218358498638778919059199339199479619759891003101710311129117111991213122713111326134413721386140014421456147014841864[[#This Row],[Heure de départ]])-FeuilleDeTemps133058721071631772193033173313453593733874014154294434574854015134155275415555275696116256536676816957237377517657797938078218358498638778919059199339199479619759891003101710311129117111991213122713111326134413721386140014421456147014841864[[#This Row],[Heure d’arrivée]],0))*24,0)</f>
        <v>0</v>
      </c>
      <c r="I460" s="59"/>
      <c r="J460" s="24"/>
    </row>
    <row r="461" spans="1:17" s="44" customFormat="1" ht="20.25" customHeight="1">
      <c r="A461" s="46">
        <f t="shared" ref="A461:A465" si="70">A460</f>
        <v>34</v>
      </c>
      <c r="B461" s="14" t="s">
        <v>12</v>
      </c>
      <c r="C461" s="7">
        <f t="shared" si="69"/>
        <v>44797</v>
      </c>
      <c r="D461" s="11"/>
      <c r="E461" s="11"/>
      <c r="F461" s="11"/>
      <c r="G461" s="11"/>
      <c r="H461" s="5">
        <f>IFERROR(IF(COUNT(FeuilleDeTemps133058721071631772193033173313453593733874014154294434574854015134155275415555275696116256536676816957237377517657797938078218358498638778919059199339199479619759891003101710311129117111991213122713111326134413721386140014421456147014841864[[#This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départ]]&lt;FeuilleDeTemps133058721071631772193033173313453593733874014154294434574854015134155275415555275696116256536676816957237377517657797938078218358498638778919059199339199479619759891003101710311129117111991213122713111326134413721386140014421456147014841864[[#This Row],[Heure d’arrivée]],1,0)+FeuilleDeTemps133058721071631772193033173313453593733874014154294434574854015134155275415555275696116256536676816957237377517657797938078218358498638778919059199339199479619759891003101710311129117111991213122713111326134413721386140014421456147014841864[[#This Row],[Heure de départ]])-FeuilleDeTemps133058721071631772193033173313453593733874014154294434574854015134155275415555275696116256536676816957237377517657797938078218358498638778919059199339199479619759891003101710311129117111991213122713111326134413721386140014421456147014841864[[#This Row],[Fin de pause]]+FeuilleDeTemps133058721071631772193033173313453593733874014154294434574854015134155275415555275696116256536676816957237377517657797938078218358498638778919059199339199479619759891003101710311129117111991213122713111326134413721386140014421456147014841864[[#This Row],[Pause]]-FeuilleDeTemps133058721071631772193033173313453593733874014154294434574854015134155275415555275696116256536676816957237377517657797938078218358498638778919059199339199479619759891003101710311129117111991213122713111326134413721386140014421456147014841864[[#This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départ]]&lt;FeuilleDeTemps133058721071631772193033173313453593733874014154294434574854015134155275415555275696116256536676816957237377517657797938078218358498638778919059199339199479619759891003101710311129117111991213122713111326134413721386140014421456147014841864[[#This Row],[Heure d’arrivée]],1,0)+FeuilleDeTemps133058721071631772193033173313453593733874014154294434574854015134155275415555275696116256536676816957237377517657797938078218358498638778919059199339199479619759891003101710311129117111991213122713111326134413721386140014421456147014841864[[#This Row],[Heure de départ]])-FeuilleDeTemps133058721071631772193033173313453593733874014154294434574854015134155275415555275696116256536676816957237377517657797938078218358498638778919059199339199479619759891003101710311129117111991213122713111326134413721386140014421456147014841864[[#This Row],[Heure d’arrivée]],0))*24,0)</f>
        <v>0</v>
      </c>
      <c r="I461" s="59"/>
      <c r="J461" s="24"/>
    </row>
    <row r="462" spans="1:17" s="44" customFormat="1" ht="20.25" customHeight="1">
      <c r="A462" s="46">
        <f t="shared" si="70"/>
        <v>34</v>
      </c>
      <c r="B462" s="14" t="s">
        <v>13</v>
      </c>
      <c r="C462" s="7">
        <f t="shared" si="69"/>
        <v>44798</v>
      </c>
      <c r="D462" s="11"/>
      <c r="E462" s="11"/>
      <c r="F462" s="11"/>
      <c r="G462" s="11"/>
      <c r="H462" s="5">
        <f>IFERROR(IF(COUNT(FeuilleDeTemps133058721071631772193033173313453593733874014154294434574854015134155275415555275696116256536676816957237377517657797938078218358498638778919059199339199479619759891003101710311129117111991213122713111326134413721386140014421456147014841864[[#This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départ]]&lt;FeuilleDeTemps133058721071631772193033173313453593733874014154294434574854015134155275415555275696116256536676816957237377517657797938078218358498638778919059199339199479619759891003101710311129117111991213122713111326134413721386140014421456147014841864[[#This Row],[Heure d’arrivée]],1,0)+FeuilleDeTemps133058721071631772193033173313453593733874014154294434574854015134155275415555275696116256536676816957237377517657797938078218358498638778919059199339199479619759891003101710311129117111991213122713111326134413721386140014421456147014841864[[#This Row],[Heure de départ]])-FeuilleDeTemps133058721071631772193033173313453593733874014154294434574854015134155275415555275696116256536676816957237377517657797938078218358498638778919059199339199479619759891003101710311129117111991213122713111326134413721386140014421456147014841864[[#This Row],[Fin de pause]]+FeuilleDeTemps133058721071631772193033173313453593733874014154294434574854015134155275415555275696116256536676816957237377517657797938078218358498638778919059199339199479619759891003101710311129117111991213122713111326134413721386140014421456147014841864[[#This Row],[Pause]]-FeuilleDeTemps133058721071631772193033173313453593733874014154294434574854015134155275415555275696116256536676816957237377517657797938078218358498638778919059199339199479619759891003101710311129117111991213122713111326134413721386140014421456147014841864[[#This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départ]]&lt;FeuilleDeTemps133058721071631772193033173313453593733874014154294434574854015134155275415555275696116256536676816957237377517657797938078218358498638778919059199339199479619759891003101710311129117111991213122713111326134413721386140014421456147014841864[[#This Row],[Heure d’arrivée]],1,0)+FeuilleDeTemps133058721071631772193033173313453593733874014154294434574854015134155275415555275696116256536676816957237377517657797938078218358498638778919059199339199479619759891003101710311129117111991213122713111326134413721386140014421456147014841864[[#This Row],[Heure de départ]])-FeuilleDeTemps133058721071631772193033173313453593733874014154294434574854015134155275415555275696116256536676816957237377517657797938078218358498638778919059199339199479619759891003101710311129117111991213122713111326134413721386140014421456147014841864[[#This Row],[Heure d’arrivée]],0))*24,0)</f>
        <v>0</v>
      </c>
      <c r="I462" s="59"/>
      <c r="J462" s="24"/>
    </row>
    <row r="463" spans="1:17" s="44" customFormat="1" ht="20.25" customHeight="1">
      <c r="A463" s="46">
        <f t="shared" si="70"/>
        <v>34</v>
      </c>
      <c r="B463" s="14" t="s">
        <v>30</v>
      </c>
      <c r="C463" s="7">
        <f t="shared" si="69"/>
        <v>44799</v>
      </c>
      <c r="D463" s="11"/>
      <c r="E463" s="11"/>
      <c r="F463" s="11"/>
      <c r="G463" s="11"/>
      <c r="H463" s="5">
        <f>IFERROR(IF(COUNT(FeuilleDeTemps133058721071631772193033173313453593733874014154294434574854015134155275415555275696116256536676816957237377517657797938078218358498638778919059199339199479619759891003101710311129117111991213122713111326134413721386140014421456147014841864[[#This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départ]]&lt;FeuilleDeTemps133058721071631772193033173313453593733874014154294434574854015134155275415555275696116256536676816957237377517657797938078218358498638778919059199339199479619759891003101710311129117111991213122713111326134413721386140014421456147014841864[[#This Row],[Heure d’arrivée]],1,0)+FeuilleDeTemps133058721071631772193033173313453593733874014154294434574854015134155275415555275696116256536676816957237377517657797938078218358498638778919059199339199479619759891003101710311129117111991213122713111326134413721386140014421456147014841864[[#This Row],[Heure de départ]])-FeuilleDeTemps133058721071631772193033173313453593733874014154294434574854015134155275415555275696116256536676816957237377517657797938078218358498638778919059199339199479619759891003101710311129117111991213122713111326134413721386140014421456147014841864[[#This Row],[Fin de pause]]+FeuilleDeTemps133058721071631772193033173313453593733874014154294434574854015134155275415555275696116256536676816957237377517657797938078218358498638778919059199339199479619759891003101710311129117111991213122713111326134413721386140014421456147014841864[[#This Row],[Pause]]-FeuilleDeTemps133058721071631772193033173313453593733874014154294434574854015134155275415555275696116256536676816957237377517657797938078218358498638778919059199339199479619759891003101710311129117111991213122713111326134413721386140014421456147014841864[[#This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départ]]&lt;FeuilleDeTemps133058721071631772193033173313453593733874014154294434574854015134155275415555275696116256536676816957237377517657797938078218358498638778919059199339199479619759891003101710311129117111991213122713111326134413721386140014421456147014841864[[#This Row],[Heure d’arrivée]],1,0)+FeuilleDeTemps133058721071631772193033173313453593733874014154294434574854015134155275415555275696116256536676816957237377517657797938078218358498638778919059199339199479619759891003101710311129117111991213122713111326134413721386140014421456147014841864[[#This Row],[Heure de départ]])-FeuilleDeTemps133058721071631772193033173313453593733874014154294434574854015134155275415555275696116256536676816957237377517657797938078218358498638778919059199339199479619759891003101710311129117111991213122713111326134413721386140014421456147014841864[[#This Row],[Heure d’arrivée]],0))*24,0)</f>
        <v>0</v>
      </c>
      <c r="I463" s="59"/>
      <c r="J463" s="24"/>
    </row>
    <row r="464" spans="1:17" s="44" customFormat="1" ht="20.25" customHeight="1">
      <c r="A464" s="46">
        <f t="shared" si="70"/>
        <v>34</v>
      </c>
      <c r="B464" s="14" t="s">
        <v>14</v>
      </c>
      <c r="C464" s="15">
        <f t="shared" si="69"/>
        <v>44800</v>
      </c>
      <c r="D464" s="15"/>
      <c r="E464" s="15"/>
      <c r="F464" s="15"/>
      <c r="G464" s="15"/>
      <c r="H464" s="17">
        <f>IFERROR(IF(COUNT(FeuilleDeTemps133058721071631772193033173313453593733874014154294434574854015134155275415555275696116256536676816957237377517657797938078218358498638778919059199339199479619759891003101710311129117111991213122713111326134413721386140014421456147014841864[[#This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départ]]&lt;FeuilleDeTemps133058721071631772193033173313453593733874014154294434574854015134155275415555275696116256536676816957237377517657797938078218358498638778919059199339199479619759891003101710311129117111991213122713111326134413721386140014421456147014841864[[#This Row],[Heure d’arrivée]],1,0)+FeuilleDeTemps133058721071631772193033173313453593733874014154294434574854015134155275415555275696116256536676816957237377517657797938078218358498638778919059199339199479619759891003101710311129117111991213122713111326134413721386140014421456147014841864[[#This Row],[Heure de départ]])-FeuilleDeTemps133058721071631772193033173313453593733874014154294434574854015134155275415555275696116256536676816957237377517657797938078218358498638778919059199339199479619759891003101710311129117111991213122713111326134413721386140014421456147014841864[[#This Row],[Fin de pause]]+FeuilleDeTemps133058721071631772193033173313453593733874014154294434574854015134155275415555275696116256536676816957237377517657797938078218358498638778919059199339199479619759891003101710311129117111991213122713111326134413721386140014421456147014841864[[#This Row],[Pause]]-FeuilleDeTemps133058721071631772193033173313453593733874014154294434574854015134155275415555275696116256536676816957237377517657797938078218358498638778919059199339199479619759891003101710311129117111991213122713111326134413721386140014421456147014841864[[#This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départ]]&lt;FeuilleDeTemps133058721071631772193033173313453593733874014154294434574854015134155275415555275696116256536676816957237377517657797938078218358498638778919059199339199479619759891003101710311129117111991213122713111326134413721386140014421456147014841864[[#This Row],[Heure d’arrivée]],1,0)+FeuilleDeTemps133058721071631772193033173313453593733874014154294434574854015134155275415555275696116256536676816957237377517657797938078218358498638778919059199339199479619759891003101710311129117111991213122713111326134413721386140014421456147014841864[[#This Row],[Heure de départ]])-FeuilleDeTemps133058721071631772193033173313453593733874014154294434574854015134155275415555275696116256536676816957237377517657797938078218358498638778919059199339199479619759891003101710311129117111991213122713111326134413721386140014421456147014841864[[#This Row],[Heure d’arrivée]],0))*24,0)</f>
        <v>0</v>
      </c>
      <c r="I464" s="17"/>
      <c r="J464" s="25"/>
    </row>
    <row r="465" spans="1:17" s="44" customFormat="1" ht="20.25" customHeight="1">
      <c r="A465" s="46">
        <f t="shared" si="70"/>
        <v>34</v>
      </c>
      <c r="B465" s="14" t="s">
        <v>15</v>
      </c>
      <c r="C465" s="15">
        <f t="shared" si="69"/>
        <v>44801</v>
      </c>
      <c r="D465" s="15"/>
      <c r="E465" s="15"/>
      <c r="F465" s="15"/>
      <c r="G465" s="15"/>
      <c r="H465" s="17">
        <f>IFERROR(IF(COUNT(FeuilleDeTemps133058721071631772193033173313453593733874014154294434574854015134155275415555275696116256536676816957237377517657797938078218358498638778919059199339199479619759891003101710311129117111991213122713111326134413721386140014421456147014841864[[#This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départ]]&lt;FeuilleDeTemps133058721071631772193033173313453593733874014154294434574854015134155275415555275696116256536676816957237377517657797938078218358498638778919059199339199479619759891003101710311129117111991213122713111326134413721386140014421456147014841864[[#This Row],[Heure d’arrivée]],1,0)+FeuilleDeTemps133058721071631772193033173313453593733874014154294434574854015134155275415555275696116256536676816957237377517657797938078218358498638778919059199339199479619759891003101710311129117111991213122713111326134413721386140014421456147014841864[[#This Row],[Heure de départ]])-FeuilleDeTemps133058721071631772193033173313453593733874014154294434574854015134155275415555275696116256536676816957237377517657797938078218358498638778919059199339199479619759891003101710311129117111991213122713111326134413721386140014421456147014841864[[#This Row],[Fin de pause]]+FeuilleDeTemps133058721071631772193033173313453593733874014154294434574854015134155275415555275696116256536676816957237377517657797938078218358498638778919059199339199479619759891003101710311129117111991213122713111326134413721386140014421456147014841864[[#This Row],[Pause]]-FeuilleDeTemps133058721071631772193033173313453593733874014154294434574854015134155275415555275696116256536676816957237377517657797938078218358498638778919059199339199479619759891003101710311129117111991213122713111326134413721386140014421456147014841864[[#This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133058721071631772193033173313453593733874014154294434574854015134155275415555275696116256536676816957237377517657797938078218358498638778919059199339199479619759891003101710311129117111991213122713111326134413721386140014421456147014841864[[#This Row],[Heure de départ]]&lt;FeuilleDeTemps133058721071631772193033173313453593733874014154294434574854015134155275415555275696116256536676816957237377517657797938078218358498638778919059199339199479619759891003101710311129117111991213122713111326134413721386140014421456147014841864[[#This Row],[Heure d’arrivée]],1,0)+FeuilleDeTemps133058721071631772193033173313453593733874014154294434574854015134155275415555275696116256536676816957237377517657797938078218358498638778919059199339199479619759891003101710311129117111991213122713111326134413721386140014421456147014841864[[#This Row],[Heure de départ]])-FeuilleDeTemps133058721071631772193033173313453593733874014154294434574854015134155275415555275696116256536676816957237377517657797938078218358498638778919059199339199479619759891003101710311129117111991213122713111326134413721386140014421456147014841864[[#This Row],[Heure d’arrivée]],0))*24,0)</f>
        <v>0</v>
      </c>
      <c r="I465" s="17"/>
      <c r="J465" s="25"/>
    </row>
    <row r="466" spans="1:17" s="1" customFormat="1" ht="36" customHeight="1">
      <c r="A466" s="47"/>
      <c r="B466" s="2" t="s">
        <v>31</v>
      </c>
      <c r="C466" s="2" t="s">
        <v>0</v>
      </c>
      <c r="D466" s="2" t="s">
        <v>2</v>
      </c>
      <c r="E466" s="2" t="s">
        <v>4</v>
      </c>
      <c r="F466" s="2" t="s">
        <v>5</v>
      </c>
      <c r="G466" s="2" t="s">
        <v>29</v>
      </c>
      <c r="H466" s="2" t="s">
        <v>32</v>
      </c>
      <c r="N466" s="19"/>
      <c r="Q466" s="19"/>
    </row>
    <row r="467" spans="1:17" s="57" customFormat="1" ht="16.2" customHeight="1">
      <c r="A467" s="54"/>
      <c r="B467" s="55">
        <f>IF((H457)=0, (G457),(G457)-(H457))</f>
        <v>-1292</v>
      </c>
      <c r="C467" s="55">
        <v>38</v>
      </c>
      <c r="D467" s="55">
        <f>SUBTOTAL(109,FeuilleDeTemps133058721071631772193033173313453593733874014154294434574854015134155275415555275696116256536676816957237377517657797938078218358498638778919059199339199479619759891003101710311129117111991213122713111326134413721386140014421456147014841865[Heures de travail])</f>
        <v>0</v>
      </c>
      <c r="E467" s="55">
        <f>IF(D467&lt;=C467,D467,C467)</f>
        <v>0</v>
      </c>
      <c r="F467" s="55">
        <f>D467-E467</f>
        <v>0</v>
      </c>
      <c r="G467" s="55">
        <f>SUM(D467,-C467,B467)</f>
        <v>-1330</v>
      </c>
      <c r="H467" s="55">
        <f>SUM(FeuilleDeTemps133058721071631772193033173313453593733874014154294434574854015134155275415555275696116256536676816957237377517657797938078218358498638778919059199339199479619759891003101710311129117111991213122713111326134413721386140014421456147014841865[Payement])</f>
        <v>0</v>
      </c>
      <c r="I467" s="56"/>
      <c r="J467" s="56"/>
    </row>
    <row r="468" spans="1:17" s="44" customFormat="1" ht="16.8" customHeight="1" thickBot="1">
      <c r="A468" s="46"/>
      <c r="B468" s="44" t="s">
        <v>10</v>
      </c>
      <c r="C468" s="44" t="s">
        <v>1</v>
      </c>
      <c r="D468" s="44" t="s">
        <v>3</v>
      </c>
      <c r="E468" s="44" t="s">
        <v>8</v>
      </c>
      <c r="F468" s="44" t="s">
        <v>9</v>
      </c>
      <c r="G468" s="44" t="s">
        <v>6</v>
      </c>
      <c r="H468" s="44" t="s">
        <v>7</v>
      </c>
      <c r="I468" s="44" t="s">
        <v>102</v>
      </c>
      <c r="J468" s="33" t="s">
        <v>97</v>
      </c>
    </row>
    <row r="469" spans="1:17" s="44" customFormat="1" ht="20.25" customHeight="1">
      <c r="A469" s="60">
        <f>WEEKNUM(C469)-1</f>
        <v>35</v>
      </c>
      <c r="B469" s="14" t="s">
        <v>99</v>
      </c>
      <c r="C469" s="7">
        <f>(C465)+1</f>
        <v>44802</v>
      </c>
      <c r="D469" s="11"/>
      <c r="E469" s="11"/>
      <c r="F469" s="11"/>
      <c r="G469" s="11"/>
      <c r="H469" s="5">
        <f>IFERROR(IF(COUNT(FeuilleDeTemps133058721071631772193033173313453593733874014154294434574854015134155275415555275696116256536676816957237377517657797938078218358498638778919059199339199479619759891003101710311129117111991213122713111326134413721386140014421456147014841865[[#This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départ]]&lt;FeuilleDeTemps133058721071631772193033173313453593733874014154294434574854015134155275415555275696116256536676816957237377517657797938078218358498638778919059199339199479619759891003101710311129117111991213122713111326134413721386140014421456147014841865[[#This Row],[Heure d’arrivée]],1,0)+FeuilleDeTemps133058721071631772193033173313453593733874014154294434574854015134155275415555275696116256536676816957237377517657797938078218358498638778919059199339199479619759891003101710311129117111991213122713111326134413721386140014421456147014841865[[#This Row],[Heure de départ]])-FeuilleDeTemps133058721071631772193033173313453593733874014154294434574854015134155275415555275696116256536676816957237377517657797938078218358498638778919059199339199479619759891003101710311129117111991213122713111326134413721386140014421456147014841865[[#This Row],[Fin de pause]]+FeuilleDeTemps133058721071631772193033173313453593733874014154294434574854015134155275415555275696116256536676816957237377517657797938078218358498638778919059199339199479619759891003101710311129117111991213122713111326134413721386140014421456147014841865[[#This Row],[Pause]]-FeuilleDeTemps133058721071631772193033173313453593733874014154294434574854015134155275415555275696116256536676816957237377517657797938078218358498638778919059199339199479619759891003101710311129117111991213122713111326134413721386140014421456147014841865[[#This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départ]]&lt;FeuilleDeTemps133058721071631772193033173313453593733874014154294434574854015134155275415555275696116256536676816957237377517657797938078218358498638778919059199339199479619759891003101710311129117111991213122713111326134413721386140014421456147014841865[[#This Row],[Heure d’arrivée]],1,0)+FeuilleDeTemps133058721071631772193033173313453593733874014154294434574854015134155275415555275696116256536676816957237377517657797938078218358498638778919059199339199479619759891003101710311129117111991213122713111326134413721386140014421456147014841865[[#This Row],[Heure de départ]])-FeuilleDeTemps133058721071631772193033173313453593733874014154294434574854015134155275415555275696116256536676816957237377517657797938078218358498638778919059199339199479619759891003101710311129117111991213122713111326134413721386140014421456147014841865[[#This Row],[Heure d’arrivée]],0))*24,0)</f>
        <v>0</v>
      </c>
      <c r="I469" s="59"/>
      <c r="J469" s="24"/>
    </row>
    <row r="470" spans="1:17" s="44" customFormat="1" ht="20.25" customHeight="1">
      <c r="A470" s="46">
        <f>A469</f>
        <v>35</v>
      </c>
      <c r="B470" s="14" t="s">
        <v>11</v>
      </c>
      <c r="C470" s="7">
        <f t="shared" ref="C470:C475" si="71">(C469)+1</f>
        <v>44803</v>
      </c>
      <c r="D470" s="11"/>
      <c r="E470" s="11"/>
      <c r="F470" s="11"/>
      <c r="G470" s="11"/>
      <c r="H470" s="5">
        <f>IFERROR(IF(COUNT(FeuilleDeTemps133058721071631772193033173313453593733874014154294434574854015134155275415555275696116256536676816957237377517657797938078218358498638778919059199339199479619759891003101710311129117111991213122713111326134413721386140014421456147014841865[[#This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départ]]&lt;FeuilleDeTemps133058721071631772193033173313453593733874014154294434574854015134155275415555275696116256536676816957237377517657797938078218358498638778919059199339199479619759891003101710311129117111991213122713111326134413721386140014421456147014841865[[#This Row],[Heure d’arrivée]],1,0)+FeuilleDeTemps133058721071631772193033173313453593733874014154294434574854015134155275415555275696116256536676816957237377517657797938078218358498638778919059199339199479619759891003101710311129117111991213122713111326134413721386140014421456147014841865[[#This Row],[Heure de départ]])-FeuilleDeTemps133058721071631772193033173313453593733874014154294434574854015134155275415555275696116256536676816957237377517657797938078218358498638778919059199339199479619759891003101710311129117111991213122713111326134413721386140014421456147014841865[[#This Row],[Fin de pause]]+FeuilleDeTemps133058721071631772193033173313453593733874014154294434574854015134155275415555275696116256536676816957237377517657797938078218358498638778919059199339199479619759891003101710311129117111991213122713111326134413721386140014421456147014841865[[#This Row],[Pause]]-FeuilleDeTemps133058721071631772193033173313453593733874014154294434574854015134155275415555275696116256536676816957237377517657797938078218358498638778919059199339199479619759891003101710311129117111991213122713111326134413721386140014421456147014841865[[#This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départ]]&lt;FeuilleDeTemps133058721071631772193033173313453593733874014154294434574854015134155275415555275696116256536676816957237377517657797938078218358498638778919059199339199479619759891003101710311129117111991213122713111326134413721386140014421456147014841865[[#This Row],[Heure d’arrivée]],1,0)+FeuilleDeTemps133058721071631772193033173313453593733874014154294434574854015134155275415555275696116256536676816957237377517657797938078218358498638778919059199339199479619759891003101710311129117111991213122713111326134413721386140014421456147014841865[[#This Row],[Heure de départ]])-FeuilleDeTemps133058721071631772193033173313453593733874014154294434574854015134155275415555275696116256536676816957237377517657797938078218358498638778919059199339199479619759891003101710311129117111991213122713111326134413721386140014421456147014841865[[#This Row],[Heure d’arrivée]],0))*24,0)</f>
        <v>0</v>
      </c>
      <c r="I470" s="59"/>
      <c r="J470" s="24"/>
    </row>
    <row r="471" spans="1:17" s="44" customFormat="1" ht="20.25" customHeight="1">
      <c r="A471" s="46">
        <f t="shared" ref="A471:A475" si="72">A470</f>
        <v>35</v>
      </c>
      <c r="B471" s="14" t="s">
        <v>12</v>
      </c>
      <c r="C471" s="7">
        <f t="shared" si="71"/>
        <v>44804</v>
      </c>
      <c r="D471" s="11"/>
      <c r="E471" s="11"/>
      <c r="F471" s="11"/>
      <c r="G471" s="11"/>
      <c r="H471" s="5">
        <f>IFERROR(IF(COUNT(FeuilleDeTemps133058721071631772193033173313453593733874014154294434574854015134155275415555275696116256536676816957237377517657797938078218358498638778919059199339199479619759891003101710311129117111991213122713111326134413721386140014421456147014841865[[#This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départ]]&lt;FeuilleDeTemps133058721071631772193033173313453593733874014154294434574854015134155275415555275696116256536676816957237377517657797938078218358498638778919059199339199479619759891003101710311129117111991213122713111326134413721386140014421456147014841865[[#This Row],[Heure d’arrivée]],1,0)+FeuilleDeTemps133058721071631772193033173313453593733874014154294434574854015134155275415555275696116256536676816957237377517657797938078218358498638778919059199339199479619759891003101710311129117111991213122713111326134413721386140014421456147014841865[[#This Row],[Heure de départ]])-FeuilleDeTemps133058721071631772193033173313453593733874014154294434574854015134155275415555275696116256536676816957237377517657797938078218358498638778919059199339199479619759891003101710311129117111991213122713111326134413721386140014421456147014841865[[#This Row],[Fin de pause]]+FeuilleDeTemps133058721071631772193033173313453593733874014154294434574854015134155275415555275696116256536676816957237377517657797938078218358498638778919059199339199479619759891003101710311129117111991213122713111326134413721386140014421456147014841865[[#This Row],[Pause]]-FeuilleDeTemps133058721071631772193033173313453593733874014154294434574854015134155275415555275696116256536676816957237377517657797938078218358498638778919059199339199479619759891003101710311129117111991213122713111326134413721386140014421456147014841865[[#This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départ]]&lt;FeuilleDeTemps133058721071631772193033173313453593733874014154294434574854015134155275415555275696116256536676816957237377517657797938078218358498638778919059199339199479619759891003101710311129117111991213122713111326134413721386140014421456147014841865[[#This Row],[Heure d’arrivée]],1,0)+FeuilleDeTemps133058721071631772193033173313453593733874014154294434574854015134155275415555275696116256536676816957237377517657797938078218358498638778919059199339199479619759891003101710311129117111991213122713111326134413721386140014421456147014841865[[#This Row],[Heure de départ]])-FeuilleDeTemps133058721071631772193033173313453593733874014154294434574854015134155275415555275696116256536676816957237377517657797938078218358498638778919059199339199479619759891003101710311129117111991213122713111326134413721386140014421456147014841865[[#This Row],[Heure d’arrivée]],0))*24,0)</f>
        <v>0</v>
      </c>
      <c r="I471" s="59"/>
      <c r="J471" s="24"/>
    </row>
    <row r="472" spans="1:17" s="44" customFormat="1" ht="20.25" customHeight="1">
      <c r="A472" s="46">
        <f t="shared" si="72"/>
        <v>35</v>
      </c>
      <c r="B472" s="14" t="s">
        <v>13</v>
      </c>
      <c r="C472" s="7">
        <f t="shared" si="71"/>
        <v>44805</v>
      </c>
      <c r="D472" s="11"/>
      <c r="E472" s="11"/>
      <c r="F472" s="11"/>
      <c r="G472" s="11"/>
      <c r="H472" s="5">
        <f>IFERROR(IF(COUNT(FeuilleDeTemps133058721071631772193033173313453593733874014154294434574854015134155275415555275696116256536676816957237377517657797938078218358498638778919059199339199479619759891003101710311129117111991213122713111326134413721386140014421456147014841865[[#This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départ]]&lt;FeuilleDeTemps133058721071631772193033173313453593733874014154294434574854015134155275415555275696116256536676816957237377517657797938078218358498638778919059199339199479619759891003101710311129117111991213122713111326134413721386140014421456147014841865[[#This Row],[Heure d’arrivée]],1,0)+FeuilleDeTemps133058721071631772193033173313453593733874014154294434574854015134155275415555275696116256536676816957237377517657797938078218358498638778919059199339199479619759891003101710311129117111991213122713111326134413721386140014421456147014841865[[#This Row],[Heure de départ]])-FeuilleDeTemps133058721071631772193033173313453593733874014154294434574854015134155275415555275696116256536676816957237377517657797938078218358498638778919059199339199479619759891003101710311129117111991213122713111326134413721386140014421456147014841865[[#This Row],[Fin de pause]]+FeuilleDeTemps133058721071631772193033173313453593733874014154294434574854015134155275415555275696116256536676816957237377517657797938078218358498638778919059199339199479619759891003101710311129117111991213122713111326134413721386140014421456147014841865[[#This Row],[Pause]]-FeuilleDeTemps133058721071631772193033173313453593733874014154294434574854015134155275415555275696116256536676816957237377517657797938078218358498638778919059199339199479619759891003101710311129117111991213122713111326134413721386140014421456147014841865[[#This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départ]]&lt;FeuilleDeTemps133058721071631772193033173313453593733874014154294434574854015134155275415555275696116256536676816957237377517657797938078218358498638778919059199339199479619759891003101710311129117111991213122713111326134413721386140014421456147014841865[[#This Row],[Heure d’arrivée]],1,0)+FeuilleDeTemps133058721071631772193033173313453593733874014154294434574854015134155275415555275696116256536676816957237377517657797938078218358498638778919059199339199479619759891003101710311129117111991213122713111326134413721386140014421456147014841865[[#This Row],[Heure de départ]])-FeuilleDeTemps133058721071631772193033173313453593733874014154294434574854015134155275415555275696116256536676816957237377517657797938078218358498638778919059199339199479619759891003101710311129117111991213122713111326134413721386140014421456147014841865[[#This Row],[Heure d’arrivée]],0))*24,0)</f>
        <v>0</v>
      </c>
      <c r="I472" s="59"/>
      <c r="J472" s="24"/>
    </row>
    <row r="473" spans="1:17" s="44" customFormat="1" ht="20.25" customHeight="1">
      <c r="A473" s="46">
        <f t="shared" si="72"/>
        <v>35</v>
      </c>
      <c r="B473" s="14" t="s">
        <v>30</v>
      </c>
      <c r="C473" s="7">
        <f t="shared" si="71"/>
        <v>44806</v>
      </c>
      <c r="D473" s="11"/>
      <c r="E473" s="11"/>
      <c r="F473" s="11"/>
      <c r="G473" s="11"/>
      <c r="H473" s="5">
        <f>IFERROR(IF(COUNT(FeuilleDeTemps133058721071631772193033173313453593733874014154294434574854015134155275415555275696116256536676816957237377517657797938078218358498638778919059199339199479619759891003101710311129117111991213122713111326134413721386140014421456147014841865[[#This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départ]]&lt;FeuilleDeTemps133058721071631772193033173313453593733874014154294434574854015134155275415555275696116256536676816957237377517657797938078218358498638778919059199339199479619759891003101710311129117111991213122713111326134413721386140014421456147014841865[[#This Row],[Heure d’arrivée]],1,0)+FeuilleDeTemps133058721071631772193033173313453593733874014154294434574854015134155275415555275696116256536676816957237377517657797938078218358498638778919059199339199479619759891003101710311129117111991213122713111326134413721386140014421456147014841865[[#This Row],[Heure de départ]])-FeuilleDeTemps133058721071631772193033173313453593733874014154294434574854015134155275415555275696116256536676816957237377517657797938078218358498638778919059199339199479619759891003101710311129117111991213122713111326134413721386140014421456147014841865[[#This Row],[Fin de pause]]+FeuilleDeTemps133058721071631772193033173313453593733874014154294434574854015134155275415555275696116256536676816957237377517657797938078218358498638778919059199339199479619759891003101710311129117111991213122713111326134413721386140014421456147014841865[[#This Row],[Pause]]-FeuilleDeTemps133058721071631772193033173313453593733874014154294434574854015134155275415555275696116256536676816957237377517657797938078218358498638778919059199339199479619759891003101710311129117111991213122713111326134413721386140014421456147014841865[[#This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départ]]&lt;FeuilleDeTemps133058721071631772193033173313453593733874014154294434574854015134155275415555275696116256536676816957237377517657797938078218358498638778919059199339199479619759891003101710311129117111991213122713111326134413721386140014421456147014841865[[#This Row],[Heure d’arrivée]],1,0)+FeuilleDeTemps133058721071631772193033173313453593733874014154294434574854015134155275415555275696116256536676816957237377517657797938078218358498638778919059199339199479619759891003101710311129117111991213122713111326134413721386140014421456147014841865[[#This Row],[Heure de départ]])-FeuilleDeTemps133058721071631772193033173313453593733874014154294434574854015134155275415555275696116256536676816957237377517657797938078218358498638778919059199339199479619759891003101710311129117111991213122713111326134413721386140014421456147014841865[[#This Row],[Heure d’arrivée]],0))*24,0)</f>
        <v>0</v>
      </c>
      <c r="I473" s="59"/>
      <c r="J473" s="24"/>
    </row>
    <row r="474" spans="1:17" s="44" customFormat="1" ht="20.25" customHeight="1">
      <c r="A474" s="46">
        <f t="shared" si="72"/>
        <v>35</v>
      </c>
      <c r="B474" s="14" t="s">
        <v>14</v>
      </c>
      <c r="C474" s="15">
        <f t="shared" si="71"/>
        <v>44807</v>
      </c>
      <c r="D474" s="15"/>
      <c r="E474" s="15"/>
      <c r="F474" s="15"/>
      <c r="G474" s="15"/>
      <c r="H474" s="17">
        <f>IFERROR(IF(COUNT(FeuilleDeTemps133058721071631772193033173313453593733874014154294434574854015134155275415555275696116256536676816957237377517657797938078218358498638778919059199339199479619759891003101710311129117111991213122713111326134413721386140014421456147014841865[[#This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départ]]&lt;FeuilleDeTemps133058721071631772193033173313453593733874014154294434574854015134155275415555275696116256536676816957237377517657797938078218358498638778919059199339199479619759891003101710311129117111991213122713111326134413721386140014421456147014841865[[#This Row],[Heure d’arrivée]],1,0)+FeuilleDeTemps133058721071631772193033173313453593733874014154294434574854015134155275415555275696116256536676816957237377517657797938078218358498638778919059199339199479619759891003101710311129117111991213122713111326134413721386140014421456147014841865[[#This Row],[Heure de départ]])-FeuilleDeTemps133058721071631772193033173313453593733874014154294434574854015134155275415555275696116256536676816957237377517657797938078218358498638778919059199339199479619759891003101710311129117111991213122713111326134413721386140014421456147014841865[[#This Row],[Fin de pause]]+FeuilleDeTemps133058721071631772193033173313453593733874014154294434574854015134155275415555275696116256536676816957237377517657797938078218358498638778919059199339199479619759891003101710311129117111991213122713111326134413721386140014421456147014841865[[#This Row],[Pause]]-FeuilleDeTemps133058721071631772193033173313453593733874014154294434574854015134155275415555275696116256536676816957237377517657797938078218358498638778919059199339199479619759891003101710311129117111991213122713111326134413721386140014421456147014841865[[#This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départ]]&lt;FeuilleDeTemps133058721071631772193033173313453593733874014154294434574854015134155275415555275696116256536676816957237377517657797938078218358498638778919059199339199479619759891003101710311129117111991213122713111326134413721386140014421456147014841865[[#This Row],[Heure d’arrivée]],1,0)+FeuilleDeTemps133058721071631772193033173313453593733874014154294434574854015134155275415555275696116256536676816957237377517657797938078218358498638778919059199339199479619759891003101710311129117111991213122713111326134413721386140014421456147014841865[[#This Row],[Heure de départ]])-FeuilleDeTemps133058721071631772193033173313453593733874014154294434574854015134155275415555275696116256536676816957237377517657797938078218358498638778919059199339199479619759891003101710311129117111991213122713111326134413721386140014421456147014841865[[#This Row],[Heure d’arrivée]],0))*24,0)</f>
        <v>0</v>
      </c>
      <c r="I474" s="17"/>
      <c r="J474" s="25"/>
    </row>
    <row r="475" spans="1:17" s="44" customFormat="1" ht="20.25" customHeight="1">
      <c r="A475" s="46">
        <f t="shared" si="72"/>
        <v>35</v>
      </c>
      <c r="B475" s="14" t="s">
        <v>15</v>
      </c>
      <c r="C475" s="15">
        <f t="shared" si="71"/>
        <v>44808</v>
      </c>
      <c r="D475" s="15"/>
      <c r="E475" s="15"/>
      <c r="F475" s="15"/>
      <c r="G475" s="15"/>
      <c r="H475" s="17">
        <f>IFERROR(IF(COUNT(FeuilleDeTemps133058721071631772193033173313453593733874014154294434574854015134155275415555275696116256536676816957237377517657797938078218358498638778919059199339199479619759891003101710311129117111991213122713111326134413721386140014421456147014841865[[#This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départ]]&lt;FeuilleDeTemps133058721071631772193033173313453593733874014154294434574854015134155275415555275696116256536676816957237377517657797938078218358498638778919059199339199479619759891003101710311129117111991213122713111326134413721386140014421456147014841865[[#This Row],[Heure d’arrivée]],1,0)+FeuilleDeTemps133058721071631772193033173313453593733874014154294434574854015134155275415555275696116256536676816957237377517657797938078218358498638778919059199339199479619759891003101710311129117111991213122713111326134413721386140014421456147014841865[[#This Row],[Heure de départ]])-FeuilleDeTemps133058721071631772193033173313453593733874014154294434574854015134155275415555275696116256536676816957237377517657797938078218358498638778919059199339199479619759891003101710311129117111991213122713111326134413721386140014421456147014841865[[#This Row],[Fin de pause]]+FeuilleDeTemps133058721071631772193033173313453593733874014154294434574854015134155275415555275696116256536676816957237377517657797938078218358498638778919059199339199479619759891003101710311129117111991213122713111326134413721386140014421456147014841865[[#This Row],[Pause]]-FeuilleDeTemps133058721071631772193033173313453593733874014154294434574854015134155275415555275696116256536676816957237377517657797938078218358498638778919059199339199479619759891003101710311129117111991213122713111326134413721386140014421456147014841865[[#This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133058721071631772193033173313453593733874014154294434574854015134155275415555275696116256536676816957237377517657797938078218358498638778919059199339199479619759891003101710311129117111991213122713111326134413721386140014421456147014841865[[#This Row],[Heure de départ]]&lt;FeuilleDeTemps133058721071631772193033173313453593733874014154294434574854015134155275415555275696116256536676816957237377517657797938078218358498638778919059199339199479619759891003101710311129117111991213122713111326134413721386140014421456147014841865[[#This Row],[Heure d’arrivée]],1,0)+FeuilleDeTemps133058721071631772193033173313453593733874014154294434574854015134155275415555275696116256536676816957237377517657797938078218358498638778919059199339199479619759891003101710311129117111991213122713111326134413721386140014421456147014841865[[#This Row],[Heure de départ]])-FeuilleDeTemps133058721071631772193033173313453593733874014154294434574854015134155275415555275696116256536676816957237377517657797938078218358498638778919059199339199479619759891003101710311129117111991213122713111326134413721386140014421456147014841865[[#This Row],[Heure d’arrivée]],0))*24,0)</f>
        <v>0</v>
      </c>
      <c r="I475" s="17"/>
      <c r="J475" s="25"/>
    </row>
    <row r="476" spans="1:17" s="1" customFormat="1" ht="36" customHeight="1">
      <c r="A476" s="47"/>
      <c r="B476" s="2" t="s">
        <v>31</v>
      </c>
      <c r="C476" s="2" t="s">
        <v>0</v>
      </c>
      <c r="D476" s="2" t="s">
        <v>2</v>
      </c>
      <c r="E476" s="2" t="s">
        <v>4</v>
      </c>
      <c r="F476" s="2" t="s">
        <v>5</v>
      </c>
      <c r="G476" s="2" t="s">
        <v>29</v>
      </c>
      <c r="H476" s="2" t="s">
        <v>32</v>
      </c>
      <c r="N476" s="19"/>
      <c r="Q476" s="19"/>
    </row>
    <row r="477" spans="1:17" s="57" customFormat="1" ht="16.2" customHeight="1">
      <c r="A477" s="54"/>
      <c r="B477" s="55">
        <f>IF((H467)=0, (G467),(G467)-(H467))</f>
        <v>-1330</v>
      </c>
      <c r="C477" s="55">
        <v>38</v>
      </c>
      <c r="D477" s="55">
        <f>SUBTOTAL(109,FeuilleDeTemps133058721071631772193033173313453593733874014154294434574854015134155275415555275696116256536676816957237377517657797938078218358498638778919059199339199479619759891003101710311129117111991213122713111326134413721386140014421456147014841866[Heures de travail])</f>
        <v>0</v>
      </c>
      <c r="E477" s="55">
        <f>IF(D477&lt;=C477,D477,C477)</f>
        <v>0</v>
      </c>
      <c r="F477" s="55">
        <f>D477-E477</f>
        <v>0</v>
      </c>
      <c r="G477" s="55">
        <f>SUM(D477,-C477,B477)</f>
        <v>-1368</v>
      </c>
      <c r="H477" s="55">
        <f>SUM(FeuilleDeTemps133058721071631772193033173313453593733874014154294434574854015134155275415555275696116256536676816957237377517657797938078218358498638778919059199339199479619759891003101710311129117111991213122713111326134413721386140014421456147014841866[Payement])</f>
        <v>0</v>
      </c>
      <c r="I477" s="56"/>
      <c r="J477" s="56"/>
    </row>
    <row r="478" spans="1:17" s="44" customFormat="1" ht="16.8" customHeight="1" thickBot="1">
      <c r="A478" s="46"/>
      <c r="B478" s="44" t="s">
        <v>10</v>
      </c>
      <c r="C478" s="44" t="s">
        <v>1</v>
      </c>
      <c r="D478" s="44" t="s">
        <v>3</v>
      </c>
      <c r="E478" s="44" t="s">
        <v>8</v>
      </c>
      <c r="F478" s="44" t="s">
        <v>9</v>
      </c>
      <c r="G478" s="44" t="s">
        <v>6</v>
      </c>
      <c r="H478" s="44" t="s">
        <v>7</v>
      </c>
      <c r="I478" s="44" t="s">
        <v>102</v>
      </c>
      <c r="J478" s="33" t="s">
        <v>97</v>
      </c>
    </row>
    <row r="479" spans="1:17" s="44" customFormat="1" ht="20.25" customHeight="1">
      <c r="A479" s="60">
        <f>WEEKNUM(C479)-1</f>
        <v>36</v>
      </c>
      <c r="B479" s="14" t="s">
        <v>99</v>
      </c>
      <c r="C479" s="7">
        <f>(C475)+1</f>
        <v>44809</v>
      </c>
      <c r="D479" s="11"/>
      <c r="E479" s="11"/>
      <c r="F479" s="11"/>
      <c r="G479" s="11"/>
      <c r="H479" s="5">
        <f>IFERROR(IF(COUNT(FeuilleDeTemps133058721071631772193033173313453593733874014154294434574854015134155275415555275696116256536676816957237377517657797938078218358498638778919059199339199479619759891003101710311129117111991213122713111326134413721386140014421456147014841866[[#This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départ]]&lt;FeuilleDeTemps133058721071631772193033173313453593733874014154294434574854015134155275415555275696116256536676816957237377517657797938078218358498638778919059199339199479619759891003101710311129117111991213122713111326134413721386140014421456147014841866[[#This Row],[Heure d’arrivée]],1,0)+FeuilleDeTemps133058721071631772193033173313453593733874014154294434574854015134155275415555275696116256536676816957237377517657797938078218358498638778919059199339199479619759891003101710311129117111991213122713111326134413721386140014421456147014841866[[#This Row],[Heure de départ]])-FeuilleDeTemps133058721071631772193033173313453593733874014154294434574854015134155275415555275696116256536676816957237377517657797938078218358498638778919059199339199479619759891003101710311129117111991213122713111326134413721386140014421456147014841866[[#This Row],[Fin de pause]]+FeuilleDeTemps133058721071631772193033173313453593733874014154294434574854015134155275415555275696116256536676816957237377517657797938078218358498638778919059199339199479619759891003101710311129117111991213122713111326134413721386140014421456147014841866[[#This Row],[Pause]]-FeuilleDeTemps133058721071631772193033173313453593733874014154294434574854015134155275415555275696116256536676816957237377517657797938078218358498638778919059199339199479619759891003101710311129117111991213122713111326134413721386140014421456147014841866[[#This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départ]]&lt;FeuilleDeTemps133058721071631772193033173313453593733874014154294434574854015134155275415555275696116256536676816957237377517657797938078218358498638778919059199339199479619759891003101710311129117111991213122713111326134413721386140014421456147014841866[[#This Row],[Heure d’arrivée]],1,0)+FeuilleDeTemps133058721071631772193033173313453593733874014154294434574854015134155275415555275696116256536676816957237377517657797938078218358498638778919059199339199479619759891003101710311129117111991213122713111326134413721386140014421456147014841866[[#This Row],[Heure de départ]])-FeuilleDeTemps133058721071631772193033173313453593733874014154294434574854015134155275415555275696116256536676816957237377517657797938078218358498638778919059199339199479619759891003101710311129117111991213122713111326134413721386140014421456147014841866[[#This Row],[Heure d’arrivée]],0))*24,0)</f>
        <v>0</v>
      </c>
      <c r="I479" s="59"/>
      <c r="J479" s="24"/>
    </row>
    <row r="480" spans="1:17" s="44" customFormat="1" ht="20.25" customHeight="1">
      <c r="A480" s="46">
        <f>A479</f>
        <v>36</v>
      </c>
      <c r="B480" s="14" t="s">
        <v>11</v>
      </c>
      <c r="C480" s="7">
        <f t="shared" ref="C480:C485" si="73">(C479)+1</f>
        <v>44810</v>
      </c>
      <c r="D480" s="11"/>
      <c r="E480" s="11"/>
      <c r="F480" s="11"/>
      <c r="G480" s="11"/>
      <c r="H480" s="5">
        <f>IFERROR(IF(COUNT(FeuilleDeTemps133058721071631772193033173313453593733874014154294434574854015134155275415555275696116256536676816957237377517657797938078218358498638778919059199339199479619759891003101710311129117111991213122713111326134413721386140014421456147014841866[[#This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départ]]&lt;FeuilleDeTemps133058721071631772193033173313453593733874014154294434574854015134155275415555275696116256536676816957237377517657797938078218358498638778919059199339199479619759891003101710311129117111991213122713111326134413721386140014421456147014841866[[#This Row],[Heure d’arrivée]],1,0)+FeuilleDeTemps133058721071631772193033173313453593733874014154294434574854015134155275415555275696116256536676816957237377517657797938078218358498638778919059199339199479619759891003101710311129117111991213122713111326134413721386140014421456147014841866[[#This Row],[Heure de départ]])-FeuilleDeTemps133058721071631772193033173313453593733874014154294434574854015134155275415555275696116256536676816957237377517657797938078218358498638778919059199339199479619759891003101710311129117111991213122713111326134413721386140014421456147014841866[[#This Row],[Fin de pause]]+FeuilleDeTemps133058721071631772193033173313453593733874014154294434574854015134155275415555275696116256536676816957237377517657797938078218358498638778919059199339199479619759891003101710311129117111991213122713111326134413721386140014421456147014841866[[#This Row],[Pause]]-FeuilleDeTemps133058721071631772193033173313453593733874014154294434574854015134155275415555275696116256536676816957237377517657797938078218358498638778919059199339199479619759891003101710311129117111991213122713111326134413721386140014421456147014841866[[#This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départ]]&lt;FeuilleDeTemps133058721071631772193033173313453593733874014154294434574854015134155275415555275696116256536676816957237377517657797938078218358498638778919059199339199479619759891003101710311129117111991213122713111326134413721386140014421456147014841866[[#This Row],[Heure d’arrivée]],1,0)+FeuilleDeTemps133058721071631772193033173313453593733874014154294434574854015134155275415555275696116256536676816957237377517657797938078218358498638778919059199339199479619759891003101710311129117111991213122713111326134413721386140014421456147014841866[[#This Row],[Heure de départ]])-FeuilleDeTemps133058721071631772193033173313453593733874014154294434574854015134155275415555275696116256536676816957237377517657797938078218358498638778919059199339199479619759891003101710311129117111991213122713111326134413721386140014421456147014841866[[#This Row],[Heure d’arrivée]],0))*24,0)</f>
        <v>0</v>
      </c>
      <c r="I480" s="59"/>
      <c r="J480" s="24"/>
    </row>
    <row r="481" spans="1:17" s="44" customFormat="1" ht="20.25" customHeight="1">
      <c r="A481" s="46">
        <f t="shared" ref="A481:A485" si="74">A480</f>
        <v>36</v>
      </c>
      <c r="B481" s="14" t="s">
        <v>12</v>
      </c>
      <c r="C481" s="7">
        <f t="shared" si="73"/>
        <v>44811</v>
      </c>
      <c r="D481" s="11"/>
      <c r="E481" s="11"/>
      <c r="F481" s="11"/>
      <c r="G481" s="11"/>
      <c r="H481" s="5">
        <f>IFERROR(IF(COUNT(FeuilleDeTemps133058721071631772193033173313453593733874014154294434574854015134155275415555275696116256536676816957237377517657797938078218358498638778919059199339199479619759891003101710311129117111991213122713111326134413721386140014421456147014841866[[#This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départ]]&lt;FeuilleDeTemps133058721071631772193033173313453593733874014154294434574854015134155275415555275696116256536676816957237377517657797938078218358498638778919059199339199479619759891003101710311129117111991213122713111326134413721386140014421456147014841866[[#This Row],[Heure d’arrivée]],1,0)+FeuilleDeTemps133058721071631772193033173313453593733874014154294434574854015134155275415555275696116256536676816957237377517657797938078218358498638778919059199339199479619759891003101710311129117111991213122713111326134413721386140014421456147014841866[[#This Row],[Heure de départ]])-FeuilleDeTemps133058721071631772193033173313453593733874014154294434574854015134155275415555275696116256536676816957237377517657797938078218358498638778919059199339199479619759891003101710311129117111991213122713111326134413721386140014421456147014841866[[#This Row],[Fin de pause]]+FeuilleDeTemps133058721071631772193033173313453593733874014154294434574854015134155275415555275696116256536676816957237377517657797938078218358498638778919059199339199479619759891003101710311129117111991213122713111326134413721386140014421456147014841866[[#This Row],[Pause]]-FeuilleDeTemps133058721071631772193033173313453593733874014154294434574854015134155275415555275696116256536676816957237377517657797938078218358498638778919059199339199479619759891003101710311129117111991213122713111326134413721386140014421456147014841866[[#This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départ]]&lt;FeuilleDeTemps133058721071631772193033173313453593733874014154294434574854015134155275415555275696116256536676816957237377517657797938078218358498638778919059199339199479619759891003101710311129117111991213122713111326134413721386140014421456147014841866[[#This Row],[Heure d’arrivée]],1,0)+FeuilleDeTemps133058721071631772193033173313453593733874014154294434574854015134155275415555275696116256536676816957237377517657797938078218358498638778919059199339199479619759891003101710311129117111991213122713111326134413721386140014421456147014841866[[#This Row],[Heure de départ]])-FeuilleDeTemps133058721071631772193033173313453593733874014154294434574854015134155275415555275696116256536676816957237377517657797938078218358498638778919059199339199479619759891003101710311129117111991213122713111326134413721386140014421456147014841866[[#This Row],[Heure d’arrivée]],0))*24,0)</f>
        <v>0</v>
      </c>
      <c r="I481" s="59"/>
      <c r="J481" s="24"/>
    </row>
    <row r="482" spans="1:17" s="44" customFormat="1" ht="20.25" customHeight="1">
      <c r="A482" s="46">
        <f t="shared" si="74"/>
        <v>36</v>
      </c>
      <c r="B482" s="14" t="s">
        <v>13</v>
      </c>
      <c r="C482" s="7">
        <f t="shared" si="73"/>
        <v>44812</v>
      </c>
      <c r="D482" s="11"/>
      <c r="E482" s="11"/>
      <c r="F482" s="11"/>
      <c r="G482" s="11"/>
      <c r="H482" s="5">
        <f>IFERROR(IF(COUNT(FeuilleDeTemps133058721071631772193033173313453593733874014154294434574854015134155275415555275696116256536676816957237377517657797938078218358498638778919059199339199479619759891003101710311129117111991213122713111326134413721386140014421456147014841866[[#This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départ]]&lt;FeuilleDeTemps133058721071631772193033173313453593733874014154294434574854015134155275415555275696116256536676816957237377517657797938078218358498638778919059199339199479619759891003101710311129117111991213122713111326134413721386140014421456147014841866[[#This Row],[Heure d’arrivée]],1,0)+FeuilleDeTemps133058721071631772193033173313453593733874014154294434574854015134155275415555275696116256536676816957237377517657797938078218358498638778919059199339199479619759891003101710311129117111991213122713111326134413721386140014421456147014841866[[#This Row],[Heure de départ]])-FeuilleDeTemps133058721071631772193033173313453593733874014154294434574854015134155275415555275696116256536676816957237377517657797938078218358498638778919059199339199479619759891003101710311129117111991213122713111326134413721386140014421456147014841866[[#This Row],[Fin de pause]]+FeuilleDeTemps133058721071631772193033173313453593733874014154294434574854015134155275415555275696116256536676816957237377517657797938078218358498638778919059199339199479619759891003101710311129117111991213122713111326134413721386140014421456147014841866[[#This Row],[Pause]]-FeuilleDeTemps133058721071631772193033173313453593733874014154294434574854015134155275415555275696116256536676816957237377517657797938078218358498638778919059199339199479619759891003101710311129117111991213122713111326134413721386140014421456147014841866[[#This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départ]]&lt;FeuilleDeTemps133058721071631772193033173313453593733874014154294434574854015134155275415555275696116256536676816957237377517657797938078218358498638778919059199339199479619759891003101710311129117111991213122713111326134413721386140014421456147014841866[[#This Row],[Heure d’arrivée]],1,0)+FeuilleDeTemps133058721071631772193033173313453593733874014154294434574854015134155275415555275696116256536676816957237377517657797938078218358498638778919059199339199479619759891003101710311129117111991213122713111326134413721386140014421456147014841866[[#This Row],[Heure de départ]])-FeuilleDeTemps133058721071631772193033173313453593733874014154294434574854015134155275415555275696116256536676816957237377517657797938078218358498638778919059199339199479619759891003101710311129117111991213122713111326134413721386140014421456147014841866[[#This Row],[Heure d’arrivée]],0))*24,0)</f>
        <v>0</v>
      </c>
      <c r="I482" s="59"/>
      <c r="J482" s="24"/>
    </row>
    <row r="483" spans="1:17" s="44" customFormat="1" ht="20.25" customHeight="1">
      <c r="A483" s="46">
        <f t="shared" si="74"/>
        <v>36</v>
      </c>
      <c r="B483" s="14" t="s">
        <v>30</v>
      </c>
      <c r="C483" s="7">
        <f t="shared" si="73"/>
        <v>44813</v>
      </c>
      <c r="D483" s="11"/>
      <c r="E483" s="11"/>
      <c r="F483" s="11"/>
      <c r="G483" s="11"/>
      <c r="H483" s="5">
        <f>IFERROR(IF(COUNT(FeuilleDeTemps133058721071631772193033173313453593733874014154294434574854015134155275415555275696116256536676816957237377517657797938078218358498638778919059199339199479619759891003101710311129117111991213122713111326134413721386140014421456147014841866[[#This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départ]]&lt;FeuilleDeTemps133058721071631772193033173313453593733874014154294434574854015134155275415555275696116256536676816957237377517657797938078218358498638778919059199339199479619759891003101710311129117111991213122713111326134413721386140014421456147014841866[[#This Row],[Heure d’arrivée]],1,0)+FeuilleDeTemps133058721071631772193033173313453593733874014154294434574854015134155275415555275696116256536676816957237377517657797938078218358498638778919059199339199479619759891003101710311129117111991213122713111326134413721386140014421456147014841866[[#This Row],[Heure de départ]])-FeuilleDeTemps133058721071631772193033173313453593733874014154294434574854015134155275415555275696116256536676816957237377517657797938078218358498638778919059199339199479619759891003101710311129117111991213122713111326134413721386140014421456147014841866[[#This Row],[Fin de pause]]+FeuilleDeTemps133058721071631772193033173313453593733874014154294434574854015134155275415555275696116256536676816957237377517657797938078218358498638778919059199339199479619759891003101710311129117111991213122713111326134413721386140014421456147014841866[[#This Row],[Pause]]-FeuilleDeTemps133058721071631772193033173313453593733874014154294434574854015134155275415555275696116256536676816957237377517657797938078218358498638778919059199339199479619759891003101710311129117111991213122713111326134413721386140014421456147014841866[[#This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départ]]&lt;FeuilleDeTemps133058721071631772193033173313453593733874014154294434574854015134155275415555275696116256536676816957237377517657797938078218358498638778919059199339199479619759891003101710311129117111991213122713111326134413721386140014421456147014841866[[#This Row],[Heure d’arrivée]],1,0)+FeuilleDeTemps133058721071631772193033173313453593733874014154294434574854015134155275415555275696116256536676816957237377517657797938078218358498638778919059199339199479619759891003101710311129117111991213122713111326134413721386140014421456147014841866[[#This Row],[Heure de départ]])-FeuilleDeTemps133058721071631772193033173313453593733874014154294434574854015134155275415555275696116256536676816957237377517657797938078218358498638778919059199339199479619759891003101710311129117111991213122713111326134413721386140014421456147014841866[[#This Row],[Heure d’arrivée]],0))*24,0)</f>
        <v>0</v>
      </c>
      <c r="I483" s="59"/>
      <c r="J483" s="24"/>
    </row>
    <row r="484" spans="1:17" s="44" customFormat="1" ht="20.25" customHeight="1">
      <c r="A484" s="46">
        <f t="shared" si="74"/>
        <v>36</v>
      </c>
      <c r="B484" s="14" t="s">
        <v>14</v>
      </c>
      <c r="C484" s="15">
        <f t="shared" si="73"/>
        <v>44814</v>
      </c>
      <c r="D484" s="15"/>
      <c r="E484" s="15"/>
      <c r="F484" s="15"/>
      <c r="G484" s="15"/>
      <c r="H484" s="17">
        <f>IFERROR(IF(COUNT(FeuilleDeTemps133058721071631772193033173313453593733874014154294434574854015134155275415555275696116256536676816957237377517657797938078218358498638778919059199339199479619759891003101710311129117111991213122713111326134413721386140014421456147014841866[[#This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départ]]&lt;FeuilleDeTemps133058721071631772193033173313453593733874014154294434574854015134155275415555275696116256536676816957237377517657797938078218358498638778919059199339199479619759891003101710311129117111991213122713111326134413721386140014421456147014841866[[#This Row],[Heure d’arrivée]],1,0)+FeuilleDeTemps133058721071631772193033173313453593733874014154294434574854015134155275415555275696116256536676816957237377517657797938078218358498638778919059199339199479619759891003101710311129117111991213122713111326134413721386140014421456147014841866[[#This Row],[Heure de départ]])-FeuilleDeTemps133058721071631772193033173313453593733874014154294434574854015134155275415555275696116256536676816957237377517657797938078218358498638778919059199339199479619759891003101710311129117111991213122713111326134413721386140014421456147014841866[[#This Row],[Fin de pause]]+FeuilleDeTemps133058721071631772193033173313453593733874014154294434574854015134155275415555275696116256536676816957237377517657797938078218358498638778919059199339199479619759891003101710311129117111991213122713111326134413721386140014421456147014841866[[#This Row],[Pause]]-FeuilleDeTemps133058721071631772193033173313453593733874014154294434574854015134155275415555275696116256536676816957237377517657797938078218358498638778919059199339199479619759891003101710311129117111991213122713111326134413721386140014421456147014841866[[#This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départ]]&lt;FeuilleDeTemps133058721071631772193033173313453593733874014154294434574854015134155275415555275696116256536676816957237377517657797938078218358498638778919059199339199479619759891003101710311129117111991213122713111326134413721386140014421456147014841866[[#This Row],[Heure d’arrivée]],1,0)+FeuilleDeTemps133058721071631772193033173313453593733874014154294434574854015134155275415555275696116256536676816957237377517657797938078218358498638778919059199339199479619759891003101710311129117111991213122713111326134413721386140014421456147014841866[[#This Row],[Heure de départ]])-FeuilleDeTemps133058721071631772193033173313453593733874014154294434574854015134155275415555275696116256536676816957237377517657797938078218358498638778919059199339199479619759891003101710311129117111991213122713111326134413721386140014421456147014841866[[#This Row],[Heure d’arrivée]],0))*24,0)</f>
        <v>0</v>
      </c>
      <c r="I484" s="17"/>
      <c r="J484" s="25"/>
    </row>
    <row r="485" spans="1:17" s="44" customFormat="1" ht="20.25" customHeight="1">
      <c r="A485" s="46">
        <f t="shared" si="74"/>
        <v>36</v>
      </c>
      <c r="B485" s="14" t="s">
        <v>15</v>
      </c>
      <c r="C485" s="15">
        <f t="shared" si="73"/>
        <v>44815</v>
      </c>
      <c r="D485" s="15"/>
      <c r="E485" s="15"/>
      <c r="F485" s="15"/>
      <c r="G485" s="15"/>
      <c r="H485" s="17">
        <f>IFERROR(IF(COUNT(FeuilleDeTemps133058721071631772193033173313453593733874014154294434574854015134155275415555275696116256536676816957237377517657797938078218358498638778919059199339199479619759891003101710311129117111991213122713111326134413721386140014421456147014841866[[#This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départ]]&lt;FeuilleDeTemps133058721071631772193033173313453593733874014154294434574854015134155275415555275696116256536676816957237377517657797938078218358498638778919059199339199479619759891003101710311129117111991213122713111326134413721386140014421456147014841866[[#This Row],[Heure d’arrivée]],1,0)+FeuilleDeTemps133058721071631772193033173313453593733874014154294434574854015134155275415555275696116256536676816957237377517657797938078218358498638778919059199339199479619759891003101710311129117111991213122713111326134413721386140014421456147014841866[[#This Row],[Heure de départ]])-FeuilleDeTemps133058721071631772193033173313453593733874014154294434574854015134155275415555275696116256536676816957237377517657797938078218358498638778919059199339199479619759891003101710311129117111991213122713111326134413721386140014421456147014841866[[#This Row],[Fin de pause]]+FeuilleDeTemps133058721071631772193033173313453593733874014154294434574854015134155275415555275696116256536676816957237377517657797938078218358498638778919059199339199479619759891003101710311129117111991213122713111326134413721386140014421456147014841866[[#This Row],[Pause]]-FeuilleDeTemps133058721071631772193033173313453593733874014154294434574854015134155275415555275696116256536676816957237377517657797938078218358498638778919059199339199479619759891003101710311129117111991213122713111326134413721386140014421456147014841866[[#This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133058721071631772193033173313453593733874014154294434574854015134155275415555275696116256536676816957237377517657797938078218358498638778919059199339199479619759891003101710311129117111991213122713111326134413721386140014421456147014841866[[#This Row],[Heure de départ]]&lt;FeuilleDeTemps133058721071631772193033173313453593733874014154294434574854015134155275415555275696116256536676816957237377517657797938078218358498638778919059199339199479619759891003101710311129117111991213122713111326134413721386140014421456147014841866[[#This Row],[Heure d’arrivée]],1,0)+FeuilleDeTemps133058721071631772193033173313453593733874014154294434574854015134155275415555275696116256536676816957237377517657797938078218358498638778919059199339199479619759891003101710311129117111991213122713111326134413721386140014421456147014841866[[#This Row],[Heure de départ]])-FeuilleDeTemps133058721071631772193033173313453593733874014154294434574854015134155275415555275696116256536676816957237377517657797938078218358498638778919059199339199479619759891003101710311129117111991213122713111326134413721386140014421456147014841866[[#This Row],[Heure d’arrivée]],0))*24,0)</f>
        <v>0</v>
      </c>
      <c r="I485" s="17"/>
      <c r="J485" s="25"/>
    </row>
    <row r="486" spans="1:17" s="1" customFormat="1" ht="36" customHeight="1">
      <c r="A486" s="47"/>
      <c r="B486" s="2" t="s">
        <v>31</v>
      </c>
      <c r="C486" s="2" t="s">
        <v>0</v>
      </c>
      <c r="D486" s="2" t="s">
        <v>2</v>
      </c>
      <c r="E486" s="2" t="s">
        <v>4</v>
      </c>
      <c r="F486" s="2" t="s">
        <v>5</v>
      </c>
      <c r="G486" s="2" t="s">
        <v>29</v>
      </c>
      <c r="H486" s="2" t="s">
        <v>32</v>
      </c>
      <c r="N486" s="19"/>
      <c r="Q486" s="19"/>
    </row>
    <row r="487" spans="1:17" s="57" customFormat="1" ht="16.2" customHeight="1">
      <c r="A487" s="54"/>
      <c r="B487" s="55">
        <f>IF((H477)=0, (G477),(G477)-(H477))</f>
        <v>-1368</v>
      </c>
      <c r="C487" s="55">
        <v>38</v>
      </c>
      <c r="D487" s="55">
        <f>SUBTOTAL(109,FeuilleDeTemps133058721071631772193033173313453593733874014154294434574854015134155275415555275696116256536676816957237377517657797938078218358498638778919059199339199479619759891003101710311129117111991213122713111326134413721386140014421456147014841867[Heures de travail])</f>
        <v>0</v>
      </c>
      <c r="E487" s="55">
        <f>IF(D487&lt;=C487,D487,C487)</f>
        <v>0</v>
      </c>
      <c r="F487" s="55">
        <f>D487-E487</f>
        <v>0</v>
      </c>
      <c r="G487" s="55">
        <f>SUM(D487,-C487,B487)</f>
        <v>-1406</v>
      </c>
      <c r="H487" s="55">
        <f>SUM(FeuilleDeTemps133058721071631772193033173313453593733874014154294434574854015134155275415555275696116256536676816957237377517657797938078218358498638778919059199339199479619759891003101710311129117111991213122713111326134413721386140014421456147014841867[Payement])</f>
        <v>0</v>
      </c>
      <c r="I487" s="56"/>
      <c r="J487" s="56"/>
    </row>
    <row r="488" spans="1:17" s="44" customFormat="1" ht="16.8" customHeight="1" thickBot="1">
      <c r="A488" s="46"/>
      <c r="B488" s="44" t="s">
        <v>10</v>
      </c>
      <c r="C488" s="44" t="s">
        <v>1</v>
      </c>
      <c r="D488" s="44" t="s">
        <v>3</v>
      </c>
      <c r="E488" s="44" t="s">
        <v>8</v>
      </c>
      <c r="F488" s="44" t="s">
        <v>9</v>
      </c>
      <c r="G488" s="44" t="s">
        <v>6</v>
      </c>
      <c r="H488" s="44" t="s">
        <v>7</v>
      </c>
      <c r="I488" s="44" t="s">
        <v>102</v>
      </c>
      <c r="J488" s="33" t="s">
        <v>97</v>
      </c>
    </row>
    <row r="489" spans="1:17" s="44" customFormat="1" ht="20.25" customHeight="1">
      <c r="A489" s="60">
        <f>WEEKNUM(C489)-1</f>
        <v>37</v>
      </c>
      <c r="B489" s="14" t="s">
        <v>99</v>
      </c>
      <c r="C489" s="7">
        <f>(C485)+1</f>
        <v>44816</v>
      </c>
      <c r="D489" s="11"/>
      <c r="E489" s="11"/>
      <c r="F489" s="11"/>
      <c r="G489" s="11"/>
      <c r="H489" s="5">
        <f>IFERROR(IF(COUNT(FeuilleDeTemps133058721071631772193033173313453593733874014154294434574854015134155275415555275696116256536676816957237377517657797938078218358498638778919059199339199479619759891003101710311129117111991213122713111326134413721386140014421456147014841867[[#This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départ]]&lt;FeuilleDeTemps133058721071631772193033173313453593733874014154294434574854015134155275415555275696116256536676816957237377517657797938078218358498638778919059199339199479619759891003101710311129117111991213122713111326134413721386140014421456147014841867[[#This Row],[Heure d’arrivée]],1,0)+FeuilleDeTemps133058721071631772193033173313453593733874014154294434574854015134155275415555275696116256536676816957237377517657797938078218358498638778919059199339199479619759891003101710311129117111991213122713111326134413721386140014421456147014841867[[#This Row],[Heure de départ]])-FeuilleDeTemps133058721071631772193033173313453593733874014154294434574854015134155275415555275696116256536676816957237377517657797938078218358498638778919059199339199479619759891003101710311129117111991213122713111326134413721386140014421456147014841867[[#This Row],[Fin de pause]]+FeuilleDeTemps133058721071631772193033173313453593733874014154294434574854015134155275415555275696116256536676816957237377517657797938078218358498638778919059199339199479619759891003101710311129117111991213122713111326134413721386140014421456147014841867[[#This Row],[Pause]]-FeuilleDeTemps133058721071631772193033173313453593733874014154294434574854015134155275415555275696116256536676816957237377517657797938078218358498638778919059199339199479619759891003101710311129117111991213122713111326134413721386140014421456147014841867[[#This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départ]]&lt;FeuilleDeTemps133058721071631772193033173313453593733874014154294434574854015134155275415555275696116256536676816957237377517657797938078218358498638778919059199339199479619759891003101710311129117111991213122713111326134413721386140014421456147014841867[[#This Row],[Heure d’arrivée]],1,0)+FeuilleDeTemps133058721071631772193033173313453593733874014154294434574854015134155275415555275696116256536676816957237377517657797938078218358498638778919059199339199479619759891003101710311129117111991213122713111326134413721386140014421456147014841867[[#This Row],[Heure de départ]])-FeuilleDeTemps133058721071631772193033173313453593733874014154294434574854015134155275415555275696116256536676816957237377517657797938078218358498638778919059199339199479619759891003101710311129117111991213122713111326134413721386140014421456147014841867[[#This Row],[Heure d’arrivée]],0))*24,0)</f>
        <v>0</v>
      </c>
      <c r="I489" s="59"/>
      <c r="J489" s="24"/>
    </row>
    <row r="490" spans="1:17" s="44" customFormat="1" ht="20.25" customHeight="1">
      <c r="A490" s="46">
        <f>A489</f>
        <v>37</v>
      </c>
      <c r="B490" s="14" t="s">
        <v>11</v>
      </c>
      <c r="C490" s="7">
        <f t="shared" ref="C490:C495" si="75">(C489)+1</f>
        <v>44817</v>
      </c>
      <c r="D490" s="11"/>
      <c r="E490" s="11"/>
      <c r="F490" s="11"/>
      <c r="G490" s="11"/>
      <c r="H490" s="5">
        <f>IFERROR(IF(COUNT(FeuilleDeTemps133058721071631772193033173313453593733874014154294434574854015134155275415555275696116256536676816957237377517657797938078218358498638778919059199339199479619759891003101710311129117111991213122713111326134413721386140014421456147014841867[[#This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départ]]&lt;FeuilleDeTemps133058721071631772193033173313453593733874014154294434574854015134155275415555275696116256536676816957237377517657797938078218358498638778919059199339199479619759891003101710311129117111991213122713111326134413721386140014421456147014841867[[#This Row],[Heure d’arrivée]],1,0)+FeuilleDeTemps133058721071631772193033173313453593733874014154294434574854015134155275415555275696116256536676816957237377517657797938078218358498638778919059199339199479619759891003101710311129117111991213122713111326134413721386140014421456147014841867[[#This Row],[Heure de départ]])-FeuilleDeTemps133058721071631772193033173313453593733874014154294434574854015134155275415555275696116256536676816957237377517657797938078218358498638778919059199339199479619759891003101710311129117111991213122713111326134413721386140014421456147014841867[[#This Row],[Fin de pause]]+FeuilleDeTemps133058721071631772193033173313453593733874014154294434574854015134155275415555275696116256536676816957237377517657797938078218358498638778919059199339199479619759891003101710311129117111991213122713111326134413721386140014421456147014841867[[#This Row],[Pause]]-FeuilleDeTemps133058721071631772193033173313453593733874014154294434574854015134155275415555275696116256536676816957237377517657797938078218358498638778919059199339199479619759891003101710311129117111991213122713111326134413721386140014421456147014841867[[#This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départ]]&lt;FeuilleDeTemps133058721071631772193033173313453593733874014154294434574854015134155275415555275696116256536676816957237377517657797938078218358498638778919059199339199479619759891003101710311129117111991213122713111326134413721386140014421456147014841867[[#This Row],[Heure d’arrivée]],1,0)+FeuilleDeTemps133058721071631772193033173313453593733874014154294434574854015134155275415555275696116256536676816957237377517657797938078218358498638778919059199339199479619759891003101710311129117111991213122713111326134413721386140014421456147014841867[[#This Row],[Heure de départ]])-FeuilleDeTemps133058721071631772193033173313453593733874014154294434574854015134155275415555275696116256536676816957237377517657797938078218358498638778919059199339199479619759891003101710311129117111991213122713111326134413721386140014421456147014841867[[#This Row],[Heure d’arrivée]],0))*24,0)</f>
        <v>0</v>
      </c>
      <c r="I490" s="59"/>
      <c r="J490" s="24"/>
    </row>
    <row r="491" spans="1:17" s="44" customFormat="1" ht="20.25" customHeight="1">
      <c r="A491" s="46">
        <f t="shared" ref="A491:A495" si="76">A490</f>
        <v>37</v>
      </c>
      <c r="B491" s="14" t="s">
        <v>12</v>
      </c>
      <c r="C491" s="7">
        <f t="shared" si="75"/>
        <v>44818</v>
      </c>
      <c r="D491" s="11"/>
      <c r="E491" s="11"/>
      <c r="F491" s="11"/>
      <c r="G491" s="11"/>
      <c r="H491" s="5">
        <f>IFERROR(IF(COUNT(FeuilleDeTemps133058721071631772193033173313453593733874014154294434574854015134155275415555275696116256536676816957237377517657797938078218358498638778919059199339199479619759891003101710311129117111991213122713111326134413721386140014421456147014841867[[#This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départ]]&lt;FeuilleDeTemps133058721071631772193033173313453593733874014154294434574854015134155275415555275696116256536676816957237377517657797938078218358498638778919059199339199479619759891003101710311129117111991213122713111326134413721386140014421456147014841867[[#This Row],[Heure d’arrivée]],1,0)+FeuilleDeTemps133058721071631772193033173313453593733874014154294434574854015134155275415555275696116256536676816957237377517657797938078218358498638778919059199339199479619759891003101710311129117111991213122713111326134413721386140014421456147014841867[[#This Row],[Heure de départ]])-FeuilleDeTemps133058721071631772193033173313453593733874014154294434574854015134155275415555275696116256536676816957237377517657797938078218358498638778919059199339199479619759891003101710311129117111991213122713111326134413721386140014421456147014841867[[#This Row],[Fin de pause]]+FeuilleDeTemps133058721071631772193033173313453593733874014154294434574854015134155275415555275696116256536676816957237377517657797938078218358498638778919059199339199479619759891003101710311129117111991213122713111326134413721386140014421456147014841867[[#This Row],[Pause]]-FeuilleDeTemps133058721071631772193033173313453593733874014154294434574854015134155275415555275696116256536676816957237377517657797938078218358498638778919059199339199479619759891003101710311129117111991213122713111326134413721386140014421456147014841867[[#This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départ]]&lt;FeuilleDeTemps133058721071631772193033173313453593733874014154294434574854015134155275415555275696116256536676816957237377517657797938078218358498638778919059199339199479619759891003101710311129117111991213122713111326134413721386140014421456147014841867[[#This Row],[Heure d’arrivée]],1,0)+FeuilleDeTemps133058721071631772193033173313453593733874014154294434574854015134155275415555275696116256536676816957237377517657797938078218358498638778919059199339199479619759891003101710311129117111991213122713111326134413721386140014421456147014841867[[#This Row],[Heure de départ]])-FeuilleDeTemps133058721071631772193033173313453593733874014154294434574854015134155275415555275696116256536676816957237377517657797938078218358498638778919059199339199479619759891003101710311129117111991213122713111326134413721386140014421456147014841867[[#This Row],[Heure d’arrivée]],0))*24,0)</f>
        <v>0</v>
      </c>
      <c r="I491" s="59"/>
      <c r="J491" s="24"/>
    </row>
    <row r="492" spans="1:17" s="44" customFormat="1" ht="20.25" customHeight="1">
      <c r="A492" s="46">
        <f t="shared" si="76"/>
        <v>37</v>
      </c>
      <c r="B492" s="14" t="s">
        <v>13</v>
      </c>
      <c r="C492" s="7">
        <f t="shared" si="75"/>
        <v>44819</v>
      </c>
      <c r="D492" s="11"/>
      <c r="E492" s="11"/>
      <c r="F492" s="11"/>
      <c r="G492" s="11"/>
      <c r="H492" s="5">
        <f>IFERROR(IF(COUNT(FeuilleDeTemps133058721071631772193033173313453593733874014154294434574854015134155275415555275696116256536676816957237377517657797938078218358498638778919059199339199479619759891003101710311129117111991213122713111326134413721386140014421456147014841867[[#This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départ]]&lt;FeuilleDeTemps133058721071631772193033173313453593733874014154294434574854015134155275415555275696116256536676816957237377517657797938078218358498638778919059199339199479619759891003101710311129117111991213122713111326134413721386140014421456147014841867[[#This Row],[Heure d’arrivée]],1,0)+FeuilleDeTemps133058721071631772193033173313453593733874014154294434574854015134155275415555275696116256536676816957237377517657797938078218358498638778919059199339199479619759891003101710311129117111991213122713111326134413721386140014421456147014841867[[#This Row],[Heure de départ]])-FeuilleDeTemps133058721071631772193033173313453593733874014154294434574854015134155275415555275696116256536676816957237377517657797938078218358498638778919059199339199479619759891003101710311129117111991213122713111326134413721386140014421456147014841867[[#This Row],[Fin de pause]]+FeuilleDeTemps133058721071631772193033173313453593733874014154294434574854015134155275415555275696116256536676816957237377517657797938078218358498638778919059199339199479619759891003101710311129117111991213122713111326134413721386140014421456147014841867[[#This Row],[Pause]]-FeuilleDeTemps133058721071631772193033173313453593733874014154294434574854015134155275415555275696116256536676816957237377517657797938078218358498638778919059199339199479619759891003101710311129117111991213122713111326134413721386140014421456147014841867[[#This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départ]]&lt;FeuilleDeTemps133058721071631772193033173313453593733874014154294434574854015134155275415555275696116256536676816957237377517657797938078218358498638778919059199339199479619759891003101710311129117111991213122713111326134413721386140014421456147014841867[[#This Row],[Heure d’arrivée]],1,0)+FeuilleDeTemps133058721071631772193033173313453593733874014154294434574854015134155275415555275696116256536676816957237377517657797938078218358498638778919059199339199479619759891003101710311129117111991213122713111326134413721386140014421456147014841867[[#This Row],[Heure de départ]])-FeuilleDeTemps133058721071631772193033173313453593733874014154294434574854015134155275415555275696116256536676816957237377517657797938078218358498638778919059199339199479619759891003101710311129117111991213122713111326134413721386140014421456147014841867[[#This Row],[Heure d’arrivée]],0))*24,0)</f>
        <v>0</v>
      </c>
      <c r="I492" s="59"/>
      <c r="J492" s="24"/>
    </row>
    <row r="493" spans="1:17" s="44" customFormat="1" ht="20.25" customHeight="1">
      <c r="A493" s="46">
        <f t="shared" si="76"/>
        <v>37</v>
      </c>
      <c r="B493" s="14" t="s">
        <v>30</v>
      </c>
      <c r="C493" s="7">
        <f t="shared" si="75"/>
        <v>44820</v>
      </c>
      <c r="D493" s="11"/>
      <c r="E493" s="11"/>
      <c r="F493" s="11"/>
      <c r="G493" s="11"/>
      <c r="H493" s="5">
        <f>IFERROR(IF(COUNT(FeuilleDeTemps133058721071631772193033173313453593733874014154294434574854015134155275415555275696116256536676816957237377517657797938078218358498638778919059199339199479619759891003101710311129117111991213122713111326134413721386140014421456147014841867[[#This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départ]]&lt;FeuilleDeTemps133058721071631772193033173313453593733874014154294434574854015134155275415555275696116256536676816957237377517657797938078218358498638778919059199339199479619759891003101710311129117111991213122713111326134413721386140014421456147014841867[[#This Row],[Heure d’arrivée]],1,0)+FeuilleDeTemps133058721071631772193033173313453593733874014154294434574854015134155275415555275696116256536676816957237377517657797938078218358498638778919059199339199479619759891003101710311129117111991213122713111326134413721386140014421456147014841867[[#This Row],[Heure de départ]])-FeuilleDeTemps133058721071631772193033173313453593733874014154294434574854015134155275415555275696116256536676816957237377517657797938078218358498638778919059199339199479619759891003101710311129117111991213122713111326134413721386140014421456147014841867[[#This Row],[Fin de pause]]+FeuilleDeTemps133058721071631772193033173313453593733874014154294434574854015134155275415555275696116256536676816957237377517657797938078218358498638778919059199339199479619759891003101710311129117111991213122713111326134413721386140014421456147014841867[[#This Row],[Pause]]-FeuilleDeTemps133058721071631772193033173313453593733874014154294434574854015134155275415555275696116256536676816957237377517657797938078218358498638778919059199339199479619759891003101710311129117111991213122713111326134413721386140014421456147014841867[[#This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départ]]&lt;FeuilleDeTemps133058721071631772193033173313453593733874014154294434574854015134155275415555275696116256536676816957237377517657797938078218358498638778919059199339199479619759891003101710311129117111991213122713111326134413721386140014421456147014841867[[#This Row],[Heure d’arrivée]],1,0)+FeuilleDeTemps133058721071631772193033173313453593733874014154294434574854015134155275415555275696116256536676816957237377517657797938078218358498638778919059199339199479619759891003101710311129117111991213122713111326134413721386140014421456147014841867[[#This Row],[Heure de départ]])-FeuilleDeTemps133058721071631772193033173313453593733874014154294434574854015134155275415555275696116256536676816957237377517657797938078218358498638778919059199339199479619759891003101710311129117111991213122713111326134413721386140014421456147014841867[[#This Row],[Heure d’arrivée]],0))*24,0)</f>
        <v>0</v>
      </c>
      <c r="I493" s="59"/>
      <c r="J493" s="24"/>
    </row>
    <row r="494" spans="1:17" s="44" customFormat="1" ht="20.25" customHeight="1">
      <c r="A494" s="46">
        <f t="shared" si="76"/>
        <v>37</v>
      </c>
      <c r="B494" s="14" t="s">
        <v>14</v>
      </c>
      <c r="C494" s="15">
        <f t="shared" si="75"/>
        <v>44821</v>
      </c>
      <c r="D494" s="15"/>
      <c r="E494" s="15"/>
      <c r="F494" s="15"/>
      <c r="G494" s="15"/>
      <c r="H494" s="17">
        <f>IFERROR(IF(COUNT(FeuilleDeTemps133058721071631772193033173313453593733874014154294434574854015134155275415555275696116256536676816957237377517657797938078218358498638778919059199339199479619759891003101710311129117111991213122713111326134413721386140014421456147014841867[[#This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départ]]&lt;FeuilleDeTemps133058721071631772193033173313453593733874014154294434574854015134155275415555275696116256536676816957237377517657797938078218358498638778919059199339199479619759891003101710311129117111991213122713111326134413721386140014421456147014841867[[#This Row],[Heure d’arrivée]],1,0)+FeuilleDeTemps133058721071631772193033173313453593733874014154294434574854015134155275415555275696116256536676816957237377517657797938078218358498638778919059199339199479619759891003101710311129117111991213122713111326134413721386140014421456147014841867[[#This Row],[Heure de départ]])-FeuilleDeTemps133058721071631772193033173313453593733874014154294434574854015134155275415555275696116256536676816957237377517657797938078218358498638778919059199339199479619759891003101710311129117111991213122713111326134413721386140014421456147014841867[[#This Row],[Fin de pause]]+FeuilleDeTemps133058721071631772193033173313453593733874014154294434574854015134155275415555275696116256536676816957237377517657797938078218358498638778919059199339199479619759891003101710311129117111991213122713111326134413721386140014421456147014841867[[#This Row],[Pause]]-FeuilleDeTemps133058721071631772193033173313453593733874014154294434574854015134155275415555275696116256536676816957237377517657797938078218358498638778919059199339199479619759891003101710311129117111991213122713111326134413721386140014421456147014841867[[#This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départ]]&lt;FeuilleDeTemps133058721071631772193033173313453593733874014154294434574854015134155275415555275696116256536676816957237377517657797938078218358498638778919059199339199479619759891003101710311129117111991213122713111326134413721386140014421456147014841867[[#This Row],[Heure d’arrivée]],1,0)+FeuilleDeTemps133058721071631772193033173313453593733874014154294434574854015134155275415555275696116256536676816957237377517657797938078218358498638778919059199339199479619759891003101710311129117111991213122713111326134413721386140014421456147014841867[[#This Row],[Heure de départ]])-FeuilleDeTemps133058721071631772193033173313453593733874014154294434574854015134155275415555275696116256536676816957237377517657797938078218358498638778919059199339199479619759891003101710311129117111991213122713111326134413721386140014421456147014841867[[#This Row],[Heure d’arrivée]],0))*24,0)</f>
        <v>0</v>
      </c>
      <c r="I494" s="17"/>
      <c r="J494" s="25"/>
    </row>
    <row r="495" spans="1:17" s="44" customFormat="1" ht="20.25" customHeight="1">
      <c r="A495" s="46">
        <f t="shared" si="76"/>
        <v>37</v>
      </c>
      <c r="B495" s="14" t="s">
        <v>15</v>
      </c>
      <c r="C495" s="15">
        <f t="shared" si="75"/>
        <v>44822</v>
      </c>
      <c r="D495" s="15"/>
      <c r="E495" s="15"/>
      <c r="F495" s="15"/>
      <c r="G495" s="15"/>
      <c r="H495" s="17">
        <f>IFERROR(IF(COUNT(FeuilleDeTemps133058721071631772193033173313453593733874014154294434574854015134155275415555275696116256536676816957237377517657797938078218358498638778919059199339199479619759891003101710311129117111991213122713111326134413721386140014421456147014841867[[#This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départ]]&lt;FeuilleDeTemps133058721071631772193033173313453593733874014154294434574854015134155275415555275696116256536676816957237377517657797938078218358498638778919059199339199479619759891003101710311129117111991213122713111326134413721386140014421456147014841867[[#This Row],[Heure d’arrivée]],1,0)+FeuilleDeTemps133058721071631772193033173313453593733874014154294434574854015134155275415555275696116256536676816957237377517657797938078218358498638778919059199339199479619759891003101710311129117111991213122713111326134413721386140014421456147014841867[[#This Row],[Heure de départ]])-FeuilleDeTemps133058721071631772193033173313453593733874014154294434574854015134155275415555275696116256536676816957237377517657797938078218358498638778919059199339199479619759891003101710311129117111991213122713111326134413721386140014421456147014841867[[#This Row],[Fin de pause]]+FeuilleDeTemps133058721071631772193033173313453593733874014154294434574854015134155275415555275696116256536676816957237377517657797938078218358498638778919059199339199479619759891003101710311129117111991213122713111326134413721386140014421456147014841867[[#This Row],[Pause]]-FeuilleDeTemps133058721071631772193033173313453593733874014154294434574854015134155275415555275696116256536676816957237377517657797938078218358498638778919059199339199479619759891003101710311129117111991213122713111326134413721386140014421456147014841867[[#This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133058721071631772193033173313453593733874014154294434574854015134155275415555275696116256536676816957237377517657797938078218358498638778919059199339199479619759891003101710311129117111991213122713111326134413721386140014421456147014841867[[#This Row],[Heure de départ]]&lt;FeuilleDeTemps133058721071631772193033173313453593733874014154294434574854015134155275415555275696116256536676816957237377517657797938078218358498638778919059199339199479619759891003101710311129117111991213122713111326134413721386140014421456147014841867[[#This Row],[Heure d’arrivée]],1,0)+FeuilleDeTemps133058721071631772193033173313453593733874014154294434574854015134155275415555275696116256536676816957237377517657797938078218358498638778919059199339199479619759891003101710311129117111991213122713111326134413721386140014421456147014841867[[#This Row],[Heure de départ]])-FeuilleDeTemps133058721071631772193033173313453593733874014154294434574854015134155275415555275696116256536676816957237377517657797938078218358498638778919059199339199479619759891003101710311129117111991213122713111326134413721386140014421456147014841867[[#This Row],[Heure d’arrivée]],0))*24,0)</f>
        <v>0</v>
      </c>
      <c r="I495" s="17"/>
      <c r="J495" s="25"/>
    </row>
    <row r="496" spans="1:17" s="1" customFormat="1" ht="36" customHeight="1">
      <c r="A496" s="47"/>
      <c r="B496" s="2" t="s">
        <v>31</v>
      </c>
      <c r="C496" s="2" t="s">
        <v>0</v>
      </c>
      <c r="D496" s="2" t="s">
        <v>2</v>
      </c>
      <c r="E496" s="2" t="s">
        <v>4</v>
      </c>
      <c r="F496" s="2" t="s">
        <v>5</v>
      </c>
      <c r="G496" s="2" t="s">
        <v>29</v>
      </c>
      <c r="H496" s="2" t="s">
        <v>32</v>
      </c>
      <c r="N496" s="19"/>
      <c r="Q496" s="19"/>
    </row>
    <row r="497" spans="1:17" s="57" customFormat="1" ht="16.2" customHeight="1">
      <c r="A497" s="54"/>
      <c r="B497" s="55">
        <f>IF((H487)=0, (G487),(G487)-(H487))</f>
        <v>-1406</v>
      </c>
      <c r="C497" s="55">
        <v>38</v>
      </c>
      <c r="D497" s="55">
        <f>SUBTOTAL(109,FeuilleDeTemps133058721071631772193033173313453593733874014154294434574854015134155275415555275696116256536676816957237377517657797938078218358498638778919059199339199479619759891003101710311129117111991213122713111326134413721386140014421456147014841868[Heures de travail])</f>
        <v>0</v>
      </c>
      <c r="E497" s="55">
        <f>IF(D497&lt;=C497,D497,C497)</f>
        <v>0</v>
      </c>
      <c r="F497" s="55">
        <f>D497-E497</f>
        <v>0</v>
      </c>
      <c r="G497" s="55">
        <f>SUM(D497,-C497,B497)</f>
        <v>-1444</v>
      </c>
      <c r="H497" s="55">
        <f>SUM(FeuilleDeTemps133058721071631772193033173313453593733874014154294434574854015134155275415555275696116256536676816957237377517657797938078218358498638778919059199339199479619759891003101710311129117111991213122713111326134413721386140014421456147014841868[Payement])</f>
        <v>0</v>
      </c>
      <c r="I497" s="56"/>
      <c r="J497" s="56"/>
    </row>
    <row r="498" spans="1:17" s="44" customFormat="1" ht="16.8" customHeight="1" thickBot="1">
      <c r="A498" s="46"/>
      <c r="B498" s="44" t="s">
        <v>10</v>
      </c>
      <c r="C498" s="44" t="s">
        <v>1</v>
      </c>
      <c r="D498" s="44" t="s">
        <v>3</v>
      </c>
      <c r="E498" s="44" t="s">
        <v>8</v>
      </c>
      <c r="F498" s="44" t="s">
        <v>9</v>
      </c>
      <c r="G498" s="44" t="s">
        <v>6</v>
      </c>
      <c r="H498" s="44" t="s">
        <v>7</v>
      </c>
      <c r="I498" s="44" t="s">
        <v>102</v>
      </c>
      <c r="J498" s="33" t="s">
        <v>97</v>
      </c>
    </row>
    <row r="499" spans="1:17" s="44" customFormat="1" ht="20.25" customHeight="1">
      <c r="A499" s="60">
        <f>WEEKNUM(C499)-1</f>
        <v>38</v>
      </c>
      <c r="B499" s="14" t="s">
        <v>99</v>
      </c>
      <c r="C499" s="7">
        <f>(C495)+1</f>
        <v>44823</v>
      </c>
      <c r="D499" s="11"/>
      <c r="E499" s="11"/>
      <c r="F499" s="11"/>
      <c r="G499" s="11"/>
      <c r="H499" s="5">
        <f>IFERROR(IF(COUNT(FeuilleDeTemps133058721071631772193033173313453593733874014154294434574854015134155275415555275696116256536676816957237377517657797938078218358498638778919059199339199479619759891003101710311129117111991213122713111326134413721386140014421456147014841868[[#This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départ]]&lt;FeuilleDeTemps133058721071631772193033173313453593733874014154294434574854015134155275415555275696116256536676816957237377517657797938078218358498638778919059199339199479619759891003101710311129117111991213122713111326134413721386140014421456147014841868[[#This Row],[Heure d’arrivée]],1,0)+FeuilleDeTemps133058721071631772193033173313453593733874014154294434574854015134155275415555275696116256536676816957237377517657797938078218358498638778919059199339199479619759891003101710311129117111991213122713111326134413721386140014421456147014841868[[#This Row],[Heure de départ]])-FeuilleDeTemps133058721071631772193033173313453593733874014154294434574854015134155275415555275696116256536676816957237377517657797938078218358498638778919059199339199479619759891003101710311129117111991213122713111326134413721386140014421456147014841868[[#This Row],[Fin de pause]]+FeuilleDeTemps133058721071631772193033173313453593733874014154294434574854015134155275415555275696116256536676816957237377517657797938078218358498638778919059199339199479619759891003101710311129117111991213122713111326134413721386140014421456147014841868[[#This Row],[Pause]]-FeuilleDeTemps133058721071631772193033173313453593733874014154294434574854015134155275415555275696116256536676816957237377517657797938078218358498638778919059199339199479619759891003101710311129117111991213122713111326134413721386140014421456147014841868[[#This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départ]]&lt;FeuilleDeTemps133058721071631772193033173313453593733874014154294434574854015134155275415555275696116256536676816957237377517657797938078218358498638778919059199339199479619759891003101710311129117111991213122713111326134413721386140014421456147014841868[[#This Row],[Heure d’arrivée]],1,0)+FeuilleDeTemps133058721071631772193033173313453593733874014154294434574854015134155275415555275696116256536676816957237377517657797938078218358498638778919059199339199479619759891003101710311129117111991213122713111326134413721386140014421456147014841868[[#This Row],[Heure de départ]])-FeuilleDeTemps133058721071631772193033173313453593733874014154294434574854015134155275415555275696116256536676816957237377517657797938078218358498638778919059199339199479619759891003101710311129117111991213122713111326134413721386140014421456147014841868[[#This Row],[Heure d’arrivée]],0))*24,0)</f>
        <v>0</v>
      </c>
      <c r="I499" s="59"/>
      <c r="J499" s="24"/>
    </row>
    <row r="500" spans="1:17" s="44" customFormat="1" ht="20.25" customHeight="1">
      <c r="A500" s="46">
        <f>A499</f>
        <v>38</v>
      </c>
      <c r="B500" s="14" t="s">
        <v>11</v>
      </c>
      <c r="C500" s="7">
        <f t="shared" ref="C500:C505" si="77">(C499)+1</f>
        <v>44824</v>
      </c>
      <c r="D500" s="11"/>
      <c r="E500" s="11"/>
      <c r="F500" s="11"/>
      <c r="G500" s="11"/>
      <c r="H500" s="5">
        <f>IFERROR(IF(COUNT(FeuilleDeTemps133058721071631772193033173313453593733874014154294434574854015134155275415555275696116256536676816957237377517657797938078218358498638778919059199339199479619759891003101710311129117111991213122713111326134413721386140014421456147014841868[[#This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départ]]&lt;FeuilleDeTemps133058721071631772193033173313453593733874014154294434574854015134155275415555275696116256536676816957237377517657797938078218358498638778919059199339199479619759891003101710311129117111991213122713111326134413721386140014421456147014841868[[#This Row],[Heure d’arrivée]],1,0)+FeuilleDeTemps133058721071631772193033173313453593733874014154294434574854015134155275415555275696116256536676816957237377517657797938078218358498638778919059199339199479619759891003101710311129117111991213122713111326134413721386140014421456147014841868[[#This Row],[Heure de départ]])-FeuilleDeTemps133058721071631772193033173313453593733874014154294434574854015134155275415555275696116256536676816957237377517657797938078218358498638778919059199339199479619759891003101710311129117111991213122713111326134413721386140014421456147014841868[[#This Row],[Fin de pause]]+FeuilleDeTemps133058721071631772193033173313453593733874014154294434574854015134155275415555275696116256536676816957237377517657797938078218358498638778919059199339199479619759891003101710311129117111991213122713111326134413721386140014421456147014841868[[#This Row],[Pause]]-FeuilleDeTemps133058721071631772193033173313453593733874014154294434574854015134155275415555275696116256536676816957237377517657797938078218358498638778919059199339199479619759891003101710311129117111991213122713111326134413721386140014421456147014841868[[#This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départ]]&lt;FeuilleDeTemps133058721071631772193033173313453593733874014154294434574854015134155275415555275696116256536676816957237377517657797938078218358498638778919059199339199479619759891003101710311129117111991213122713111326134413721386140014421456147014841868[[#This Row],[Heure d’arrivée]],1,0)+FeuilleDeTemps133058721071631772193033173313453593733874014154294434574854015134155275415555275696116256536676816957237377517657797938078218358498638778919059199339199479619759891003101710311129117111991213122713111326134413721386140014421456147014841868[[#This Row],[Heure de départ]])-FeuilleDeTemps133058721071631772193033173313453593733874014154294434574854015134155275415555275696116256536676816957237377517657797938078218358498638778919059199339199479619759891003101710311129117111991213122713111326134413721386140014421456147014841868[[#This Row],[Heure d’arrivée]],0))*24,0)</f>
        <v>0</v>
      </c>
      <c r="I500" s="59"/>
      <c r="J500" s="24"/>
    </row>
    <row r="501" spans="1:17" s="44" customFormat="1" ht="20.25" customHeight="1">
      <c r="A501" s="46">
        <f t="shared" ref="A501:A505" si="78">A500</f>
        <v>38</v>
      </c>
      <c r="B501" s="14" t="s">
        <v>12</v>
      </c>
      <c r="C501" s="7">
        <f t="shared" si="77"/>
        <v>44825</v>
      </c>
      <c r="D501" s="11"/>
      <c r="E501" s="11"/>
      <c r="F501" s="11"/>
      <c r="G501" s="11"/>
      <c r="H501" s="5">
        <f>IFERROR(IF(COUNT(FeuilleDeTemps133058721071631772193033173313453593733874014154294434574854015134155275415555275696116256536676816957237377517657797938078218358498638778919059199339199479619759891003101710311129117111991213122713111326134413721386140014421456147014841868[[#This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départ]]&lt;FeuilleDeTemps133058721071631772193033173313453593733874014154294434574854015134155275415555275696116256536676816957237377517657797938078218358498638778919059199339199479619759891003101710311129117111991213122713111326134413721386140014421456147014841868[[#This Row],[Heure d’arrivée]],1,0)+FeuilleDeTemps133058721071631772193033173313453593733874014154294434574854015134155275415555275696116256536676816957237377517657797938078218358498638778919059199339199479619759891003101710311129117111991213122713111326134413721386140014421456147014841868[[#This Row],[Heure de départ]])-FeuilleDeTemps133058721071631772193033173313453593733874014154294434574854015134155275415555275696116256536676816957237377517657797938078218358498638778919059199339199479619759891003101710311129117111991213122713111326134413721386140014421456147014841868[[#This Row],[Fin de pause]]+FeuilleDeTemps133058721071631772193033173313453593733874014154294434574854015134155275415555275696116256536676816957237377517657797938078218358498638778919059199339199479619759891003101710311129117111991213122713111326134413721386140014421456147014841868[[#This Row],[Pause]]-FeuilleDeTemps133058721071631772193033173313453593733874014154294434574854015134155275415555275696116256536676816957237377517657797938078218358498638778919059199339199479619759891003101710311129117111991213122713111326134413721386140014421456147014841868[[#This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départ]]&lt;FeuilleDeTemps133058721071631772193033173313453593733874014154294434574854015134155275415555275696116256536676816957237377517657797938078218358498638778919059199339199479619759891003101710311129117111991213122713111326134413721386140014421456147014841868[[#This Row],[Heure d’arrivée]],1,0)+FeuilleDeTemps133058721071631772193033173313453593733874014154294434574854015134155275415555275696116256536676816957237377517657797938078218358498638778919059199339199479619759891003101710311129117111991213122713111326134413721386140014421456147014841868[[#This Row],[Heure de départ]])-FeuilleDeTemps133058721071631772193033173313453593733874014154294434574854015134155275415555275696116256536676816957237377517657797938078218358498638778919059199339199479619759891003101710311129117111991213122713111326134413721386140014421456147014841868[[#This Row],[Heure d’arrivée]],0))*24,0)</f>
        <v>0</v>
      </c>
      <c r="I501" s="59"/>
      <c r="J501" s="24"/>
    </row>
    <row r="502" spans="1:17" s="44" customFormat="1" ht="20.25" customHeight="1">
      <c r="A502" s="46">
        <f t="shared" si="78"/>
        <v>38</v>
      </c>
      <c r="B502" s="14" t="s">
        <v>13</v>
      </c>
      <c r="C502" s="7">
        <f t="shared" si="77"/>
        <v>44826</v>
      </c>
      <c r="D502" s="11"/>
      <c r="E502" s="11"/>
      <c r="F502" s="11"/>
      <c r="G502" s="11"/>
      <c r="H502" s="5">
        <f>IFERROR(IF(COUNT(FeuilleDeTemps133058721071631772193033173313453593733874014154294434574854015134155275415555275696116256536676816957237377517657797938078218358498638778919059199339199479619759891003101710311129117111991213122713111326134413721386140014421456147014841868[[#This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départ]]&lt;FeuilleDeTemps133058721071631772193033173313453593733874014154294434574854015134155275415555275696116256536676816957237377517657797938078218358498638778919059199339199479619759891003101710311129117111991213122713111326134413721386140014421456147014841868[[#This Row],[Heure d’arrivée]],1,0)+FeuilleDeTemps133058721071631772193033173313453593733874014154294434574854015134155275415555275696116256536676816957237377517657797938078218358498638778919059199339199479619759891003101710311129117111991213122713111326134413721386140014421456147014841868[[#This Row],[Heure de départ]])-FeuilleDeTemps133058721071631772193033173313453593733874014154294434574854015134155275415555275696116256536676816957237377517657797938078218358498638778919059199339199479619759891003101710311129117111991213122713111326134413721386140014421456147014841868[[#This Row],[Fin de pause]]+FeuilleDeTemps133058721071631772193033173313453593733874014154294434574854015134155275415555275696116256536676816957237377517657797938078218358498638778919059199339199479619759891003101710311129117111991213122713111326134413721386140014421456147014841868[[#This Row],[Pause]]-FeuilleDeTemps133058721071631772193033173313453593733874014154294434574854015134155275415555275696116256536676816957237377517657797938078218358498638778919059199339199479619759891003101710311129117111991213122713111326134413721386140014421456147014841868[[#This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départ]]&lt;FeuilleDeTemps133058721071631772193033173313453593733874014154294434574854015134155275415555275696116256536676816957237377517657797938078218358498638778919059199339199479619759891003101710311129117111991213122713111326134413721386140014421456147014841868[[#This Row],[Heure d’arrivée]],1,0)+FeuilleDeTemps133058721071631772193033173313453593733874014154294434574854015134155275415555275696116256536676816957237377517657797938078218358498638778919059199339199479619759891003101710311129117111991213122713111326134413721386140014421456147014841868[[#This Row],[Heure de départ]])-FeuilleDeTemps133058721071631772193033173313453593733874014154294434574854015134155275415555275696116256536676816957237377517657797938078218358498638778919059199339199479619759891003101710311129117111991213122713111326134413721386140014421456147014841868[[#This Row],[Heure d’arrivée]],0))*24,0)</f>
        <v>0</v>
      </c>
      <c r="I502" s="59"/>
      <c r="J502" s="24"/>
    </row>
    <row r="503" spans="1:17" s="44" customFormat="1" ht="20.25" customHeight="1">
      <c r="A503" s="46">
        <f t="shared" si="78"/>
        <v>38</v>
      </c>
      <c r="B503" s="14" t="s">
        <v>30</v>
      </c>
      <c r="C503" s="7">
        <f t="shared" si="77"/>
        <v>44827</v>
      </c>
      <c r="D503" s="11"/>
      <c r="E503" s="11"/>
      <c r="F503" s="11"/>
      <c r="G503" s="11"/>
      <c r="H503" s="5">
        <f>IFERROR(IF(COUNT(FeuilleDeTemps133058721071631772193033173313453593733874014154294434574854015134155275415555275696116256536676816957237377517657797938078218358498638778919059199339199479619759891003101710311129117111991213122713111326134413721386140014421456147014841868[[#This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départ]]&lt;FeuilleDeTemps133058721071631772193033173313453593733874014154294434574854015134155275415555275696116256536676816957237377517657797938078218358498638778919059199339199479619759891003101710311129117111991213122713111326134413721386140014421456147014841868[[#This Row],[Heure d’arrivée]],1,0)+FeuilleDeTemps133058721071631772193033173313453593733874014154294434574854015134155275415555275696116256536676816957237377517657797938078218358498638778919059199339199479619759891003101710311129117111991213122713111326134413721386140014421456147014841868[[#This Row],[Heure de départ]])-FeuilleDeTemps133058721071631772193033173313453593733874014154294434574854015134155275415555275696116256536676816957237377517657797938078218358498638778919059199339199479619759891003101710311129117111991213122713111326134413721386140014421456147014841868[[#This Row],[Fin de pause]]+FeuilleDeTemps133058721071631772193033173313453593733874014154294434574854015134155275415555275696116256536676816957237377517657797938078218358498638778919059199339199479619759891003101710311129117111991213122713111326134413721386140014421456147014841868[[#This Row],[Pause]]-FeuilleDeTemps133058721071631772193033173313453593733874014154294434574854015134155275415555275696116256536676816957237377517657797938078218358498638778919059199339199479619759891003101710311129117111991213122713111326134413721386140014421456147014841868[[#This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départ]]&lt;FeuilleDeTemps133058721071631772193033173313453593733874014154294434574854015134155275415555275696116256536676816957237377517657797938078218358498638778919059199339199479619759891003101710311129117111991213122713111326134413721386140014421456147014841868[[#This Row],[Heure d’arrivée]],1,0)+FeuilleDeTemps133058721071631772193033173313453593733874014154294434574854015134155275415555275696116256536676816957237377517657797938078218358498638778919059199339199479619759891003101710311129117111991213122713111326134413721386140014421456147014841868[[#This Row],[Heure de départ]])-FeuilleDeTemps133058721071631772193033173313453593733874014154294434574854015134155275415555275696116256536676816957237377517657797938078218358498638778919059199339199479619759891003101710311129117111991213122713111326134413721386140014421456147014841868[[#This Row],[Heure d’arrivée]],0))*24,0)</f>
        <v>0</v>
      </c>
      <c r="I503" s="59"/>
      <c r="J503" s="24"/>
    </row>
    <row r="504" spans="1:17" s="44" customFormat="1" ht="20.25" customHeight="1">
      <c r="A504" s="46">
        <f t="shared" si="78"/>
        <v>38</v>
      </c>
      <c r="B504" s="14" t="s">
        <v>14</v>
      </c>
      <c r="C504" s="15">
        <f t="shared" si="77"/>
        <v>44828</v>
      </c>
      <c r="D504" s="15"/>
      <c r="E504" s="15"/>
      <c r="F504" s="15"/>
      <c r="G504" s="15"/>
      <c r="H504" s="17">
        <f>IFERROR(IF(COUNT(FeuilleDeTemps133058721071631772193033173313453593733874014154294434574854015134155275415555275696116256536676816957237377517657797938078218358498638778919059199339199479619759891003101710311129117111991213122713111326134413721386140014421456147014841868[[#This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départ]]&lt;FeuilleDeTemps133058721071631772193033173313453593733874014154294434574854015134155275415555275696116256536676816957237377517657797938078218358498638778919059199339199479619759891003101710311129117111991213122713111326134413721386140014421456147014841868[[#This Row],[Heure d’arrivée]],1,0)+FeuilleDeTemps133058721071631772193033173313453593733874014154294434574854015134155275415555275696116256536676816957237377517657797938078218358498638778919059199339199479619759891003101710311129117111991213122713111326134413721386140014421456147014841868[[#This Row],[Heure de départ]])-FeuilleDeTemps133058721071631772193033173313453593733874014154294434574854015134155275415555275696116256536676816957237377517657797938078218358498638778919059199339199479619759891003101710311129117111991213122713111326134413721386140014421456147014841868[[#This Row],[Fin de pause]]+FeuilleDeTemps133058721071631772193033173313453593733874014154294434574854015134155275415555275696116256536676816957237377517657797938078218358498638778919059199339199479619759891003101710311129117111991213122713111326134413721386140014421456147014841868[[#This Row],[Pause]]-FeuilleDeTemps133058721071631772193033173313453593733874014154294434574854015134155275415555275696116256536676816957237377517657797938078218358498638778919059199339199479619759891003101710311129117111991213122713111326134413721386140014421456147014841868[[#This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départ]]&lt;FeuilleDeTemps133058721071631772193033173313453593733874014154294434574854015134155275415555275696116256536676816957237377517657797938078218358498638778919059199339199479619759891003101710311129117111991213122713111326134413721386140014421456147014841868[[#This Row],[Heure d’arrivée]],1,0)+FeuilleDeTemps133058721071631772193033173313453593733874014154294434574854015134155275415555275696116256536676816957237377517657797938078218358498638778919059199339199479619759891003101710311129117111991213122713111326134413721386140014421456147014841868[[#This Row],[Heure de départ]])-FeuilleDeTemps133058721071631772193033173313453593733874014154294434574854015134155275415555275696116256536676816957237377517657797938078218358498638778919059199339199479619759891003101710311129117111991213122713111326134413721386140014421456147014841868[[#This Row],[Heure d’arrivée]],0))*24,0)</f>
        <v>0</v>
      </c>
      <c r="I504" s="17"/>
      <c r="J504" s="25"/>
    </row>
    <row r="505" spans="1:17" s="44" customFormat="1" ht="20.25" customHeight="1">
      <c r="A505" s="46">
        <f t="shared" si="78"/>
        <v>38</v>
      </c>
      <c r="B505" s="14" t="s">
        <v>15</v>
      </c>
      <c r="C505" s="15">
        <f t="shared" si="77"/>
        <v>44829</v>
      </c>
      <c r="D505" s="15"/>
      <c r="E505" s="15"/>
      <c r="F505" s="15"/>
      <c r="G505" s="15"/>
      <c r="H505" s="17">
        <f>IFERROR(IF(COUNT(FeuilleDeTemps133058721071631772193033173313453593733874014154294434574854015134155275415555275696116256536676816957237377517657797938078218358498638778919059199339199479619759891003101710311129117111991213122713111326134413721386140014421456147014841868[[#This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départ]]&lt;FeuilleDeTemps133058721071631772193033173313453593733874014154294434574854015134155275415555275696116256536676816957237377517657797938078218358498638778919059199339199479619759891003101710311129117111991213122713111326134413721386140014421456147014841868[[#This Row],[Heure d’arrivée]],1,0)+FeuilleDeTemps133058721071631772193033173313453593733874014154294434574854015134155275415555275696116256536676816957237377517657797938078218358498638778919059199339199479619759891003101710311129117111991213122713111326134413721386140014421456147014841868[[#This Row],[Heure de départ]])-FeuilleDeTemps133058721071631772193033173313453593733874014154294434574854015134155275415555275696116256536676816957237377517657797938078218358498638778919059199339199479619759891003101710311129117111991213122713111326134413721386140014421456147014841868[[#This Row],[Fin de pause]]+FeuilleDeTemps133058721071631772193033173313453593733874014154294434574854015134155275415555275696116256536676816957237377517657797938078218358498638778919059199339199479619759891003101710311129117111991213122713111326134413721386140014421456147014841868[[#This Row],[Pause]]-FeuilleDeTemps133058721071631772193033173313453593733874014154294434574854015134155275415555275696116256536676816957237377517657797938078218358498638778919059199339199479619759891003101710311129117111991213122713111326134413721386140014421456147014841868[[#This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133058721071631772193033173313453593733874014154294434574854015134155275415555275696116256536676816957237377517657797938078218358498638778919059199339199479619759891003101710311129117111991213122713111326134413721386140014421456147014841868[[#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133058721071631772193033173313453593733874014154294434574854015134155275415555275696116256536676816957237377517657797938078218358498638778919059199339199479619759891003101710311129117111991213122713111326134413721386140014421456147014841868[[#This Row],[Heure de départ]]&lt;FeuilleDeTemps133058721071631772193033173313453593733874014154294434574854015134155275415555275696116256536676816957237377517657797938078218358498638778919059199339199479619759891003101710311129117111991213122713111326134413721386140014421456147014841868[[#This Row],[Heure d’arrivée]],1,0)+FeuilleDeTemps133058721071631772193033173313453593733874014154294434574854015134155275415555275696116256536676816957237377517657797938078218358498638778919059199339199479619759891003101710311129117111991213122713111326134413721386140014421456147014841868[[#This Row],[Heure de départ]])-FeuilleDeTemps133058721071631772193033173313453593733874014154294434574854015134155275415555275696116256536676816957237377517657797938078218358498638778919059199339199479619759891003101710311129117111991213122713111326134413721386140014421456147014841868[[#This Row],[Heure d’arrivée]],0))*24,0)</f>
        <v>0</v>
      </c>
      <c r="I505" s="17"/>
      <c r="J505" s="25"/>
    </row>
    <row r="506" spans="1:17" s="1" customFormat="1" ht="36" customHeight="1">
      <c r="A506" s="47"/>
      <c r="B506" s="2" t="s">
        <v>31</v>
      </c>
      <c r="C506" s="2" t="s">
        <v>0</v>
      </c>
      <c r="D506" s="2" t="s">
        <v>2</v>
      </c>
      <c r="E506" s="2" t="s">
        <v>4</v>
      </c>
      <c r="F506" s="2" t="s">
        <v>5</v>
      </c>
      <c r="G506" s="2" t="s">
        <v>29</v>
      </c>
      <c r="H506" s="2" t="s">
        <v>32</v>
      </c>
      <c r="N506" s="19"/>
      <c r="Q506" s="19"/>
    </row>
    <row r="507" spans="1:17" s="57" customFormat="1" ht="16.2" customHeight="1">
      <c r="A507" s="54"/>
      <c r="B507" s="55">
        <f>IF((H497)=0, (G497),(G497)-(H497))</f>
        <v>-1444</v>
      </c>
      <c r="C507" s="55">
        <v>38</v>
      </c>
      <c r="D507" s="55">
        <f>SUBTOTAL(109,FeuilleDeTemps133058721071631772193033173313453593733874014154294434574854015134155275415555275696116256536676816957237377517657797938078218358498638778919059199339199479619759891003101710311129117111991213122713111326134413721386140014421456147014841869[Heures de travail])</f>
        <v>0</v>
      </c>
      <c r="E507" s="55">
        <f>IF(D507&lt;=C507,D507,C507)</f>
        <v>0</v>
      </c>
      <c r="F507" s="55">
        <f>D507-E507</f>
        <v>0</v>
      </c>
      <c r="G507" s="55">
        <f>SUM(D507,-C507,B507)</f>
        <v>-1482</v>
      </c>
      <c r="H507" s="55">
        <f>SUM(FeuilleDeTemps133058721071631772193033173313453593733874014154294434574854015134155275415555275696116256536676816957237377517657797938078218358498638778919059199339199479619759891003101710311129117111991213122713111326134413721386140014421456147014841869[Payement])</f>
        <v>0</v>
      </c>
      <c r="I507" s="56"/>
      <c r="J507" s="56"/>
    </row>
    <row r="508" spans="1:17" s="44" customFormat="1" ht="16.8" customHeight="1" thickBot="1">
      <c r="A508" s="46"/>
      <c r="B508" s="44" t="s">
        <v>10</v>
      </c>
      <c r="C508" s="44" t="s">
        <v>1</v>
      </c>
      <c r="D508" s="44" t="s">
        <v>3</v>
      </c>
      <c r="E508" s="44" t="s">
        <v>8</v>
      </c>
      <c r="F508" s="44" t="s">
        <v>9</v>
      </c>
      <c r="G508" s="44" t="s">
        <v>6</v>
      </c>
      <c r="H508" s="44" t="s">
        <v>7</v>
      </c>
      <c r="I508" s="44" t="s">
        <v>102</v>
      </c>
      <c r="J508" s="33" t="s">
        <v>97</v>
      </c>
    </row>
    <row r="509" spans="1:17" s="44" customFormat="1" ht="20.25" customHeight="1">
      <c r="A509" s="60">
        <f>WEEKNUM(C509)-1</f>
        <v>39</v>
      </c>
      <c r="B509" s="14" t="s">
        <v>99</v>
      </c>
      <c r="C509" s="7">
        <f>(C505)+1</f>
        <v>44830</v>
      </c>
      <c r="D509" s="11"/>
      <c r="E509" s="11"/>
      <c r="F509" s="11"/>
      <c r="G509" s="11"/>
      <c r="H509" s="5">
        <f>IFERROR(IF(COUNT(FeuilleDeTemps133058721071631772193033173313453593733874014154294434574854015134155275415555275696116256536676816957237377517657797938078218358498638778919059199339199479619759891003101710311129117111991213122713111326134413721386140014421456147014841869[[#This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départ]]&lt;FeuilleDeTemps133058721071631772193033173313453593733874014154294434574854015134155275415555275696116256536676816957237377517657797938078218358498638778919059199339199479619759891003101710311129117111991213122713111326134413721386140014421456147014841869[[#This Row],[Heure d’arrivée]],1,0)+FeuilleDeTemps133058721071631772193033173313453593733874014154294434574854015134155275415555275696116256536676816957237377517657797938078218358498638778919059199339199479619759891003101710311129117111991213122713111326134413721386140014421456147014841869[[#This Row],[Heure de départ]])-FeuilleDeTemps133058721071631772193033173313453593733874014154294434574854015134155275415555275696116256536676816957237377517657797938078218358498638778919059199339199479619759891003101710311129117111991213122713111326134413721386140014421456147014841869[[#This Row],[Fin de pause]]+FeuilleDeTemps133058721071631772193033173313453593733874014154294434574854015134155275415555275696116256536676816957237377517657797938078218358498638778919059199339199479619759891003101710311129117111991213122713111326134413721386140014421456147014841869[[#This Row],[Pause]]-FeuilleDeTemps133058721071631772193033173313453593733874014154294434574854015134155275415555275696116256536676816957237377517657797938078218358498638778919059199339199479619759891003101710311129117111991213122713111326134413721386140014421456147014841869[[#This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départ]]&lt;FeuilleDeTemps133058721071631772193033173313453593733874014154294434574854015134155275415555275696116256536676816957237377517657797938078218358498638778919059199339199479619759891003101710311129117111991213122713111326134413721386140014421456147014841869[[#This Row],[Heure d’arrivée]],1,0)+FeuilleDeTemps133058721071631772193033173313453593733874014154294434574854015134155275415555275696116256536676816957237377517657797938078218358498638778919059199339199479619759891003101710311129117111991213122713111326134413721386140014421456147014841869[[#This Row],[Heure de départ]])-FeuilleDeTemps133058721071631772193033173313453593733874014154294434574854015134155275415555275696116256536676816957237377517657797938078218358498638778919059199339199479619759891003101710311129117111991213122713111326134413721386140014421456147014841869[[#This Row],[Heure d’arrivée]],0))*24,0)</f>
        <v>0</v>
      </c>
      <c r="I509" s="59"/>
      <c r="J509" s="24"/>
    </row>
    <row r="510" spans="1:17" s="44" customFormat="1" ht="20.25" customHeight="1">
      <c r="A510" s="46">
        <f>A509</f>
        <v>39</v>
      </c>
      <c r="B510" s="14" t="s">
        <v>11</v>
      </c>
      <c r="C510" s="7">
        <f t="shared" ref="C510:C515" si="79">(C509)+1</f>
        <v>44831</v>
      </c>
      <c r="D510" s="11"/>
      <c r="E510" s="11"/>
      <c r="F510" s="11"/>
      <c r="G510" s="11"/>
      <c r="H510" s="5">
        <f>IFERROR(IF(COUNT(FeuilleDeTemps133058721071631772193033173313453593733874014154294434574854015134155275415555275696116256536676816957237377517657797938078218358498638778919059199339199479619759891003101710311129117111991213122713111326134413721386140014421456147014841869[[#This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départ]]&lt;FeuilleDeTemps133058721071631772193033173313453593733874014154294434574854015134155275415555275696116256536676816957237377517657797938078218358498638778919059199339199479619759891003101710311129117111991213122713111326134413721386140014421456147014841869[[#This Row],[Heure d’arrivée]],1,0)+FeuilleDeTemps133058721071631772193033173313453593733874014154294434574854015134155275415555275696116256536676816957237377517657797938078218358498638778919059199339199479619759891003101710311129117111991213122713111326134413721386140014421456147014841869[[#This Row],[Heure de départ]])-FeuilleDeTemps133058721071631772193033173313453593733874014154294434574854015134155275415555275696116256536676816957237377517657797938078218358498638778919059199339199479619759891003101710311129117111991213122713111326134413721386140014421456147014841869[[#This Row],[Fin de pause]]+FeuilleDeTemps133058721071631772193033173313453593733874014154294434574854015134155275415555275696116256536676816957237377517657797938078218358498638778919059199339199479619759891003101710311129117111991213122713111326134413721386140014421456147014841869[[#This Row],[Pause]]-FeuilleDeTemps133058721071631772193033173313453593733874014154294434574854015134155275415555275696116256536676816957237377517657797938078218358498638778919059199339199479619759891003101710311129117111991213122713111326134413721386140014421456147014841869[[#This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départ]]&lt;FeuilleDeTemps133058721071631772193033173313453593733874014154294434574854015134155275415555275696116256536676816957237377517657797938078218358498638778919059199339199479619759891003101710311129117111991213122713111326134413721386140014421456147014841869[[#This Row],[Heure d’arrivée]],1,0)+FeuilleDeTemps133058721071631772193033173313453593733874014154294434574854015134155275415555275696116256536676816957237377517657797938078218358498638778919059199339199479619759891003101710311129117111991213122713111326134413721386140014421456147014841869[[#This Row],[Heure de départ]])-FeuilleDeTemps133058721071631772193033173313453593733874014154294434574854015134155275415555275696116256536676816957237377517657797938078218358498638778919059199339199479619759891003101710311129117111991213122713111326134413721386140014421456147014841869[[#This Row],[Heure d’arrivée]],0))*24,0)</f>
        <v>0</v>
      </c>
      <c r="I510" s="59"/>
      <c r="J510" s="24"/>
    </row>
    <row r="511" spans="1:17" s="44" customFormat="1" ht="20.25" customHeight="1">
      <c r="A511" s="46">
        <f t="shared" ref="A511:A515" si="80">A510</f>
        <v>39</v>
      </c>
      <c r="B511" s="14" t="s">
        <v>12</v>
      </c>
      <c r="C511" s="7">
        <f t="shared" si="79"/>
        <v>44832</v>
      </c>
      <c r="D511" s="11"/>
      <c r="E511" s="11"/>
      <c r="F511" s="11"/>
      <c r="G511" s="11"/>
      <c r="H511" s="5">
        <f>IFERROR(IF(COUNT(FeuilleDeTemps133058721071631772193033173313453593733874014154294434574854015134155275415555275696116256536676816957237377517657797938078218358498638778919059199339199479619759891003101710311129117111991213122713111326134413721386140014421456147014841869[[#This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départ]]&lt;FeuilleDeTemps133058721071631772193033173313453593733874014154294434574854015134155275415555275696116256536676816957237377517657797938078218358498638778919059199339199479619759891003101710311129117111991213122713111326134413721386140014421456147014841869[[#This Row],[Heure d’arrivée]],1,0)+FeuilleDeTemps133058721071631772193033173313453593733874014154294434574854015134155275415555275696116256536676816957237377517657797938078218358498638778919059199339199479619759891003101710311129117111991213122713111326134413721386140014421456147014841869[[#This Row],[Heure de départ]])-FeuilleDeTemps133058721071631772193033173313453593733874014154294434574854015134155275415555275696116256536676816957237377517657797938078218358498638778919059199339199479619759891003101710311129117111991213122713111326134413721386140014421456147014841869[[#This Row],[Fin de pause]]+FeuilleDeTemps133058721071631772193033173313453593733874014154294434574854015134155275415555275696116256536676816957237377517657797938078218358498638778919059199339199479619759891003101710311129117111991213122713111326134413721386140014421456147014841869[[#This Row],[Pause]]-FeuilleDeTemps133058721071631772193033173313453593733874014154294434574854015134155275415555275696116256536676816957237377517657797938078218358498638778919059199339199479619759891003101710311129117111991213122713111326134413721386140014421456147014841869[[#This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départ]]&lt;FeuilleDeTemps133058721071631772193033173313453593733874014154294434574854015134155275415555275696116256536676816957237377517657797938078218358498638778919059199339199479619759891003101710311129117111991213122713111326134413721386140014421456147014841869[[#This Row],[Heure d’arrivée]],1,0)+FeuilleDeTemps133058721071631772193033173313453593733874014154294434574854015134155275415555275696116256536676816957237377517657797938078218358498638778919059199339199479619759891003101710311129117111991213122713111326134413721386140014421456147014841869[[#This Row],[Heure de départ]])-FeuilleDeTemps133058721071631772193033173313453593733874014154294434574854015134155275415555275696116256536676816957237377517657797938078218358498638778919059199339199479619759891003101710311129117111991213122713111326134413721386140014421456147014841869[[#This Row],[Heure d’arrivée]],0))*24,0)</f>
        <v>0</v>
      </c>
      <c r="I511" s="59"/>
      <c r="J511" s="24"/>
    </row>
    <row r="512" spans="1:17" s="44" customFormat="1" ht="20.25" customHeight="1">
      <c r="A512" s="46">
        <f t="shared" si="80"/>
        <v>39</v>
      </c>
      <c r="B512" s="14" t="s">
        <v>13</v>
      </c>
      <c r="C512" s="7">
        <f t="shared" si="79"/>
        <v>44833</v>
      </c>
      <c r="D512" s="11"/>
      <c r="E512" s="11"/>
      <c r="F512" s="11"/>
      <c r="G512" s="11"/>
      <c r="H512" s="5">
        <f>IFERROR(IF(COUNT(FeuilleDeTemps133058721071631772193033173313453593733874014154294434574854015134155275415555275696116256536676816957237377517657797938078218358498638778919059199339199479619759891003101710311129117111991213122713111326134413721386140014421456147014841869[[#This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départ]]&lt;FeuilleDeTemps133058721071631772193033173313453593733874014154294434574854015134155275415555275696116256536676816957237377517657797938078218358498638778919059199339199479619759891003101710311129117111991213122713111326134413721386140014421456147014841869[[#This Row],[Heure d’arrivée]],1,0)+FeuilleDeTemps133058721071631772193033173313453593733874014154294434574854015134155275415555275696116256536676816957237377517657797938078218358498638778919059199339199479619759891003101710311129117111991213122713111326134413721386140014421456147014841869[[#This Row],[Heure de départ]])-FeuilleDeTemps133058721071631772193033173313453593733874014154294434574854015134155275415555275696116256536676816957237377517657797938078218358498638778919059199339199479619759891003101710311129117111991213122713111326134413721386140014421456147014841869[[#This Row],[Fin de pause]]+FeuilleDeTemps133058721071631772193033173313453593733874014154294434574854015134155275415555275696116256536676816957237377517657797938078218358498638778919059199339199479619759891003101710311129117111991213122713111326134413721386140014421456147014841869[[#This Row],[Pause]]-FeuilleDeTemps133058721071631772193033173313453593733874014154294434574854015134155275415555275696116256536676816957237377517657797938078218358498638778919059199339199479619759891003101710311129117111991213122713111326134413721386140014421456147014841869[[#This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départ]]&lt;FeuilleDeTemps133058721071631772193033173313453593733874014154294434574854015134155275415555275696116256536676816957237377517657797938078218358498638778919059199339199479619759891003101710311129117111991213122713111326134413721386140014421456147014841869[[#This Row],[Heure d’arrivée]],1,0)+FeuilleDeTemps133058721071631772193033173313453593733874014154294434574854015134155275415555275696116256536676816957237377517657797938078218358498638778919059199339199479619759891003101710311129117111991213122713111326134413721386140014421456147014841869[[#This Row],[Heure de départ]])-FeuilleDeTemps133058721071631772193033173313453593733874014154294434574854015134155275415555275696116256536676816957237377517657797938078218358498638778919059199339199479619759891003101710311129117111991213122713111326134413721386140014421456147014841869[[#This Row],[Heure d’arrivée]],0))*24,0)</f>
        <v>0</v>
      </c>
      <c r="I512" s="59"/>
      <c r="J512" s="24"/>
    </row>
    <row r="513" spans="1:17" s="44" customFormat="1" ht="20.25" customHeight="1">
      <c r="A513" s="46">
        <f t="shared" si="80"/>
        <v>39</v>
      </c>
      <c r="B513" s="14" t="s">
        <v>30</v>
      </c>
      <c r="C513" s="7">
        <f t="shared" si="79"/>
        <v>44834</v>
      </c>
      <c r="D513" s="11"/>
      <c r="E513" s="11"/>
      <c r="F513" s="11"/>
      <c r="G513" s="11"/>
      <c r="H513" s="5">
        <f>IFERROR(IF(COUNT(FeuilleDeTemps133058721071631772193033173313453593733874014154294434574854015134155275415555275696116256536676816957237377517657797938078218358498638778919059199339199479619759891003101710311129117111991213122713111326134413721386140014421456147014841869[[#This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départ]]&lt;FeuilleDeTemps133058721071631772193033173313453593733874014154294434574854015134155275415555275696116256536676816957237377517657797938078218358498638778919059199339199479619759891003101710311129117111991213122713111326134413721386140014421456147014841869[[#This Row],[Heure d’arrivée]],1,0)+FeuilleDeTemps133058721071631772193033173313453593733874014154294434574854015134155275415555275696116256536676816957237377517657797938078218358498638778919059199339199479619759891003101710311129117111991213122713111326134413721386140014421456147014841869[[#This Row],[Heure de départ]])-FeuilleDeTemps133058721071631772193033173313453593733874014154294434574854015134155275415555275696116256536676816957237377517657797938078218358498638778919059199339199479619759891003101710311129117111991213122713111326134413721386140014421456147014841869[[#This Row],[Fin de pause]]+FeuilleDeTemps133058721071631772193033173313453593733874014154294434574854015134155275415555275696116256536676816957237377517657797938078218358498638778919059199339199479619759891003101710311129117111991213122713111326134413721386140014421456147014841869[[#This Row],[Pause]]-FeuilleDeTemps133058721071631772193033173313453593733874014154294434574854015134155275415555275696116256536676816957237377517657797938078218358498638778919059199339199479619759891003101710311129117111991213122713111326134413721386140014421456147014841869[[#This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départ]]&lt;FeuilleDeTemps133058721071631772193033173313453593733874014154294434574854015134155275415555275696116256536676816957237377517657797938078218358498638778919059199339199479619759891003101710311129117111991213122713111326134413721386140014421456147014841869[[#This Row],[Heure d’arrivée]],1,0)+FeuilleDeTemps133058721071631772193033173313453593733874014154294434574854015134155275415555275696116256536676816957237377517657797938078218358498638778919059199339199479619759891003101710311129117111991213122713111326134413721386140014421456147014841869[[#This Row],[Heure de départ]])-FeuilleDeTemps133058721071631772193033173313453593733874014154294434574854015134155275415555275696116256536676816957237377517657797938078218358498638778919059199339199479619759891003101710311129117111991213122713111326134413721386140014421456147014841869[[#This Row],[Heure d’arrivée]],0))*24,0)</f>
        <v>0</v>
      </c>
      <c r="I513" s="59"/>
      <c r="J513" s="24"/>
    </row>
    <row r="514" spans="1:17" s="44" customFormat="1" ht="20.25" customHeight="1">
      <c r="A514" s="46">
        <f t="shared" si="80"/>
        <v>39</v>
      </c>
      <c r="B514" s="14" t="s">
        <v>14</v>
      </c>
      <c r="C514" s="15">
        <f t="shared" si="79"/>
        <v>44835</v>
      </c>
      <c r="D514" s="15"/>
      <c r="E514" s="15"/>
      <c r="F514" s="15"/>
      <c r="G514" s="15"/>
      <c r="H514" s="17">
        <f>IFERROR(IF(COUNT(FeuilleDeTemps133058721071631772193033173313453593733874014154294434574854015134155275415555275696116256536676816957237377517657797938078218358498638778919059199339199479619759891003101710311129117111991213122713111326134413721386140014421456147014841869[[#This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départ]]&lt;FeuilleDeTemps133058721071631772193033173313453593733874014154294434574854015134155275415555275696116256536676816957237377517657797938078218358498638778919059199339199479619759891003101710311129117111991213122713111326134413721386140014421456147014841869[[#This Row],[Heure d’arrivée]],1,0)+FeuilleDeTemps133058721071631772193033173313453593733874014154294434574854015134155275415555275696116256536676816957237377517657797938078218358498638778919059199339199479619759891003101710311129117111991213122713111326134413721386140014421456147014841869[[#This Row],[Heure de départ]])-FeuilleDeTemps133058721071631772193033173313453593733874014154294434574854015134155275415555275696116256536676816957237377517657797938078218358498638778919059199339199479619759891003101710311129117111991213122713111326134413721386140014421456147014841869[[#This Row],[Fin de pause]]+FeuilleDeTemps133058721071631772193033173313453593733874014154294434574854015134155275415555275696116256536676816957237377517657797938078218358498638778919059199339199479619759891003101710311129117111991213122713111326134413721386140014421456147014841869[[#This Row],[Pause]]-FeuilleDeTemps133058721071631772193033173313453593733874014154294434574854015134155275415555275696116256536676816957237377517657797938078218358498638778919059199339199479619759891003101710311129117111991213122713111326134413721386140014421456147014841869[[#This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départ]]&lt;FeuilleDeTemps133058721071631772193033173313453593733874014154294434574854015134155275415555275696116256536676816957237377517657797938078218358498638778919059199339199479619759891003101710311129117111991213122713111326134413721386140014421456147014841869[[#This Row],[Heure d’arrivée]],1,0)+FeuilleDeTemps133058721071631772193033173313453593733874014154294434574854015134155275415555275696116256536676816957237377517657797938078218358498638778919059199339199479619759891003101710311129117111991213122713111326134413721386140014421456147014841869[[#This Row],[Heure de départ]])-FeuilleDeTemps133058721071631772193033173313453593733874014154294434574854015134155275415555275696116256536676816957237377517657797938078218358498638778919059199339199479619759891003101710311129117111991213122713111326134413721386140014421456147014841869[[#This Row],[Heure d’arrivée]],0))*24,0)</f>
        <v>0</v>
      </c>
      <c r="I514" s="17"/>
      <c r="J514" s="25"/>
    </row>
    <row r="515" spans="1:17" s="44" customFormat="1" ht="20.25" customHeight="1">
      <c r="A515" s="46">
        <f t="shared" si="80"/>
        <v>39</v>
      </c>
      <c r="B515" s="14" t="s">
        <v>15</v>
      </c>
      <c r="C515" s="15">
        <f t="shared" si="79"/>
        <v>44836</v>
      </c>
      <c r="D515" s="15"/>
      <c r="E515" s="15"/>
      <c r="F515" s="15"/>
      <c r="G515" s="15"/>
      <c r="H515" s="17">
        <f>IFERROR(IF(COUNT(FeuilleDeTemps133058721071631772193033173313453593733874014154294434574854015134155275415555275696116256536676816957237377517657797938078218358498638778919059199339199479619759891003101710311129117111991213122713111326134413721386140014421456147014841869[[#This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départ]]&lt;FeuilleDeTemps133058721071631772193033173313453593733874014154294434574854015134155275415555275696116256536676816957237377517657797938078218358498638778919059199339199479619759891003101710311129117111991213122713111326134413721386140014421456147014841869[[#This Row],[Heure d’arrivée]],1,0)+FeuilleDeTemps133058721071631772193033173313453593733874014154294434574854015134155275415555275696116256536676816957237377517657797938078218358498638778919059199339199479619759891003101710311129117111991213122713111326134413721386140014421456147014841869[[#This Row],[Heure de départ]])-FeuilleDeTemps133058721071631772193033173313453593733874014154294434574854015134155275415555275696116256536676816957237377517657797938078218358498638778919059199339199479619759891003101710311129117111991213122713111326134413721386140014421456147014841869[[#This Row],[Fin de pause]]+FeuilleDeTemps133058721071631772193033173313453593733874014154294434574854015134155275415555275696116256536676816957237377517657797938078218358498638778919059199339199479619759891003101710311129117111991213122713111326134413721386140014421456147014841869[[#This Row],[Pause]]-FeuilleDeTemps133058721071631772193033173313453593733874014154294434574854015134155275415555275696116256536676816957237377517657797938078218358498638778919059199339199479619759891003101710311129117111991213122713111326134413721386140014421456147014841869[[#This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133058721071631772193033173313453593733874014154294434574854015134155275415555275696116256536676816957237377517657797938078218358498638778919059199339199479619759891003101710311129117111991213122713111326134413721386140014421456147014841869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133058721071631772193033173313453593733874014154294434574854015134155275415555275696116256536676816957237377517657797938078218358498638778919059199339199479619759891003101710311129117111991213122713111326134413721386140014421456147014841869[[#This Row],[Heure de départ]]&lt;FeuilleDeTemps133058721071631772193033173313453593733874014154294434574854015134155275415555275696116256536676816957237377517657797938078218358498638778919059199339199479619759891003101710311129117111991213122713111326134413721386140014421456147014841869[[#This Row],[Heure d’arrivée]],1,0)+FeuilleDeTemps133058721071631772193033173313453593733874014154294434574854015134155275415555275696116256536676816957237377517657797938078218358498638778919059199339199479619759891003101710311129117111991213122713111326134413721386140014421456147014841869[[#This Row],[Heure de départ]])-FeuilleDeTemps133058721071631772193033173313453593733874014154294434574854015134155275415555275696116256536676816957237377517657797938078218358498638778919059199339199479619759891003101710311129117111991213122713111326134413721386140014421456147014841869[[#This Row],[Heure d’arrivée]],0))*24,0)</f>
        <v>0</v>
      </c>
      <c r="I515" s="17"/>
      <c r="J515" s="25"/>
    </row>
    <row r="516" spans="1:17" s="1" customFormat="1" ht="36" customHeight="1">
      <c r="A516" s="47"/>
      <c r="B516" s="2" t="s">
        <v>31</v>
      </c>
      <c r="C516" s="2" t="s">
        <v>0</v>
      </c>
      <c r="D516" s="2" t="s">
        <v>2</v>
      </c>
      <c r="E516" s="2" t="s">
        <v>4</v>
      </c>
      <c r="F516" s="2" t="s">
        <v>5</v>
      </c>
      <c r="G516" s="2" t="s">
        <v>29</v>
      </c>
      <c r="H516" s="2" t="s">
        <v>32</v>
      </c>
      <c r="N516" s="19"/>
      <c r="Q516" s="19"/>
    </row>
    <row r="517" spans="1:17" s="57" customFormat="1" ht="16.2" customHeight="1">
      <c r="A517" s="54"/>
      <c r="B517" s="55">
        <f>IF((H507)=0, (G507),(G507)-(H507))</f>
        <v>-1482</v>
      </c>
      <c r="C517" s="55">
        <v>38</v>
      </c>
      <c r="D517" s="55">
        <f>SUBTOTAL(109,FeuilleDeTemps133058721071631772193033173313453593733874014154294434574854015134155275415555275696116256536676816957237377517657797938078218358498638778919059199339199479619759891003101710311129117111991213122713111326134413721386140014421456147014841870[Heures de travail])</f>
        <v>0</v>
      </c>
      <c r="E517" s="55">
        <f>IF(D517&lt;=C517,D517,C517)</f>
        <v>0</v>
      </c>
      <c r="F517" s="55">
        <f>D517-E517</f>
        <v>0</v>
      </c>
      <c r="G517" s="55">
        <f>SUM(D517,-C517,B517)</f>
        <v>-1520</v>
      </c>
      <c r="H517" s="55">
        <f>SUM(FeuilleDeTemps133058721071631772193033173313453593733874014154294434574854015134155275415555275696116256536676816957237377517657797938078218358498638778919059199339199479619759891003101710311129117111991213122713111326134413721386140014421456147014841870[Payement])</f>
        <v>0</v>
      </c>
      <c r="I517" s="56"/>
      <c r="J517" s="56"/>
    </row>
    <row r="518" spans="1:17" s="44" customFormat="1" ht="16.8" customHeight="1" thickBot="1">
      <c r="A518" s="46"/>
      <c r="B518" s="44" t="s">
        <v>10</v>
      </c>
      <c r="C518" s="44" t="s">
        <v>1</v>
      </c>
      <c r="D518" s="44" t="s">
        <v>3</v>
      </c>
      <c r="E518" s="44" t="s">
        <v>8</v>
      </c>
      <c r="F518" s="44" t="s">
        <v>9</v>
      </c>
      <c r="G518" s="44" t="s">
        <v>6</v>
      </c>
      <c r="H518" s="44" t="s">
        <v>7</v>
      </c>
      <c r="I518" s="44" t="s">
        <v>102</v>
      </c>
      <c r="J518" s="33" t="s">
        <v>97</v>
      </c>
    </row>
    <row r="519" spans="1:17" s="44" customFormat="1" ht="20.25" customHeight="1">
      <c r="A519" s="60">
        <f>WEEKNUM(C519)-1</f>
        <v>40</v>
      </c>
      <c r="B519" s="14" t="s">
        <v>99</v>
      </c>
      <c r="C519" s="7">
        <f>(C515)+1</f>
        <v>44837</v>
      </c>
      <c r="D519" s="11"/>
      <c r="E519" s="11"/>
      <c r="F519" s="11"/>
      <c r="G519" s="11"/>
      <c r="H519" s="5">
        <f>IFERROR(IF(COUNT(FeuilleDeTemps133058721071631772193033173313453593733874014154294434574854015134155275415555275696116256536676816957237377517657797938078218358498638778919059199339199479619759891003101710311129117111991213122713111326134413721386140014421456147014841870[[#This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départ]]&lt;FeuilleDeTemps133058721071631772193033173313453593733874014154294434574854015134155275415555275696116256536676816957237377517657797938078218358498638778919059199339199479619759891003101710311129117111991213122713111326134413721386140014421456147014841870[[#This Row],[Heure d’arrivée]],1,0)+FeuilleDeTemps133058721071631772193033173313453593733874014154294434574854015134155275415555275696116256536676816957237377517657797938078218358498638778919059199339199479619759891003101710311129117111991213122713111326134413721386140014421456147014841870[[#This Row],[Heure de départ]])-FeuilleDeTemps133058721071631772193033173313453593733874014154294434574854015134155275415555275696116256536676816957237377517657797938078218358498638778919059199339199479619759891003101710311129117111991213122713111326134413721386140014421456147014841870[[#This Row],[Fin de pause]]+FeuilleDeTemps133058721071631772193033173313453593733874014154294434574854015134155275415555275696116256536676816957237377517657797938078218358498638778919059199339199479619759891003101710311129117111991213122713111326134413721386140014421456147014841870[[#This Row],[Pause]]-FeuilleDeTemps133058721071631772193033173313453593733874014154294434574854015134155275415555275696116256536676816957237377517657797938078218358498638778919059199339199479619759891003101710311129117111991213122713111326134413721386140014421456147014841870[[#This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départ]]&lt;FeuilleDeTemps133058721071631772193033173313453593733874014154294434574854015134155275415555275696116256536676816957237377517657797938078218358498638778919059199339199479619759891003101710311129117111991213122713111326134413721386140014421456147014841870[[#This Row],[Heure d’arrivée]],1,0)+FeuilleDeTemps133058721071631772193033173313453593733874014154294434574854015134155275415555275696116256536676816957237377517657797938078218358498638778919059199339199479619759891003101710311129117111991213122713111326134413721386140014421456147014841870[[#This Row],[Heure de départ]])-FeuilleDeTemps133058721071631772193033173313453593733874014154294434574854015134155275415555275696116256536676816957237377517657797938078218358498638778919059199339199479619759891003101710311129117111991213122713111326134413721386140014421456147014841870[[#This Row],[Heure d’arrivée]],0))*24,0)</f>
        <v>0</v>
      </c>
      <c r="I519" s="59"/>
      <c r="J519" s="24"/>
    </row>
    <row r="520" spans="1:17" s="44" customFormat="1" ht="20.25" customHeight="1">
      <c r="A520" s="46">
        <f>A519</f>
        <v>40</v>
      </c>
      <c r="B520" s="14" t="s">
        <v>11</v>
      </c>
      <c r="C520" s="7">
        <f t="shared" ref="C520:C525" si="81">(C519)+1</f>
        <v>44838</v>
      </c>
      <c r="D520" s="11"/>
      <c r="E520" s="11"/>
      <c r="F520" s="11"/>
      <c r="G520" s="11"/>
      <c r="H520" s="5">
        <f>IFERROR(IF(COUNT(FeuilleDeTemps133058721071631772193033173313453593733874014154294434574854015134155275415555275696116256536676816957237377517657797938078218358498638778919059199339199479619759891003101710311129117111991213122713111326134413721386140014421456147014841870[[#This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départ]]&lt;FeuilleDeTemps133058721071631772193033173313453593733874014154294434574854015134155275415555275696116256536676816957237377517657797938078218358498638778919059199339199479619759891003101710311129117111991213122713111326134413721386140014421456147014841870[[#This Row],[Heure d’arrivée]],1,0)+FeuilleDeTemps133058721071631772193033173313453593733874014154294434574854015134155275415555275696116256536676816957237377517657797938078218358498638778919059199339199479619759891003101710311129117111991213122713111326134413721386140014421456147014841870[[#This Row],[Heure de départ]])-FeuilleDeTemps133058721071631772193033173313453593733874014154294434574854015134155275415555275696116256536676816957237377517657797938078218358498638778919059199339199479619759891003101710311129117111991213122713111326134413721386140014421456147014841870[[#This Row],[Fin de pause]]+FeuilleDeTemps133058721071631772193033173313453593733874014154294434574854015134155275415555275696116256536676816957237377517657797938078218358498638778919059199339199479619759891003101710311129117111991213122713111326134413721386140014421456147014841870[[#This Row],[Pause]]-FeuilleDeTemps133058721071631772193033173313453593733874014154294434574854015134155275415555275696116256536676816957237377517657797938078218358498638778919059199339199479619759891003101710311129117111991213122713111326134413721386140014421456147014841870[[#This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départ]]&lt;FeuilleDeTemps133058721071631772193033173313453593733874014154294434574854015134155275415555275696116256536676816957237377517657797938078218358498638778919059199339199479619759891003101710311129117111991213122713111326134413721386140014421456147014841870[[#This Row],[Heure d’arrivée]],1,0)+FeuilleDeTemps133058721071631772193033173313453593733874014154294434574854015134155275415555275696116256536676816957237377517657797938078218358498638778919059199339199479619759891003101710311129117111991213122713111326134413721386140014421456147014841870[[#This Row],[Heure de départ]])-FeuilleDeTemps133058721071631772193033173313453593733874014154294434574854015134155275415555275696116256536676816957237377517657797938078218358498638778919059199339199479619759891003101710311129117111991213122713111326134413721386140014421456147014841870[[#This Row],[Heure d’arrivée]],0))*24,0)</f>
        <v>0</v>
      </c>
      <c r="I520" s="59"/>
      <c r="J520" s="24"/>
    </row>
    <row r="521" spans="1:17" s="44" customFormat="1" ht="20.25" customHeight="1">
      <c r="A521" s="46">
        <f t="shared" ref="A521:A525" si="82">A520</f>
        <v>40</v>
      </c>
      <c r="B521" s="14" t="s">
        <v>12</v>
      </c>
      <c r="C521" s="7">
        <f t="shared" si="81"/>
        <v>44839</v>
      </c>
      <c r="D521" s="11"/>
      <c r="E521" s="11"/>
      <c r="F521" s="11"/>
      <c r="G521" s="11"/>
      <c r="H521" s="5">
        <f>IFERROR(IF(COUNT(FeuilleDeTemps133058721071631772193033173313453593733874014154294434574854015134155275415555275696116256536676816957237377517657797938078218358498638778919059199339199479619759891003101710311129117111991213122713111326134413721386140014421456147014841870[[#This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départ]]&lt;FeuilleDeTemps133058721071631772193033173313453593733874014154294434574854015134155275415555275696116256536676816957237377517657797938078218358498638778919059199339199479619759891003101710311129117111991213122713111326134413721386140014421456147014841870[[#This Row],[Heure d’arrivée]],1,0)+FeuilleDeTemps133058721071631772193033173313453593733874014154294434574854015134155275415555275696116256536676816957237377517657797938078218358498638778919059199339199479619759891003101710311129117111991213122713111326134413721386140014421456147014841870[[#This Row],[Heure de départ]])-FeuilleDeTemps133058721071631772193033173313453593733874014154294434574854015134155275415555275696116256536676816957237377517657797938078218358498638778919059199339199479619759891003101710311129117111991213122713111326134413721386140014421456147014841870[[#This Row],[Fin de pause]]+FeuilleDeTemps133058721071631772193033173313453593733874014154294434574854015134155275415555275696116256536676816957237377517657797938078218358498638778919059199339199479619759891003101710311129117111991213122713111326134413721386140014421456147014841870[[#This Row],[Pause]]-FeuilleDeTemps133058721071631772193033173313453593733874014154294434574854015134155275415555275696116256536676816957237377517657797938078218358498638778919059199339199479619759891003101710311129117111991213122713111326134413721386140014421456147014841870[[#This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départ]]&lt;FeuilleDeTemps133058721071631772193033173313453593733874014154294434574854015134155275415555275696116256536676816957237377517657797938078218358498638778919059199339199479619759891003101710311129117111991213122713111326134413721386140014421456147014841870[[#This Row],[Heure d’arrivée]],1,0)+FeuilleDeTemps133058721071631772193033173313453593733874014154294434574854015134155275415555275696116256536676816957237377517657797938078218358498638778919059199339199479619759891003101710311129117111991213122713111326134413721386140014421456147014841870[[#This Row],[Heure de départ]])-FeuilleDeTemps133058721071631772193033173313453593733874014154294434574854015134155275415555275696116256536676816957237377517657797938078218358498638778919059199339199479619759891003101710311129117111991213122713111326134413721386140014421456147014841870[[#This Row],[Heure d’arrivée]],0))*24,0)</f>
        <v>0</v>
      </c>
      <c r="I521" s="59"/>
      <c r="J521" s="24"/>
    </row>
    <row r="522" spans="1:17" s="44" customFormat="1" ht="20.25" customHeight="1">
      <c r="A522" s="46">
        <f t="shared" si="82"/>
        <v>40</v>
      </c>
      <c r="B522" s="14" t="s">
        <v>13</v>
      </c>
      <c r="C522" s="7">
        <f t="shared" si="81"/>
        <v>44840</v>
      </c>
      <c r="D522" s="11"/>
      <c r="E522" s="11"/>
      <c r="F522" s="11"/>
      <c r="G522" s="11"/>
      <c r="H522" s="5">
        <f>IFERROR(IF(COUNT(FeuilleDeTemps133058721071631772193033173313453593733874014154294434574854015134155275415555275696116256536676816957237377517657797938078218358498638778919059199339199479619759891003101710311129117111991213122713111326134413721386140014421456147014841870[[#This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départ]]&lt;FeuilleDeTemps133058721071631772193033173313453593733874014154294434574854015134155275415555275696116256536676816957237377517657797938078218358498638778919059199339199479619759891003101710311129117111991213122713111326134413721386140014421456147014841870[[#This Row],[Heure d’arrivée]],1,0)+FeuilleDeTemps133058721071631772193033173313453593733874014154294434574854015134155275415555275696116256536676816957237377517657797938078218358498638778919059199339199479619759891003101710311129117111991213122713111326134413721386140014421456147014841870[[#This Row],[Heure de départ]])-FeuilleDeTemps133058721071631772193033173313453593733874014154294434574854015134155275415555275696116256536676816957237377517657797938078218358498638778919059199339199479619759891003101710311129117111991213122713111326134413721386140014421456147014841870[[#This Row],[Fin de pause]]+FeuilleDeTemps133058721071631772193033173313453593733874014154294434574854015134155275415555275696116256536676816957237377517657797938078218358498638778919059199339199479619759891003101710311129117111991213122713111326134413721386140014421456147014841870[[#This Row],[Pause]]-FeuilleDeTemps133058721071631772193033173313453593733874014154294434574854015134155275415555275696116256536676816957237377517657797938078218358498638778919059199339199479619759891003101710311129117111991213122713111326134413721386140014421456147014841870[[#This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départ]]&lt;FeuilleDeTemps133058721071631772193033173313453593733874014154294434574854015134155275415555275696116256536676816957237377517657797938078218358498638778919059199339199479619759891003101710311129117111991213122713111326134413721386140014421456147014841870[[#This Row],[Heure d’arrivée]],1,0)+FeuilleDeTemps133058721071631772193033173313453593733874014154294434574854015134155275415555275696116256536676816957237377517657797938078218358498638778919059199339199479619759891003101710311129117111991213122713111326134413721386140014421456147014841870[[#This Row],[Heure de départ]])-FeuilleDeTemps133058721071631772193033173313453593733874014154294434574854015134155275415555275696116256536676816957237377517657797938078218358498638778919059199339199479619759891003101710311129117111991213122713111326134413721386140014421456147014841870[[#This Row],[Heure d’arrivée]],0))*24,0)</f>
        <v>0</v>
      </c>
      <c r="I522" s="59"/>
      <c r="J522" s="24"/>
    </row>
    <row r="523" spans="1:17" s="44" customFormat="1" ht="20.25" customHeight="1">
      <c r="A523" s="46">
        <f t="shared" si="82"/>
        <v>40</v>
      </c>
      <c r="B523" s="14" t="s">
        <v>30</v>
      </c>
      <c r="C523" s="7">
        <f t="shared" si="81"/>
        <v>44841</v>
      </c>
      <c r="D523" s="11"/>
      <c r="E523" s="11"/>
      <c r="F523" s="11"/>
      <c r="G523" s="11"/>
      <c r="H523" s="5">
        <f>IFERROR(IF(COUNT(FeuilleDeTemps133058721071631772193033173313453593733874014154294434574854015134155275415555275696116256536676816957237377517657797938078218358498638778919059199339199479619759891003101710311129117111991213122713111326134413721386140014421456147014841870[[#This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départ]]&lt;FeuilleDeTemps133058721071631772193033173313453593733874014154294434574854015134155275415555275696116256536676816957237377517657797938078218358498638778919059199339199479619759891003101710311129117111991213122713111326134413721386140014421456147014841870[[#This Row],[Heure d’arrivée]],1,0)+FeuilleDeTemps133058721071631772193033173313453593733874014154294434574854015134155275415555275696116256536676816957237377517657797938078218358498638778919059199339199479619759891003101710311129117111991213122713111326134413721386140014421456147014841870[[#This Row],[Heure de départ]])-FeuilleDeTemps133058721071631772193033173313453593733874014154294434574854015134155275415555275696116256536676816957237377517657797938078218358498638778919059199339199479619759891003101710311129117111991213122713111326134413721386140014421456147014841870[[#This Row],[Fin de pause]]+FeuilleDeTemps133058721071631772193033173313453593733874014154294434574854015134155275415555275696116256536676816957237377517657797938078218358498638778919059199339199479619759891003101710311129117111991213122713111326134413721386140014421456147014841870[[#This Row],[Pause]]-FeuilleDeTemps133058721071631772193033173313453593733874014154294434574854015134155275415555275696116256536676816957237377517657797938078218358498638778919059199339199479619759891003101710311129117111991213122713111326134413721386140014421456147014841870[[#This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départ]]&lt;FeuilleDeTemps133058721071631772193033173313453593733874014154294434574854015134155275415555275696116256536676816957237377517657797938078218358498638778919059199339199479619759891003101710311129117111991213122713111326134413721386140014421456147014841870[[#This Row],[Heure d’arrivée]],1,0)+FeuilleDeTemps133058721071631772193033173313453593733874014154294434574854015134155275415555275696116256536676816957237377517657797938078218358498638778919059199339199479619759891003101710311129117111991213122713111326134413721386140014421456147014841870[[#This Row],[Heure de départ]])-FeuilleDeTemps133058721071631772193033173313453593733874014154294434574854015134155275415555275696116256536676816957237377517657797938078218358498638778919059199339199479619759891003101710311129117111991213122713111326134413721386140014421456147014841870[[#This Row],[Heure d’arrivée]],0))*24,0)</f>
        <v>0</v>
      </c>
      <c r="I523" s="59"/>
      <c r="J523" s="24"/>
    </row>
    <row r="524" spans="1:17" s="44" customFormat="1" ht="20.25" customHeight="1">
      <c r="A524" s="46">
        <f t="shared" si="82"/>
        <v>40</v>
      </c>
      <c r="B524" s="14" t="s">
        <v>14</v>
      </c>
      <c r="C524" s="15">
        <f t="shared" si="81"/>
        <v>44842</v>
      </c>
      <c r="D524" s="15"/>
      <c r="E524" s="15"/>
      <c r="F524" s="15"/>
      <c r="G524" s="15"/>
      <c r="H524" s="17">
        <f>IFERROR(IF(COUNT(FeuilleDeTemps133058721071631772193033173313453593733874014154294434574854015134155275415555275696116256536676816957237377517657797938078218358498638778919059199339199479619759891003101710311129117111991213122713111326134413721386140014421456147014841870[[#This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départ]]&lt;FeuilleDeTemps133058721071631772193033173313453593733874014154294434574854015134155275415555275696116256536676816957237377517657797938078218358498638778919059199339199479619759891003101710311129117111991213122713111326134413721386140014421456147014841870[[#This Row],[Heure d’arrivée]],1,0)+FeuilleDeTemps133058721071631772193033173313453593733874014154294434574854015134155275415555275696116256536676816957237377517657797938078218358498638778919059199339199479619759891003101710311129117111991213122713111326134413721386140014421456147014841870[[#This Row],[Heure de départ]])-FeuilleDeTemps133058721071631772193033173313453593733874014154294434574854015134155275415555275696116256536676816957237377517657797938078218358498638778919059199339199479619759891003101710311129117111991213122713111326134413721386140014421456147014841870[[#This Row],[Fin de pause]]+FeuilleDeTemps133058721071631772193033173313453593733874014154294434574854015134155275415555275696116256536676816957237377517657797938078218358498638778919059199339199479619759891003101710311129117111991213122713111326134413721386140014421456147014841870[[#This Row],[Pause]]-FeuilleDeTemps133058721071631772193033173313453593733874014154294434574854015134155275415555275696116256536676816957237377517657797938078218358498638778919059199339199479619759891003101710311129117111991213122713111326134413721386140014421456147014841870[[#This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départ]]&lt;FeuilleDeTemps133058721071631772193033173313453593733874014154294434574854015134155275415555275696116256536676816957237377517657797938078218358498638778919059199339199479619759891003101710311129117111991213122713111326134413721386140014421456147014841870[[#This Row],[Heure d’arrivée]],1,0)+FeuilleDeTemps133058721071631772193033173313453593733874014154294434574854015134155275415555275696116256536676816957237377517657797938078218358498638778919059199339199479619759891003101710311129117111991213122713111326134413721386140014421456147014841870[[#This Row],[Heure de départ]])-FeuilleDeTemps133058721071631772193033173313453593733874014154294434574854015134155275415555275696116256536676816957237377517657797938078218358498638778919059199339199479619759891003101710311129117111991213122713111326134413721386140014421456147014841870[[#This Row],[Heure d’arrivée]],0))*24,0)</f>
        <v>0</v>
      </c>
      <c r="I524" s="17"/>
      <c r="J524" s="25"/>
    </row>
    <row r="525" spans="1:17" s="44" customFormat="1" ht="20.25" customHeight="1">
      <c r="A525" s="46">
        <f t="shared" si="82"/>
        <v>40</v>
      </c>
      <c r="B525" s="14" t="s">
        <v>15</v>
      </c>
      <c r="C525" s="15">
        <f t="shared" si="81"/>
        <v>44843</v>
      </c>
      <c r="D525" s="15"/>
      <c r="E525" s="15"/>
      <c r="F525" s="15"/>
      <c r="G525" s="15"/>
      <c r="H525" s="17">
        <f>IFERROR(IF(COUNT(FeuilleDeTemps133058721071631772193033173313453593733874014154294434574854015134155275415555275696116256536676816957237377517657797938078218358498638778919059199339199479619759891003101710311129117111991213122713111326134413721386140014421456147014841870[[#This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départ]]&lt;FeuilleDeTemps133058721071631772193033173313453593733874014154294434574854015134155275415555275696116256536676816957237377517657797938078218358498638778919059199339199479619759891003101710311129117111991213122713111326134413721386140014421456147014841870[[#This Row],[Heure d’arrivée]],1,0)+FeuilleDeTemps133058721071631772193033173313453593733874014154294434574854015134155275415555275696116256536676816957237377517657797938078218358498638778919059199339199479619759891003101710311129117111991213122713111326134413721386140014421456147014841870[[#This Row],[Heure de départ]])-FeuilleDeTemps133058721071631772193033173313453593733874014154294434574854015134155275415555275696116256536676816957237377517657797938078218358498638778919059199339199479619759891003101710311129117111991213122713111326134413721386140014421456147014841870[[#This Row],[Fin de pause]]+FeuilleDeTemps133058721071631772193033173313453593733874014154294434574854015134155275415555275696116256536676816957237377517657797938078218358498638778919059199339199479619759891003101710311129117111991213122713111326134413721386140014421456147014841870[[#This Row],[Pause]]-FeuilleDeTemps133058721071631772193033173313453593733874014154294434574854015134155275415555275696116256536676816957237377517657797938078218358498638778919059199339199479619759891003101710311129117111991213122713111326134413721386140014421456147014841870[[#This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133058721071631772193033173313453593733874014154294434574854015134155275415555275696116256536676816957237377517657797938078218358498638778919059199339199479619759891003101710311129117111991213122713111326134413721386140014421456147014841870[[#This Row],[Heure de départ]]&lt;FeuilleDeTemps133058721071631772193033173313453593733874014154294434574854015134155275415555275696116256536676816957237377517657797938078218358498638778919059199339199479619759891003101710311129117111991213122713111326134413721386140014421456147014841870[[#This Row],[Heure d’arrivée]],1,0)+FeuilleDeTemps133058721071631772193033173313453593733874014154294434574854015134155275415555275696116256536676816957237377517657797938078218358498638778919059199339199479619759891003101710311129117111991213122713111326134413721386140014421456147014841870[[#This Row],[Heure de départ]])-FeuilleDeTemps133058721071631772193033173313453593733874014154294434574854015134155275415555275696116256536676816957237377517657797938078218358498638778919059199339199479619759891003101710311129117111991213122713111326134413721386140014421456147014841870[[#This Row],[Heure d’arrivée]],0))*24,0)</f>
        <v>0</v>
      </c>
      <c r="I525" s="17"/>
      <c r="J525" s="25"/>
    </row>
    <row r="526" spans="1:17" s="1" customFormat="1" ht="36" customHeight="1">
      <c r="A526" s="47"/>
      <c r="B526" s="2" t="s">
        <v>31</v>
      </c>
      <c r="C526" s="2" t="s">
        <v>0</v>
      </c>
      <c r="D526" s="2" t="s">
        <v>2</v>
      </c>
      <c r="E526" s="2" t="s">
        <v>4</v>
      </c>
      <c r="F526" s="2" t="s">
        <v>5</v>
      </c>
      <c r="G526" s="2" t="s">
        <v>29</v>
      </c>
      <c r="H526" s="2" t="s">
        <v>32</v>
      </c>
      <c r="N526" s="19"/>
      <c r="Q526" s="19"/>
    </row>
    <row r="527" spans="1:17" s="57" customFormat="1" ht="16.2" customHeight="1">
      <c r="A527" s="54"/>
      <c r="B527" s="55">
        <f>IF((H517)=0, (G517),(G517)-(H517))</f>
        <v>-1520</v>
      </c>
      <c r="C527" s="55">
        <v>38</v>
      </c>
      <c r="D527" s="55">
        <f>SUBTOTAL(109,FeuilleDeTemps133058721071631772193033173313453593733874014154294434574854015134155275415555275696116256536676816957237377517657797938078218358498638778919059199339199479619759891003101710311129117111991213122713111326134413721386140014421456147014841871[Heures de travail])</f>
        <v>0</v>
      </c>
      <c r="E527" s="55">
        <f>IF(D527&lt;=C527,D527,C527)</f>
        <v>0</v>
      </c>
      <c r="F527" s="55">
        <f>D527-E527</f>
        <v>0</v>
      </c>
      <c r="G527" s="55">
        <f>SUM(D527,-C527,B527)</f>
        <v>-1558</v>
      </c>
      <c r="H527" s="55">
        <f>SUM(FeuilleDeTemps133058721071631772193033173313453593733874014154294434574854015134155275415555275696116256536676816957237377517657797938078218358498638778919059199339199479619759891003101710311129117111991213122713111326134413721386140014421456147014841871[Payement])</f>
        <v>0</v>
      </c>
      <c r="I527" s="56"/>
      <c r="J527" s="56"/>
    </row>
    <row r="528" spans="1:17" s="44" customFormat="1" ht="16.8" customHeight="1" thickBot="1">
      <c r="A528" s="46"/>
      <c r="B528" s="44" t="s">
        <v>10</v>
      </c>
      <c r="C528" s="44" t="s">
        <v>1</v>
      </c>
      <c r="D528" s="44" t="s">
        <v>3</v>
      </c>
      <c r="E528" s="44" t="s">
        <v>8</v>
      </c>
      <c r="F528" s="44" t="s">
        <v>9</v>
      </c>
      <c r="G528" s="44" t="s">
        <v>6</v>
      </c>
      <c r="H528" s="44" t="s">
        <v>7</v>
      </c>
      <c r="I528" s="44" t="s">
        <v>102</v>
      </c>
      <c r="J528" s="33" t="s">
        <v>97</v>
      </c>
    </row>
    <row r="529" spans="1:17" s="44" customFormat="1" ht="20.25" customHeight="1">
      <c r="A529" s="60">
        <f>WEEKNUM(C529)-1</f>
        <v>41</v>
      </c>
      <c r="B529" s="14" t="s">
        <v>99</v>
      </c>
      <c r="C529" s="7">
        <f>(C525)+1</f>
        <v>44844</v>
      </c>
      <c r="D529" s="11"/>
      <c r="E529" s="11"/>
      <c r="F529" s="11"/>
      <c r="G529" s="11"/>
      <c r="H529" s="5">
        <f>IFERROR(IF(COUNT(FeuilleDeTemps133058721071631772193033173313453593733874014154294434574854015134155275415555275696116256536676816957237377517657797938078218358498638778919059199339199479619759891003101710311129117111991213122713111326134413721386140014421456147014841871[[#This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départ]]&lt;FeuilleDeTemps133058721071631772193033173313453593733874014154294434574854015134155275415555275696116256536676816957237377517657797938078218358498638778919059199339199479619759891003101710311129117111991213122713111326134413721386140014421456147014841871[[#This Row],[Heure d’arrivée]],1,0)+FeuilleDeTemps133058721071631772193033173313453593733874014154294434574854015134155275415555275696116256536676816957237377517657797938078218358498638778919059199339199479619759891003101710311129117111991213122713111326134413721386140014421456147014841871[[#This Row],[Heure de départ]])-FeuilleDeTemps133058721071631772193033173313453593733874014154294434574854015134155275415555275696116256536676816957237377517657797938078218358498638778919059199339199479619759891003101710311129117111991213122713111326134413721386140014421456147014841871[[#This Row],[Fin de pause]]+FeuilleDeTemps133058721071631772193033173313453593733874014154294434574854015134155275415555275696116256536676816957237377517657797938078218358498638778919059199339199479619759891003101710311129117111991213122713111326134413721386140014421456147014841871[[#This Row],[Pause]]-FeuilleDeTemps133058721071631772193033173313453593733874014154294434574854015134155275415555275696116256536676816957237377517657797938078218358498638778919059199339199479619759891003101710311129117111991213122713111326134413721386140014421456147014841871[[#This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départ]]&lt;FeuilleDeTemps133058721071631772193033173313453593733874014154294434574854015134155275415555275696116256536676816957237377517657797938078218358498638778919059199339199479619759891003101710311129117111991213122713111326134413721386140014421456147014841871[[#This Row],[Heure d’arrivée]],1,0)+FeuilleDeTemps133058721071631772193033173313453593733874014154294434574854015134155275415555275696116256536676816957237377517657797938078218358498638778919059199339199479619759891003101710311129117111991213122713111326134413721386140014421456147014841871[[#This Row],[Heure de départ]])-FeuilleDeTemps133058721071631772193033173313453593733874014154294434574854015134155275415555275696116256536676816957237377517657797938078218358498638778919059199339199479619759891003101710311129117111991213122713111326134413721386140014421456147014841871[[#This Row],[Heure d’arrivée]],0))*24,0)</f>
        <v>0</v>
      </c>
      <c r="I529" s="59"/>
      <c r="J529" s="24"/>
    </row>
    <row r="530" spans="1:17" s="44" customFormat="1" ht="20.25" customHeight="1">
      <c r="A530" s="46">
        <f>A529</f>
        <v>41</v>
      </c>
      <c r="B530" s="14" t="s">
        <v>11</v>
      </c>
      <c r="C530" s="7">
        <f t="shared" ref="C530:C535" si="83">(C529)+1</f>
        <v>44845</v>
      </c>
      <c r="D530" s="11"/>
      <c r="E530" s="11"/>
      <c r="F530" s="11"/>
      <c r="G530" s="11"/>
      <c r="H530" s="5">
        <f>IFERROR(IF(COUNT(FeuilleDeTemps133058721071631772193033173313453593733874014154294434574854015134155275415555275696116256536676816957237377517657797938078218358498638778919059199339199479619759891003101710311129117111991213122713111326134413721386140014421456147014841871[[#This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départ]]&lt;FeuilleDeTemps133058721071631772193033173313453593733874014154294434574854015134155275415555275696116256536676816957237377517657797938078218358498638778919059199339199479619759891003101710311129117111991213122713111326134413721386140014421456147014841871[[#This Row],[Heure d’arrivée]],1,0)+FeuilleDeTemps133058721071631772193033173313453593733874014154294434574854015134155275415555275696116256536676816957237377517657797938078218358498638778919059199339199479619759891003101710311129117111991213122713111326134413721386140014421456147014841871[[#This Row],[Heure de départ]])-FeuilleDeTemps133058721071631772193033173313453593733874014154294434574854015134155275415555275696116256536676816957237377517657797938078218358498638778919059199339199479619759891003101710311129117111991213122713111326134413721386140014421456147014841871[[#This Row],[Fin de pause]]+FeuilleDeTemps133058721071631772193033173313453593733874014154294434574854015134155275415555275696116256536676816957237377517657797938078218358498638778919059199339199479619759891003101710311129117111991213122713111326134413721386140014421456147014841871[[#This Row],[Pause]]-FeuilleDeTemps133058721071631772193033173313453593733874014154294434574854015134155275415555275696116256536676816957237377517657797938078218358498638778919059199339199479619759891003101710311129117111991213122713111326134413721386140014421456147014841871[[#This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départ]]&lt;FeuilleDeTemps133058721071631772193033173313453593733874014154294434574854015134155275415555275696116256536676816957237377517657797938078218358498638778919059199339199479619759891003101710311129117111991213122713111326134413721386140014421456147014841871[[#This Row],[Heure d’arrivée]],1,0)+FeuilleDeTemps133058721071631772193033173313453593733874014154294434574854015134155275415555275696116256536676816957237377517657797938078218358498638778919059199339199479619759891003101710311129117111991213122713111326134413721386140014421456147014841871[[#This Row],[Heure de départ]])-FeuilleDeTemps133058721071631772193033173313453593733874014154294434574854015134155275415555275696116256536676816957237377517657797938078218358498638778919059199339199479619759891003101710311129117111991213122713111326134413721386140014421456147014841871[[#This Row],[Heure d’arrivée]],0))*24,0)</f>
        <v>0</v>
      </c>
      <c r="I530" s="59"/>
      <c r="J530" s="24"/>
    </row>
    <row r="531" spans="1:17" s="44" customFormat="1" ht="20.25" customHeight="1">
      <c r="A531" s="46">
        <f t="shared" ref="A531:A535" si="84">A530</f>
        <v>41</v>
      </c>
      <c r="B531" s="14" t="s">
        <v>12</v>
      </c>
      <c r="C531" s="7">
        <f t="shared" si="83"/>
        <v>44846</v>
      </c>
      <c r="D531" s="11"/>
      <c r="E531" s="11"/>
      <c r="F531" s="11"/>
      <c r="G531" s="11"/>
      <c r="H531" s="5">
        <f>IFERROR(IF(COUNT(FeuilleDeTemps133058721071631772193033173313453593733874014154294434574854015134155275415555275696116256536676816957237377517657797938078218358498638778919059199339199479619759891003101710311129117111991213122713111326134413721386140014421456147014841871[[#This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départ]]&lt;FeuilleDeTemps133058721071631772193033173313453593733874014154294434574854015134155275415555275696116256536676816957237377517657797938078218358498638778919059199339199479619759891003101710311129117111991213122713111326134413721386140014421456147014841871[[#This Row],[Heure d’arrivée]],1,0)+FeuilleDeTemps133058721071631772193033173313453593733874014154294434574854015134155275415555275696116256536676816957237377517657797938078218358498638778919059199339199479619759891003101710311129117111991213122713111326134413721386140014421456147014841871[[#This Row],[Heure de départ]])-FeuilleDeTemps133058721071631772193033173313453593733874014154294434574854015134155275415555275696116256536676816957237377517657797938078218358498638778919059199339199479619759891003101710311129117111991213122713111326134413721386140014421456147014841871[[#This Row],[Fin de pause]]+FeuilleDeTemps133058721071631772193033173313453593733874014154294434574854015134155275415555275696116256536676816957237377517657797938078218358498638778919059199339199479619759891003101710311129117111991213122713111326134413721386140014421456147014841871[[#This Row],[Pause]]-FeuilleDeTemps133058721071631772193033173313453593733874014154294434574854015134155275415555275696116256536676816957237377517657797938078218358498638778919059199339199479619759891003101710311129117111991213122713111326134413721386140014421456147014841871[[#This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départ]]&lt;FeuilleDeTemps133058721071631772193033173313453593733874014154294434574854015134155275415555275696116256536676816957237377517657797938078218358498638778919059199339199479619759891003101710311129117111991213122713111326134413721386140014421456147014841871[[#This Row],[Heure d’arrivée]],1,0)+FeuilleDeTemps133058721071631772193033173313453593733874014154294434574854015134155275415555275696116256536676816957237377517657797938078218358498638778919059199339199479619759891003101710311129117111991213122713111326134413721386140014421456147014841871[[#This Row],[Heure de départ]])-FeuilleDeTemps133058721071631772193033173313453593733874014154294434574854015134155275415555275696116256536676816957237377517657797938078218358498638778919059199339199479619759891003101710311129117111991213122713111326134413721386140014421456147014841871[[#This Row],[Heure d’arrivée]],0))*24,0)</f>
        <v>0</v>
      </c>
      <c r="I531" s="59"/>
      <c r="J531" s="24"/>
    </row>
    <row r="532" spans="1:17" s="44" customFormat="1" ht="20.25" customHeight="1">
      <c r="A532" s="46">
        <f t="shared" si="84"/>
        <v>41</v>
      </c>
      <c r="B532" s="14" t="s">
        <v>13</v>
      </c>
      <c r="C532" s="7">
        <f t="shared" si="83"/>
        <v>44847</v>
      </c>
      <c r="D532" s="11"/>
      <c r="E532" s="11"/>
      <c r="F532" s="11"/>
      <c r="G532" s="11"/>
      <c r="H532" s="5">
        <f>IFERROR(IF(COUNT(FeuilleDeTemps133058721071631772193033173313453593733874014154294434574854015134155275415555275696116256536676816957237377517657797938078218358498638778919059199339199479619759891003101710311129117111991213122713111326134413721386140014421456147014841871[[#This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départ]]&lt;FeuilleDeTemps133058721071631772193033173313453593733874014154294434574854015134155275415555275696116256536676816957237377517657797938078218358498638778919059199339199479619759891003101710311129117111991213122713111326134413721386140014421456147014841871[[#This Row],[Heure d’arrivée]],1,0)+FeuilleDeTemps133058721071631772193033173313453593733874014154294434574854015134155275415555275696116256536676816957237377517657797938078218358498638778919059199339199479619759891003101710311129117111991213122713111326134413721386140014421456147014841871[[#This Row],[Heure de départ]])-FeuilleDeTemps133058721071631772193033173313453593733874014154294434574854015134155275415555275696116256536676816957237377517657797938078218358498638778919059199339199479619759891003101710311129117111991213122713111326134413721386140014421456147014841871[[#This Row],[Fin de pause]]+FeuilleDeTemps133058721071631772193033173313453593733874014154294434574854015134155275415555275696116256536676816957237377517657797938078218358498638778919059199339199479619759891003101710311129117111991213122713111326134413721386140014421456147014841871[[#This Row],[Pause]]-FeuilleDeTemps133058721071631772193033173313453593733874014154294434574854015134155275415555275696116256536676816957237377517657797938078218358498638778919059199339199479619759891003101710311129117111991213122713111326134413721386140014421456147014841871[[#This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départ]]&lt;FeuilleDeTemps133058721071631772193033173313453593733874014154294434574854015134155275415555275696116256536676816957237377517657797938078218358498638778919059199339199479619759891003101710311129117111991213122713111326134413721386140014421456147014841871[[#This Row],[Heure d’arrivée]],1,0)+FeuilleDeTemps133058721071631772193033173313453593733874014154294434574854015134155275415555275696116256536676816957237377517657797938078218358498638778919059199339199479619759891003101710311129117111991213122713111326134413721386140014421456147014841871[[#This Row],[Heure de départ]])-FeuilleDeTemps133058721071631772193033173313453593733874014154294434574854015134155275415555275696116256536676816957237377517657797938078218358498638778919059199339199479619759891003101710311129117111991213122713111326134413721386140014421456147014841871[[#This Row],[Heure d’arrivée]],0))*24,0)</f>
        <v>0</v>
      </c>
      <c r="I532" s="59"/>
      <c r="J532" s="24"/>
    </row>
    <row r="533" spans="1:17" s="44" customFormat="1" ht="20.25" customHeight="1">
      <c r="A533" s="46">
        <f t="shared" si="84"/>
        <v>41</v>
      </c>
      <c r="B533" s="14" t="s">
        <v>30</v>
      </c>
      <c r="C533" s="7">
        <f t="shared" si="83"/>
        <v>44848</v>
      </c>
      <c r="D533" s="11"/>
      <c r="E533" s="11"/>
      <c r="F533" s="11"/>
      <c r="G533" s="11"/>
      <c r="H533" s="5">
        <f>IFERROR(IF(COUNT(FeuilleDeTemps133058721071631772193033173313453593733874014154294434574854015134155275415555275696116256536676816957237377517657797938078218358498638778919059199339199479619759891003101710311129117111991213122713111326134413721386140014421456147014841871[[#This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départ]]&lt;FeuilleDeTemps133058721071631772193033173313453593733874014154294434574854015134155275415555275696116256536676816957237377517657797938078218358498638778919059199339199479619759891003101710311129117111991213122713111326134413721386140014421456147014841871[[#This Row],[Heure d’arrivée]],1,0)+FeuilleDeTemps133058721071631772193033173313453593733874014154294434574854015134155275415555275696116256536676816957237377517657797938078218358498638778919059199339199479619759891003101710311129117111991213122713111326134413721386140014421456147014841871[[#This Row],[Heure de départ]])-FeuilleDeTemps133058721071631772193033173313453593733874014154294434574854015134155275415555275696116256536676816957237377517657797938078218358498638778919059199339199479619759891003101710311129117111991213122713111326134413721386140014421456147014841871[[#This Row],[Fin de pause]]+FeuilleDeTemps133058721071631772193033173313453593733874014154294434574854015134155275415555275696116256536676816957237377517657797938078218358498638778919059199339199479619759891003101710311129117111991213122713111326134413721386140014421456147014841871[[#This Row],[Pause]]-FeuilleDeTemps133058721071631772193033173313453593733874014154294434574854015134155275415555275696116256536676816957237377517657797938078218358498638778919059199339199479619759891003101710311129117111991213122713111326134413721386140014421456147014841871[[#This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départ]]&lt;FeuilleDeTemps133058721071631772193033173313453593733874014154294434574854015134155275415555275696116256536676816957237377517657797938078218358498638778919059199339199479619759891003101710311129117111991213122713111326134413721386140014421456147014841871[[#This Row],[Heure d’arrivée]],1,0)+FeuilleDeTemps133058721071631772193033173313453593733874014154294434574854015134155275415555275696116256536676816957237377517657797938078218358498638778919059199339199479619759891003101710311129117111991213122713111326134413721386140014421456147014841871[[#This Row],[Heure de départ]])-FeuilleDeTemps133058721071631772193033173313453593733874014154294434574854015134155275415555275696116256536676816957237377517657797938078218358498638778919059199339199479619759891003101710311129117111991213122713111326134413721386140014421456147014841871[[#This Row],[Heure d’arrivée]],0))*24,0)</f>
        <v>0</v>
      </c>
      <c r="I533" s="59"/>
      <c r="J533" s="24"/>
    </row>
    <row r="534" spans="1:17" s="44" customFormat="1" ht="20.25" customHeight="1">
      <c r="A534" s="46">
        <f t="shared" si="84"/>
        <v>41</v>
      </c>
      <c r="B534" s="14" t="s">
        <v>14</v>
      </c>
      <c r="C534" s="15">
        <f t="shared" si="83"/>
        <v>44849</v>
      </c>
      <c r="D534" s="15"/>
      <c r="E534" s="15"/>
      <c r="F534" s="15"/>
      <c r="G534" s="15"/>
      <c r="H534" s="17">
        <f>IFERROR(IF(COUNT(FeuilleDeTemps133058721071631772193033173313453593733874014154294434574854015134155275415555275696116256536676816957237377517657797938078218358498638778919059199339199479619759891003101710311129117111991213122713111326134413721386140014421456147014841871[[#This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départ]]&lt;FeuilleDeTemps133058721071631772193033173313453593733874014154294434574854015134155275415555275696116256536676816957237377517657797938078218358498638778919059199339199479619759891003101710311129117111991213122713111326134413721386140014421456147014841871[[#This Row],[Heure d’arrivée]],1,0)+FeuilleDeTemps133058721071631772193033173313453593733874014154294434574854015134155275415555275696116256536676816957237377517657797938078218358498638778919059199339199479619759891003101710311129117111991213122713111326134413721386140014421456147014841871[[#This Row],[Heure de départ]])-FeuilleDeTemps133058721071631772193033173313453593733874014154294434574854015134155275415555275696116256536676816957237377517657797938078218358498638778919059199339199479619759891003101710311129117111991213122713111326134413721386140014421456147014841871[[#This Row],[Fin de pause]]+FeuilleDeTemps133058721071631772193033173313453593733874014154294434574854015134155275415555275696116256536676816957237377517657797938078218358498638778919059199339199479619759891003101710311129117111991213122713111326134413721386140014421456147014841871[[#This Row],[Pause]]-FeuilleDeTemps133058721071631772193033173313453593733874014154294434574854015134155275415555275696116256536676816957237377517657797938078218358498638778919059199339199479619759891003101710311129117111991213122713111326134413721386140014421456147014841871[[#This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départ]]&lt;FeuilleDeTemps133058721071631772193033173313453593733874014154294434574854015134155275415555275696116256536676816957237377517657797938078218358498638778919059199339199479619759891003101710311129117111991213122713111326134413721386140014421456147014841871[[#This Row],[Heure d’arrivée]],1,0)+FeuilleDeTemps133058721071631772193033173313453593733874014154294434574854015134155275415555275696116256536676816957237377517657797938078218358498638778919059199339199479619759891003101710311129117111991213122713111326134413721386140014421456147014841871[[#This Row],[Heure de départ]])-FeuilleDeTemps133058721071631772193033173313453593733874014154294434574854015134155275415555275696116256536676816957237377517657797938078218358498638778919059199339199479619759891003101710311129117111991213122713111326134413721386140014421456147014841871[[#This Row],[Heure d’arrivée]],0))*24,0)</f>
        <v>0</v>
      </c>
      <c r="I534" s="17"/>
      <c r="J534" s="25"/>
    </row>
    <row r="535" spans="1:17" s="44" customFormat="1" ht="20.25" customHeight="1">
      <c r="A535" s="46">
        <f t="shared" si="84"/>
        <v>41</v>
      </c>
      <c r="B535" s="14" t="s">
        <v>15</v>
      </c>
      <c r="C535" s="15">
        <f t="shared" si="83"/>
        <v>44850</v>
      </c>
      <c r="D535" s="15"/>
      <c r="E535" s="15"/>
      <c r="F535" s="15"/>
      <c r="G535" s="15"/>
      <c r="H535" s="17">
        <f>IFERROR(IF(COUNT(FeuilleDeTemps133058721071631772193033173313453593733874014154294434574854015134155275415555275696116256536676816957237377517657797938078218358498638778919059199339199479619759891003101710311129117111991213122713111326134413721386140014421456147014841871[[#This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départ]]&lt;FeuilleDeTemps133058721071631772193033173313453593733874014154294434574854015134155275415555275696116256536676816957237377517657797938078218358498638778919059199339199479619759891003101710311129117111991213122713111326134413721386140014421456147014841871[[#This Row],[Heure d’arrivée]],1,0)+FeuilleDeTemps133058721071631772193033173313453593733874014154294434574854015134155275415555275696116256536676816957237377517657797938078218358498638778919059199339199479619759891003101710311129117111991213122713111326134413721386140014421456147014841871[[#This Row],[Heure de départ]])-FeuilleDeTemps133058721071631772193033173313453593733874014154294434574854015134155275415555275696116256536676816957237377517657797938078218358498638778919059199339199479619759891003101710311129117111991213122713111326134413721386140014421456147014841871[[#This Row],[Fin de pause]]+FeuilleDeTemps133058721071631772193033173313453593733874014154294434574854015134155275415555275696116256536676816957237377517657797938078218358498638778919059199339199479619759891003101710311129117111991213122713111326134413721386140014421456147014841871[[#This Row],[Pause]]-FeuilleDeTemps133058721071631772193033173313453593733874014154294434574854015134155275415555275696116256536676816957237377517657797938078218358498638778919059199339199479619759891003101710311129117111991213122713111326134413721386140014421456147014841871[[#This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133058721071631772193033173313453593733874014154294434574854015134155275415555275696116256536676816957237377517657797938078218358498638778919059199339199479619759891003101710311129117111991213122713111326134413721386140014421456147014841871[[#This Row],[Heure de départ]]&lt;FeuilleDeTemps133058721071631772193033173313453593733874014154294434574854015134155275415555275696116256536676816957237377517657797938078218358498638778919059199339199479619759891003101710311129117111991213122713111326134413721386140014421456147014841871[[#This Row],[Heure d’arrivée]],1,0)+FeuilleDeTemps133058721071631772193033173313453593733874014154294434574854015134155275415555275696116256536676816957237377517657797938078218358498638778919059199339199479619759891003101710311129117111991213122713111326134413721386140014421456147014841871[[#This Row],[Heure de départ]])-FeuilleDeTemps133058721071631772193033173313453593733874014154294434574854015134155275415555275696116256536676816957237377517657797938078218358498638778919059199339199479619759891003101710311129117111991213122713111326134413721386140014421456147014841871[[#This Row],[Heure d’arrivée]],0))*24,0)</f>
        <v>0</v>
      </c>
      <c r="I535" s="17"/>
      <c r="J535" s="25"/>
    </row>
    <row r="536" spans="1:17" s="1" customFormat="1" ht="36" customHeight="1">
      <c r="A536" s="47"/>
      <c r="B536" s="2" t="s">
        <v>31</v>
      </c>
      <c r="C536" s="2" t="s">
        <v>0</v>
      </c>
      <c r="D536" s="2" t="s">
        <v>2</v>
      </c>
      <c r="E536" s="2" t="s">
        <v>4</v>
      </c>
      <c r="F536" s="2" t="s">
        <v>5</v>
      </c>
      <c r="G536" s="2" t="s">
        <v>29</v>
      </c>
      <c r="H536" s="2" t="s">
        <v>32</v>
      </c>
      <c r="N536" s="19"/>
      <c r="Q536" s="19"/>
    </row>
    <row r="537" spans="1:17" s="57" customFormat="1" ht="16.2" customHeight="1">
      <c r="A537" s="54"/>
      <c r="B537" s="55">
        <f>IF((H527)=0, (G527),(G527)-(H527))</f>
        <v>-1558</v>
      </c>
      <c r="C537" s="55">
        <v>38</v>
      </c>
      <c r="D537" s="55">
        <f>SUBTOTAL(109,FeuilleDeTemps133058721071631772193033173313453593733874014154294434574854015134155275415555275696116256536676816957237377517657797938078218358498638778919059199339199479619759891003101710311129117111991213122713111326134413721386140014421456147014841872[Heures de travail])</f>
        <v>0</v>
      </c>
      <c r="E537" s="55">
        <f>IF(D537&lt;=C537,D537,C537)</f>
        <v>0</v>
      </c>
      <c r="F537" s="55">
        <f>D537-E537</f>
        <v>0</v>
      </c>
      <c r="G537" s="55">
        <f>SUM(D537,-C537,B537)</f>
        <v>-1596</v>
      </c>
      <c r="H537" s="55">
        <f>SUM(FeuilleDeTemps133058721071631772193033173313453593733874014154294434574854015134155275415555275696116256536676816957237377517657797938078218358498638778919059199339199479619759891003101710311129117111991213122713111326134413721386140014421456147014841872[Payement])</f>
        <v>0</v>
      </c>
      <c r="I537" s="56"/>
      <c r="J537" s="56"/>
    </row>
    <row r="538" spans="1:17" s="44" customFormat="1" ht="16.8" customHeight="1" thickBot="1">
      <c r="A538" s="46"/>
      <c r="B538" s="44" t="s">
        <v>10</v>
      </c>
      <c r="C538" s="44" t="s">
        <v>1</v>
      </c>
      <c r="D538" s="44" t="s">
        <v>3</v>
      </c>
      <c r="E538" s="44" t="s">
        <v>8</v>
      </c>
      <c r="F538" s="44" t="s">
        <v>9</v>
      </c>
      <c r="G538" s="44" t="s">
        <v>6</v>
      </c>
      <c r="H538" s="44" t="s">
        <v>7</v>
      </c>
      <c r="I538" s="44" t="s">
        <v>102</v>
      </c>
      <c r="J538" s="33" t="s">
        <v>97</v>
      </c>
    </row>
    <row r="539" spans="1:17" s="44" customFormat="1" ht="20.25" customHeight="1">
      <c r="A539" s="60">
        <f>WEEKNUM(C539)-1</f>
        <v>42</v>
      </c>
      <c r="B539" s="14" t="s">
        <v>99</v>
      </c>
      <c r="C539" s="7">
        <f>(C535)+1</f>
        <v>44851</v>
      </c>
      <c r="D539" s="11"/>
      <c r="E539" s="11"/>
      <c r="F539" s="11"/>
      <c r="G539" s="11"/>
      <c r="H539" s="5">
        <f>IFERROR(IF(COUNT(FeuilleDeTemps133058721071631772193033173313453593733874014154294434574854015134155275415555275696116256536676816957237377517657797938078218358498638778919059199339199479619759891003101710311129117111991213122713111326134413721386140014421456147014841872[[#This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départ]]&lt;FeuilleDeTemps133058721071631772193033173313453593733874014154294434574854015134155275415555275696116256536676816957237377517657797938078218358498638778919059199339199479619759891003101710311129117111991213122713111326134413721386140014421456147014841872[[#This Row],[Heure d’arrivée]],1,0)+FeuilleDeTemps133058721071631772193033173313453593733874014154294434574854015134155275415555275696116256536676816957237377517657797938078218358498638778919059199339199479619759891003101710311129117111991213122713111326134413721386140014421456147014841872[[#This Row],[Heure de départ]])-FeuilleDeTemps133058721071631772193033173313453593733874014154294434574854015134155275415555275696116256536676816957237377517657797938078218358498638778919059199339199479619759891003101710311129117111991213122713111326134413721386140014421456147014841872[[#This Row],[Fin de pause]]+FeuilleDeTemps133058721071631772193033173313453593733874014154294434574854015134155275415555275696116256536676816957237377517657797938078218358498638778919059199339199479619759891003101710311129117111991213122713111326134413721386140014421456147014841872[[#This Row],[Pause]]-FeuilleDeTemps133058721071631772193033173313453593733874014154294434574854015134155275415555275696116256536676816957237377517657797938078218358498638778919059199339199479619759891003101710311129117111991213122713111326134413721386140014421456147014841872[[#This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départ]]&lt;FeuilleDeTemps133058721071631772193033173313453593733874014154294434574854015134155275415555275696116256536676816957237377517657797938078218358498638778919059199339199479619759891003101710311129117111991213122713111326134413721386140014421456147014841872[[#This Row],[Heure d’arrivée]],1,0)+FeuilleDeTemps133058721071631772193033173313453593733874014154294434574854015134155275415555275696116256536676816957237377517657797938078218358498638778919059199339199479619759891003101710311129117111991213122713111326134413721386140014421456147014841872[[#This Row],[Heure de départ]])-FeuilleDeTemps133058721071631772193033173313453593733874014154294434574854015134155275415555275696116256536676816957237377517657797938078218358498638778919059199339199479619759891003101710311129117111991213122713111326134413721386140014421456147014841872[[#This Row],[Heure d’arrivée]],0))*24,0)</f>
        <v>0</v>
      </c>
      <c r="I539" s="59"/>
      <c r="J539" s="24"/>
    </row>
    <row r="540" spans="1:17" s="44" customFormat="1" ht="20.25" customHeight="1">
      <c r="A540" s="46">
        <f>A539</f>
        <v>42</v>
      </c>
      <c r="B540" s="14" t="s">
        <v>11</v>
      </c>
      <c r="C540" s="7">
        <f t="shared" ref="C540:C545" si="85">(C539)+1</f>
        <v>44852</v>
      </c>
      <c r="D540" s="11"/>
      <c r="E540" s="11"/>
      <c r="F540" s="11"/>
      <c r="G540" s="11"/>
      <c r="H540" s="5">
        <f>IFERROR(IF(COUNT(FeuilleDeTemps133058721071631772193033173313453593733874014154294434574854015134155275415555275696116256536676816957237377517657797938078218358498638778919059199339199479619759891003101710311129117111991213122713111326134413721386140014421456147014841872[[#This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départ]]&lt;FeuilleDeTemps133058721071631772193033173313453593733874014154294434574854015134155275415555275696116256536676816957237377517657797938078218358498638778919059199339199479619759891003101710311129117111991213122713111326134413721386140014421456147014841872[[#This Row],[Heure d’arrivée]],1,0)+FeuilleDeTemps133058721071631772193033173313453593733874014154294434574854015134155275415555275696116256536676816957237377517657797938078218358498638778919059199339199479619759891003101710311129117111991213122713111326134413721386140014421456147014841872[[#This Row],[Heure de départ]])-FeuilleDeTemps133058721071631772193033173313453593733874014154294434574854015134155275415555275696116256536676816957237377517657797938078218358498638778919059199339199479619759891003101710311129117111991213122713111326134413721386140014421456147014841872[[#This Row],[Fin de pause]]+FeuilleDeTemps133058721071631772193033173313453593733874014154294434574854015134155275415555275696116256536676816957237377517657797938078218358498638778919059199339199479619759891003101710311129117111991213122713111326134413721386140014421456147014841872[[#This Row],[Pause]]-FeuilleDeTemps133058721071631772193033173313453593733874014154294434574854015134155275415555275696116256536676816957237377517657797938078218358498638778919059199339199479619759891003101710311129117111991213122713111326134413721386140014421456147014841872[[#This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départ]]&lt;FeuilleDeTemps133058721071631772193033173313453593733874014154294434574854015134155275415555275696116256536676816957237377517657797938078218358498638778919059199339199479619759891003101710311129117111991213122713111326134413721386140014421456147014841872[[#This Row],[Heure d’arrivée]],1,0)+FeuilleDeTemps133058721071631772193033173313453593733874014154294434574854015134155275415555275696116256536676816957237377517657797938078218358498638778919059199339199479619759891003101710311129117111991213122713111326134413721386140014421456147014841872[[#This Row],[Heure de départ]])-FeuilleDeTemps133058721071631772193033173313453593733874014154294434574854015134155275415555275696116256536676816957237377517657797938078218358498638778919059199339199479619759891003101710311129117111991213122713111326134413721386140014421456147014841872[[#This Row],[Heure d’arrivée]],0))*24,0)</f>
        <v>0</v>
      </c>
      <c r="I540" s="59"/>
      <c r="J540" s="24"/>
    </row>
    <row r="541" spans="1:17" s="44" customFormat="1" ht="20.25" customHeight="1">
      <c r="A541" s="46">
        <f t="shared" ref="A541:A545" si="86">A540</f>
        <v>42</v>
      </c>
      <c r="B541" s="14" t="s">
        <v>12</v>
      </c>
      <c r="C541" s="7">
        <f t="shared" si="85"/>
        <v>44853</v>
      </c>
      <c r="D541" s="11"/>
      <c r="E541" s="11"/>
      <c r="F541" s="11"/>
      <c r="G541" s="11"/>
      <c r="H541" s="5">
        <f>IFERROR(IF(COUNT(FeuilleDeTemps133058721071631772193033173313453593733874014154294434574854015134155275415555275696116256536676816957237377517657797938078218358498638778919059199339199479619759891003101710311129117111991213122713111326134413721386140014421456147014841872[[#This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départ]]&lt;FeuilleDeTemps133058721071631772193033173313453593733874014154294434574854015134155275415555275696116256536676816957237377517657797938078218358498638778919059199339199479619759891003101710311129117111991213122713111326134413721386140014421456147014841872[[#This Row],[Heure d’arrivée]],1,0)+FeuilleDeTemps133058721071631772193033173313453593733874014154294434574854015134155275415555275696116256536676816957237377517657797938078218358498638778919059199339199479619759891003101710311129117111991213122713111326134413721386140014421456147014841872[[#This Row],[Heure de départ]])-FeuilleDeTemps133058721071631772193033173313453593733874014154294434574854015134155275415555275696116256536676816957237377517657797938078218358498638778919059199339199479619759891003101710311129117111991213122713111326134413721386140014421456147014841872[[#This Row],[Fin de pause]]+FeuilleDeTemps133058721071631772193033173313453593733874014154294434574854015134155275415555275696116256536676816957237377517657797938078218358498638778919059199339199479619759891003101710311129117111991213122713111326134413721386140014421456147014841872[[#This Row],[Pause]]-FeuilleDeTemps133058721071631772193033173313453593733874014154294434574854015134155275415555275696116256536676816957237377517657797938078218358498638778919059199339199479619759891003101710311129117111991213122713111326134413721386140014421456147014841872[[#This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départ]]&lt;FeuilleDeTemps133058721071631772193033173313453593733874014154294434574854015134155275415555275696116256536676816957237377517657797938078218358498638778919059199339199479619759891003101710311129117111991213122713111326134413721386140014421456147014841872[[#This Row],[Heure d’arrivée]],1,0)+FeuilleDeTemps133058721071631772193033173313453593733874014154294434574854015134155275415555275696116256536676816957237377517657797938078218358498638778919059199339199479619759891003101710311129117111991213122713111326134413721386140014421456147014841872[[#This Row],[Heure de départ]])-FeuilleDeTemps133058721071631772193033173313453593733874014154294434574854015134155275415555275696116256536676816957237377517657797938078218358498638778919059199339199479619759891003101710311129117111991213122713111326134413721386140014421456147014841872[[#This Row],[Heure d’arrivée]],0))*24,0)</f>
        <v>0</v>
      </c>
      <c r="I541" s="59"/>
      <c r="J541" s="24"/>
    </row>
    <row r="542" spans="1:17" s="44" customFormat="1" ht="20.25" customHeight="1">
      <c r="A542" s="46">
        <f t="shared" si="86"/>
        <v>42</v>
      </c>
      <c r="B542" s="14" t="s">
        <v>13</v>
      </c>
      <c r="C542" s="7">
        <f t="shared" si="85"/>
        <v>44854</v>
      </c>
      <c r="D542" s="11"/>
      <c r="E542" s="11"/>
      <c r="F542" s="11"/>
      <c r="G542" s="11"/>
      <c r="H542" s="5">
        <f>IFERROR(IF(COUNT(FeuilleDeTemps133058721071631772193033173313453593733874014154294434574854015134155275415555275696116256536676816957237377517657797938078218358498638778919059199339199479619759891003101710311129117111991213122713111326134413721386140014421456147014841872[[#This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départ]]&lt;FeuilleDeTemps133058721071631772193033173313453593733874014154294434574854015134155275415555275696116256536676816957237377517657797938078218358498638778919059199339199479619759891003101710311129117111991213122713111326134413721386140014421456147014841872[[#This Row],[Heure d’arrivée]],1,0)+FeuilleDeTemps133058721071631772193033173313453593733874014154294434574854015134155275415555275696116256536676816957237377517657797938078218358498638778919059199339199479619759891003101710311129117111991213122713111326134413721386140014421456147014841872[[#This Row],[Heure de départ]])-FeuilleDeTemps133058721071631772193033173313453593733874014154294434574854015134155275415555275696116256536676816957237377517657797938078218358498638778919059199339199479619759891003101710311129117111991213122713111326134413721386140014421456147014841872[[#This Row],[Fin de pause]]+FeuilleDeTemps133058721071631772193033173313453593733874014154294434574854015134155275415555275696116256536676816957237377517657797938078218358498638778919059199339199479619759891003101710311129117111991213122713111326134413721386140014421456147014841872[[#This Row],[Pause]]-FeuilleDeTemps133058721071631772193033173313453593733874014154294434574854015134155275415555275696116256536676816957237377517657797938078218358498638778919059199339199479619759891003101710311129117111991213122713111326134413721386140014421456147014841872[[#This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départ]]&lt;FeuilleDeTemps133058721071631772193033173313453593733874014154294434574854015134155275415555275696116256536676816957237377517657797938078218358498638778919059199339199479619759891003101710311129117111991213122713111326134413721386140014421456147014841872[[#This Row],[Heure d’arrivée]],1,0)+FeuilleDeTemps133058721071631772193033173313453593733874014154294434574854015134155275415555275696116256536676816957237377517657797938078218358498638778919059199339199479619759891003101710311129117111991213122713111326134413721386140014421456147014841872[[#This Row],[Heure de départ]])-FeuilleDeTemps133058721071631772193033173313453593733874014154294434574854015134155275415555275696116256536676816957237377517657797938078218358498638778919059199339199479619759891003101710311129117111991213122713111326134413721386140014421456147014841872[[#This Row],[Heure d’arrivée]],0))*24,0)</f>
        <v>0</v>
      </c>
      <c r="I542" s="59"/>
      <c r="J542" s="24"/>
    </row>
    <row r="543" spans="1:17" s="44" customFormat="1" ht="20.25" customHeight="1">
      <c r="A543" s="46">
        <f t="shared" si="86"/>
        <v>42</v>
      </c>
      <c r="B543" s="14" t="s">
        <v>30</v>
      </c>
      <c r="C543" s="7">
        <f t="shared" si="85"/>
        <v>44855</v>
      </c>
      <c r="D543" s="11"/>
      <c r="E543" s="11"/>
      <c r="F543" s="11"/>
      <c r="G543" s="11"/>
      <c r="H543" s="5">
        <f>IFERROR(IF(COUNT(FeuilleDeTemps133058721071631772193033173313453593733874014154294434574854015134155275415555275696116256536676816957237377517657797938078218358498638778919059199339199479619759891003101710311129117111991213122713111326134413721386140014421456147014841872[[#This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départ]]&lt;FeuilleDeTemps133058721071631772193033173313453593733874014154294434574854015134155275415555275696116256536676816957237377517657797938078218358498638778919059199339199479619759891003101710311129117111991213122713111326134413721386140014421456147014841872[[#This Row],[Heure d’arrivée]],1,0)+FeuilleDeTemps133058721071631772193033173313453593733874014154294434574854015134155275415555275696116256536676816957237377517657797938078218358498638778919059199339199479619759891003101710311129117111991213122713111326134413721386140014421456147014841872[[#This Row],[Heure de départ]])-FeuilleDeTemps133058721071631772193033173313453593733874014154294434574854015134155275415555275696116256536676816957237377517657797938078218358498638778919059199339199479619759891003101710311129117111991213122713111326134413721386140014421456147014841872[[#This Row],[Fin de pause]]+FeuilleDeTemps133058721071631772193033173313453593733874014154294434574854015134155275415555275696116256536676816957237377517657797938078218358498638778919059199339199479619759891003101710311129117111991213122713111326134413721386140014421456147014841872[[#This Row],[Pause]]-FeuilleDeTemps133058721071631772193033173313453593733874014154294434574854015134155275415555275696116256536676816957237377517657797938078218358498638778919059199339199479619759891003101710311129117111991213122713111326134413721386140014421456147014841872[[#This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départ]]&lt;FeuilleDeTemps133058721071631772193033173313453593733874014154294434574854015134155275415555275696116256536676816957237377517657797938078218358498638778919059199339199479619759891003101710311129117111991213122713111326134413721386140014421456147014841872[[#This Row],[Heure d’arrivée]],1,0)+FeuilleDeTemps133058721071631772193033173313453593733874014154294434574854015134155275415555275696116256536676816957237377517657797938078218358498638778919059199339199479619759891003101710311129117111991213122713111326134413721386140014421456147014841872[[#This Row],[Heure de départ]])-FeuilleDeTemps133058721071631772193033173313453593733874014154294434574854015134155275415555275696116256536676816957237377517657797938078218358498638778919059199339199479619759891003101710311129117111991213122713111326134413721386140014421456147014841872[[#This Row],[Heure d’arrivée]],0))*24,0)</f>
        <v>0</v>
      </c>
      <c r="I543" s="59"/>
      <c r="J543" s="24"/>
    </row>
    <row r="544" spans="1:17" s="44" customFormat="1" ht="20.25" customHeight="1">
      <c r="A544" s="46">
        <f t="shared" si="86"/>
        <v>42</v>
      </c>
      <c r="B544" s="14" t="s">
        <v>14</v>
      </c>
      <c r="C544" s="15">
        <f t="shared" si="85"/>
        <v>44856</v>
      </c>
      <c r="D544" s="15"/>
      <c r="E544" s="15"/>
      <c r="F544" s="15"/>
      <c r="G544" s="15"/>
      <c r="H544" s="17">
        <f>IFERROR(IF(COUNT(FeuilleDeTemps133058721071631772193033173313453593733874014154294434574854015134155275415555275696116256536676816957237377517657797938078218358498638778919059199339199479619759891003101710311129117111991213122713111326134413721386140014421456147014841872[[#This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départ]]&lt;FeuilleDeTemps133058721071631772193033173313453593733874014154294434574854015134155275415555275696116256536676816957237377517657797938078218358498638778919059199339199479619759891003101710311129117111991213122713111326134413721386140014421456147014841872[[#This Row],[Heure d’arrivée]],1,0)+FeuilleDeTemps133058721071631772193033173313453593733874014154294434574854015134155275415555275696116256536676816957237377517657797938078218358498638778919059199339199479619759891003101710311129117111991213122713111326134413721386140014421456147014841872[[#This Row],[Heure de départ]])-FeuilleDeTemps133058721071631772193033173313453593733874014154294434574854015134155275415555275696116256536676816957237377517657797938078218358498638778919059199339199479619759891003101710311129117111991213122713111326134413721386140014421456147014841872[[#This Row],[Fin de pause]]+FeuilleDeTemps133058721071631772193033173313453593733874014154294434574854015134155275415555275696116256536676816957237377517657797938078218358498638778919059199339199479619759891003101710311129117111991213122713111326134413721386140014421456147014841872[[#This Row],[Pause]]-FeuilleDeTemps133058721071631772193033173313453593733874014154294434574854015134155275415555275696116256536676816957237377517657797938078218358498638778919059199339199479619759891003101710311129117111991213122713111326134413721386140014421456147014841872[[#This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départ]]&lt;FeuilleDeTemps133058721071631772193033173313453593733874014154294434574854015134155275415555275696116256536676816957237377517657797938078218358498638778919059199339199479619759891003101710311129117111991213122713111326134413721386140014421456147014841872[[#This Row],[Heure d’arrivée]],1,0)+FeuilleDeTemps133058721071631772193033173313453593733874014154294434574854015134155275415555275696116256536676816957237377517657797938078218358498638778919059199339199479619759891003101710311129117111991213122713111326134413721386140014421456147014841872[[#This Row],[Heure de départ]])-FeuilleDeTemps133058721071631772193033173313453593733874014154294434574854015134155275415555275696116256536676816957237377517657797938078218358498638778919059199339199479619759891003101710311129117111991213122713111326134413721386140014421456147014841872[[#This Row],[Heure d’arrivée]],0))*24,0)</f>
        <v>0</v>
      </c>
      <c r="I544" s="17"/>
      <c r="J544" s="25"/>
    </row>
    <row r="545" spans="1:17" s="44" customFormat="1" ht="20.25" customHeight="1">
      <c r="A545" s="46">
        <f t="shared" si="86"/>
        <v>42</v>
      </c>
      <c r="B545" s="14" t="s">
        <v>15</v>
      </c>
      <c r="C545" s="15">
        <f t="shared" si="85"/>
        <v>44857</v>
      </c>
      <c r="D545" s="15"/>
      <c r="E545" s="15"/>
      <c r="F545" s="15"/>
      <c r="G545" s="15"/>
      <c r="H545" s="17">
        <f>IFERROR(IF(COUNT(FeuilleDeTemps133058721071631772193033173313453593733874014154294434574854015134155275415555275696116256536676816957237377517657797938078218358498638778919059199339199479619759891003101710311129117111991213122713111326134413721386140014421456147014841872[[#This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départ]]&lt;FeuilleDeTemps133058721071631772193033173313453593733874014154294434574854015134155275415555275696116256536676816957237377517657797938078218358498638778919059199339199479619759891003101710311129117111991213122713111326134413721386140014421456147014841872[[#This Row],[Heure d’arrivée]],1,0)+FeuilleDeTemps133058721071631772193033173313453593733874014154294434574854015134155275415555275696116256536676816957237377517657797938078218358498638778919059199339199479619759891003101710311129117111991213122713111326134413721386140014421456147014841872[[#This Row],[Heure de départ]])-FeuilleDeTemps133058721071631772193033173313453593733874014154294434574854015134155275415555275696116256536676816957237377517657797938078218358498638778919059199339199479619759891003101710311129117111991213122713111326134413721386140014421456147014841872[[#This Row],[Fin de pause]]+FeuilleDeTemps133058721071631772193033173313453593733874014154294434574854015134155275415555275696116256536676816957237377517657797938078218358498638778919059199339199479619759891003101710311129117111991213122713111326134413721386140014421456147014841872[[#This Row],[Pause]]-FeuilleDeTemps133058721071631772193033173313453593733874014154294434574854015134155275415555275696116256536676816957237377517657797938078218358498638778919059199339199479619759891003101710311129117111991213122713111326134413721386140014421456147014841872[[#This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133058721071631772193033173313453593733874014154294434574854015134155275415555275696116256536676816957237377517657797938078218358498638778919059199339199479619759891003101710311129117111991213122713111326134413721386140014421456147014841872[[#This Row],[Heure de départ]]&lt;FeuilleDeTemps133058721071631772193033173313453593733874014154294434574854015134155275415555275696116256536676816957237377517657797938078218358498638778919059199339199479619759891003101710311129117111991213122713111326134413721386140014421456147014841872[[#This Row],[Heure d’arrivée]],1,0)+FeuilleDeTemps133058721071631772193033173313453593733874014154294434574854015134155275415555275696116256536676816957237377517657797938078218358498638778919059199339199479619759891003101710311129117111991213122713111326134413721386140014421456147014841872[[#This Row],[Heure de départ]])-FeuilleDeTemps133058721071631772193033173313453593733874014154294434574854015134155275415555275696116256536676816957237377517657797938078218358498638778919059199339199479619759891003101710311129117111991213122713111326134413721386140014421456147014841872[[#This Row],[Heure d’arrivée]],0))*24,0)</f>
        <v>0</v>
      </c>
      <c r="I545" s="17"/>
      <c r="J545" s="25"/>
    </row>
    <row r="546" spans="1:17" s="1" customFormat="1" ht="36" customHeight="1">
      <c r="A546" s="47"/>
      <c r="B546" s="2" t="s">
        <v>31</v>
      </c>
      <c r="C546" s="2" t="s">
        <v>0</v>
      </c>
      <c r="D546" s="2" t="s">
        <v>2</v>
      </c>
      <c r="E546" s="2" t="s">
        <v>4</v>
      </c>
      <c r="F546" s="2" t="s">
        <v>5</v>
      </c>
      <c r="G546" s="2" t="s">
        <v>29</v>
      </c>
      <c r="H546" s="2" t="s">
        <v>32</v>
      </c>
      <c r="N546" s="19"/>
      <c r="Q546" s="19"/>
    </row>
    <row r="547" spans="1:17" s="57" customFormat="1" ht="16.2" customHeight="1">
      <c r="A547" s="54"/>
      <c r="B547" s="55">
        <f>IF((H537)=0, (G537),(G537)-(H537))</f>
        <v>-1596</v>
      </c>
      <c r="C547" s="55">
        <v>38</v>
      </c>
      <c r="D547" s="55">
        <f>SUBTOTAL(109,FeuilleDeTemps133058721071631772193033173313453593733874014154294434574854015134155275415555275696116256536676816957237377517657797938078218358498638778919059199339199479619759891003101710311129117111991213122713111326134413721386140014421456147014841873[Heures de travail])</f>
        <v>0</v>
      </c>
      <c r="E547" s="55">
        <f>IF(D547&lt;=C547,D547,C547)</f>
        <v>0</v>
      </c>
      <c r="F547" s="55">
        <f>D547-E547</f>
        <v>0</v>
      </c>
      <c r="G547" s="55">
        <f>SUM(D547,-C547,B547)</f>
        <v>-1634</v>
      </c>
      <c r="H547" s="55">
        <f>SUM(FeuilleDeTemps133058721071631772193033173313453593733874014154294434574854015134155275415555275696116256536676816957237377517657797938078218358498638778919059199339199479619759891003101710311129117111991213122713111326134413721386140014421456147014841873[Payement])</f>
        <v>0</v>
      </c>
      <c r="I547" s="56"/>
      <c r="J547" s="56"/>
    </row>
    <row r="548" spans="1:17" s="44" customFormat="1" ht="16.8" customHeight="1" thickBot="1">
      <c r="A548" s="46"/>
      <c r="B548" s="44" t="s">
        <v>10</v>
      </c>
      <c r="C548" s="44" t="s">
        <v>1</v>
      </c>
      <c r="D548" s="44" t="s">
        <v>3</v>
      </c>
      <c r="E548" s="44" t="s">
        <v>8</v>
      </c>
      <c r="F548" s="44" t="s">
        <v>9</v>
      </c>
      <c r="G548" s="44" t="s">
        <v>6</v>
      </c>
      <c r="H548" s="44" t="s">
        <v>7</v>
      </c>
      <c r="I548" s="44" t="s">
        <v>102</v>
      </c>
      <c r="J548" s="33" t="s">
        <v>97</v>
      </c>
    </row>
    <row r="549" spans="1:17" s="44" customFormat="1" ht="20.25" customHeight="1">
      <c r="A549" s="60">
        <f>WEEKNUM(C549)-1</f>
        <v>43</v>
      </c>
      <c r="B549" s="14" t="s">
        <v>99</v>
      </c>
      <c r="C549" s="7">
        <f>(C545)+1</f>
        <v>44858</v>
      </c>
      <c r="D549" s="11"/>
      <c r="E549" s="11"/>
      <c r="F549" s="11"/>
      <c r="G549" s="11"/>
      <c r="H549" s="5">
        <f>IFERROR(IF(COUNT(FeuilleDeTemps133058721071631772193033173313453593733874014154294434574854015134155275415555275696116256536676816957237377517657797938078218358498638778919059199339199479619759891003101710311129117111991213122713111326134413721386140014421456147014841873[[#This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départ]]&lt;FeuilleDeTemps133058721071631772193033173313453593733874014154294434574854015134155275415555275696116256536676816957237377517657797938078218358498638778919059199339199479619759891003101710311129117111991213122713111326134413721386140014421456147014841873[[#This Row],[Heure d’arrivée]],1,0)+FeuilleDeTemps133058721071631772193033173313453593733874014154294434574854015134155275415555275696116256536676816957237377517657797938078218358498638778919059199339199479619759891003101710311129117111991213122713111326134413721386140014421456147014841873[[#This Row],[Heure de départ]])-FeuilleDeTemps133058721071631772193033173313453593733874014154294434574854015134155275415555275696116256536676816957237377517657797938078218358498638778919059199339199479619759891003101710311129117111991213122713111326134413721386140014421456147014841873[[#This Row],[Fin de pause]]+FeuilleDeTemps133058721071631772193033173313453593733874014154294434574854015134155275415555275696116256536676816957237377517657797938078218358498638778919059199339199479619759891003101710311129117111991213122713111326134413721386140014421456147014841873[[#This Row],[Pause]]-FeuilleDeTemps133058721071631772193033173313453593733874014154294434574854015134155275415555275696116256536676816957237377517657797938078218358498638778919059199339199479619759891003101710311129117111991213122713111326134413721386140014421456147014841873[[#This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départ]]&lt;FeuilleDeTemps133058721071631772193033173313453593733874014154294434574854015134155275415555275696116256536676816957237377517657797938078218358498638778919059199339199479619759891003101710311129117111991213122713111326134413721386140014421456147014841873[[#This Row],[Heure d’arrivée]],1,0)+FeuilleDeTemps133058721071631772193033173313453593733874014154294434574854015134155275415555275696116256536676816957237377517657797938078218358498638778919059199339199479619759891003101710311129117111991213122713111326134413721386140014421456147014841873[[#This Row],[Heure de départ]])-FeuilleDeTemps133058721071631772193033173313453593733874014154294434574854015134155275415555275696116256536676816957237377517657797938078218358498638778919059199339199479619759891003101710311129117111991213122713111326134413721386140014421456147014841873[[#This Row],[Heure d’arrivée]],0))*24,0)</f>
        <v>0</v>
      </c>
      <c r="I549" s="59"/>
      <c r="J549" s="24"/>
    </row>
    <row r="550" spans="1:17" s="44" customFormat="1" ht="20.25" customHeight="1">
      <c r="A550" s="46">
        <f>A549</f>
        <v>43</v>
      </c>
      <c r="B550" s="14" t="s">
        <v>11</v>
      </c>
      <c r="C550" s="7">
        <f t="shared" ref="C550:C555" si="87">(C549)+1</f>
        <v>44859</v>
      </c>
      <c r="D550" s="11"/>
      <c r="E550" s="11"/>
      <c r="F550" s="11"/>
      <c r="G550" s="11"/>
      <c r="H550" s="5">
        <f>IFERROR(IF(COUNT(FeuilleDeTemps133058721071631772193033173313453593733874014154294434574854015134155275415555275696116256536676816957237377517657797938078218358498638778919059199339199479619759891003101710311129117111991213122713111326134413721386140014421456147014841873[[#This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départ]]&lt;FeuilleDeTemps133058721071631772193033173313453593733874014154294434574854015134155275415555275696116256536676816957237377517657797938078218358498638778919059199339199479619759891003101710311129117111991213122713111326134413721386140014421456147014841873[[#This Row],[Heure d’arrivée]],1,0)+FeuilleDeTemps133058721071631772193033173313453593733874014154294434574854015134155275415555275696116256536676816957237377517657797938078218358498638778919059199339199479619759891003101710311129117111991213122713111326134413721386140014421456147014841873[[#This Row],[Heure de départ]])-FeuilleDeTemps133058721071631772193033173313453593733874014154294434574854015134155275415555275696116256536676816957237377517657797938078218358498638778919059199339199479619759891003101710311129117111991213122713111326134413721386140014421456147014841873[[#This Row],[Fin de pause]]+FeuilleDeTemps133058721071631772193033173313453593733874014154294434574854015134155275415555275696116256536676816957237377517657797938078218358498638778919059199339199479619759891003101710311129117111991213122713111326134413721386140014421456147014841873[[#This Row],[Pause]]-FeuilleDeTemps133058721071631772193033173313453593733874014154294434574854015134155275415555275696116256536676816957237377517657797938078218358498638778919059199339199479619759891003101710311129117111991213122713111326134413721386140014421456147014841873[[#This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départ]]&lt;FeuilleDeTemps133058721071631772193033173313453593733874014154294434574854015134155275415555275696116256536676816957237377517657797938078218358498638778919059199339199479619759891003101710311129117111991213122713111326134413721386140014421456147014841873[[#This Row],[Heure d’arrivée]],1,0)+FeuilleDeTemps133058721071631772193033173313453593733874014154294434574854015134155275415555275696116256536676816957237377517657797938078218358498638778919059199339199479619759891003101710311129117111991213122713111326134413721386140014421456147014841873[[#This Row],[Heure de départ]])-FeuilleDeTemps133058721071631772193033173313453593733874014154294434574854015134155275415555275696116256536676816957237377517657797938078218358498638778919059199339199479619759891003101710311129117111991213122713111326134413721386140014421456147014841873[[#This Row],[Heure d’arrivée]],0))*24,0)</f>
        <v>0</v>
      </c>
      <c r="I550" s="59"/>
      <c r="J550" s="24"/>
    </row>
    <row r="551" spans="1:17" s="44" customFormat="1" ht="20.25" customHeight="1">
      <c r="A551" s="46">
        <f t="shared" ref="A551:A555" si="88">A550</f>
        <v>43</v>
      </c>
      <c r="B551" s="14" t="s">
        <v>12</v>
      </c>
      <c r="C551" s="7">
        <f t="shared" si="87"/>
        <v>44860</v>
      </c>
      <c r="D551" s="11"/>
      <c r="E551" s="11"/>
      <c r="F551" s="11"/>
      <c r="G551" s="11"/>
      <c r="H551" s="5">
        <f>IFERROR(IF(COUNT(FeuilleDeTemps133058721071631772193033173313453593733874014154294434574854015134155275415555275696116256536676816957237377517657797938078218358498638778919059199339199479619759891003101710311129117111991213122713111326134413721386140014421456147014841873[[#This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départ]]&lt;FeuilleDeTemps133058721071631772193033173313453593733874014154294434574854015134155275415555275696116256536676816957237377517657797938078218358498638778919059199339199479619759891003101710311129117111991213122713111326134413721386140014421456147014841873[[#This Row],[Heure d’arrivée]],1,0)+FeuilleDeTemps133058721071631772193033173313453593733874014154294434574854015134155275415555275696116256536676816957237377517657797938078218358498638778919059199339199479619759891003101710311129117111991213122713111326134413721386140014421456147014841873[[#This Row],[Heure de départ]])-FeuilleDeTemps133058721071631772193033173313453593733874014154294434574854015134155275415555275696116256536676816957237377517657797938078218358498638778919059199339199479619759891003101710311129117111991213122713111326134413721386140014421456147014841873[[#This Row],[Fin de pause]]+FeuilleDeTemps133058721071631772193033173313453593733874014154294434574854015134155275415555275696116256536676816957237377517657797938078218358498638778919059199339199479619759891003101710311129117111991213122713111326134413721386140014421456147014841873[[#This Row],[Pause]]-FeuilleDeTemps133058721071631772193033173313453593733874014154294434574854015134155275415555275696116256536676816957237377517657797938078218358498638778919059199339199479619759891003101710311129117111991213122713111326134413721386140014421456147014841873[[#This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départ]]&lt;FeuilleDeTemps133058721071631772193033173313453593733874014154294434574854015134155275415555275696116256536676816957237377517657797938078218358498638778919059199339199479619759891003101710311129117111991213122713111326134413721386140014421456147014841873[[#This Row],[Heure d’arrivée]],1,0)+FeuilleDeTemps133058721071631772193033173313453593733874014154294434574854015134155275415555275696116256536676816957237377517657797938078218358498638778919059199339199479619759891003101710311129117111991213122713111326134413721386140014421456147014841873[[#This Row],[Heure de départ]])-FeuilleDeTemps133058721071631772193033173313453593733874014154294434574854015134155275415555275696116256536676816957237377517657797938078218358498638778919059199339199479619759891003101710311129117111991213122713111326134413721386140014421456147014841873[[#This Row],[Heure d’arrivée]],0))*24,0)</f>
        <v>0</v>
      </c>
      <c r="I551" s="59"/>
      <c r="J551" s="24"/>
    </row>
    <row r="552" spans="1:17" s="44" customFormat="1" ht="20.25" customHeight="1">
      <c r="A552" s="46">
        <f t="shared" si="88"/>
        <v>43</v>
      </c>
      <c r="B552" s="14" t="s">
        <v>13</v>
      </c>
      <c r="C552" s="7">
        <f t="shared" si="87"/>
        <v>44861</v>
      </c>
      <c r="D552" s="11"/>
      <c r="E552" s="11"/>
      <c r="F552" s="11"/>
      <c r="G552" s="11"/>
      <c r="H552" s="5">
        <f>IFERROR(IF(COUNT(FeuilleDeTemps133058721071631772193033173313453593733874014154294434574854015134155275415555275696116256536676816957237377517657797938078218358498638778919059199339199479619759891003101710311129117111991213122713111326134413721386140014421456147014841873[[#This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départ]]&lt;FeuilleDeTemps133058721071631772193033173313453593733874014154294434574854015134155275415555275696116256536676816957237377517657797938078218358498638778919059199339199479619759891003101710311129117111991213122713111326134413721386140014421456147014841873[[#This Row],[Heure d’arrivée]],1,0)+FeuilleDeTemps133058721071631772193033173313453593733874014154294434574854015134155275415555275696116256536676816957237377517657797938078218358498638778919059199339199479619759891003101710311129117111991213122713111326134413721386140014421456147014841873[[#This Row],[Heure de départ]])-FeuilleDeTemps133058721071631772193033173313453593733874014154294434574854015134155275415555275696116256536676816957237377517657797938078218358498638778919059199339199479619759891003101710311129117111991213122713111326134413721386140014421456147014841873[[#This Row],[Fin de pause]]+FeuilleDeTemps133058721071631772193033173313453593733874014154294434574854015134155275415555275696116256536676816957237377517657797938078218358498638778919059199339199479619759891003101710311129117111991213122713111326134413721386140014421456147014841873[[#This Row],[Pause]]-FeuilleDeTemps133058721071631772193033173313453593733874014154294434574854015134155275415555275696116256536676816957237377517657797938078218358498638778919059199339199479619759891003101710311129117111991213122713111326134413721386140014421456147014841873[[#This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départ]]&lt;FeuilleDeTemps133058721071631772193033173313453593733874014154294434574854015134155275415555275696116256536676816957237377517657797938078218358498638778919059199339199479619759891003101710311129117111991213122713111326134413721386140014421456147014841873[[#This Row],[Heure d’arrivée]],1,0)+FeuilleDeTemps133058721071631772193033173313453593733874014154294434574854015134155275415555275696116256536676816957237377517657797938078218358498638778919059199339199479619759891003101710311129117111991213122713111326134413721386140014421456147014841873[[#This Row],[Heure de départ]])-FeuilleDeTemps133058721071631772193033173313453593733874014154294434574854015134155275415555275696116256536676816957237377517657797938078218358498638778919059199339199479619759891003101710311129117111991213122713111326134413721386140014421456147014841873[[#This Row],[Heure d’arrivée]],0))*24,0)</f>
        <v>0</v>
      </c>
      <c r="I552" s="59"/>
      <c r="J552" s="24"/>
    </row>
    <row r="553" spans="1:17" s="44" customFormat="1" ht="20.25" customHeight="1">
      <c r="A553" s="46">
        <f t="shared" si="88"/>
        <v>43</v>
      </c>
      <c r="B553" s="14" t="s">
        <v>30</v>
      </c>
      <c r="C553" s="7">
        <f t="shared" si="87"/>
        <v>44862</v>
      </c>
      <c r="D553" s="11"/>
      <c r="E553" s="11"/>
      <c r="F553" s="11"/>
      <c r="G553" s="11"/>
      <c r="H553" s="5">
        <f>IFERROR(IF(COUNT(FeuilleDeTemps133058721071631772193033173313453593733874014154294434574854015134155275415555275696116256536676816957237377517657797938078218358498638778919059199339199479619759891003101710311129117111991213122713111326134413721386140014421456147014841873[[#This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départ]]&lt;FeuilleDeTemps133058721071631772193033173313453593733874014154294434574854015134155275415555275696116256536676816957237377517657797938078218358498638778919059199339199479619759891003101710311129117111991213122713111326134413721386140014421456147014841873[[#This Row],[Heure d’arrivée]],1,0)+FeuilleDeTemps133058721071631772193033173313453593733874014154294434574854015134155275415555275696116256536676816957237377517657797938078218358498638778919059199339199479619759891003101710311129117111991213122713111326134413721386140014421456147014841873[[#This Row],[Heure de départ]])-FeuilleDeTemps133058721071631772193033173313453593733874014154294434574854015134155275415555275696116256536676816957237377517657797938078218358498638778919059199339199479619759891003101710311129117111991213122713111326134413721386140014421456147014841873[[#This Row],[Fin de pause]]+FeuilleDeTemps133058721071631772193033173313453593733874014154294434574854015134155275415555275696116256536676816957237377517657797938078218358498638778919059199339199479619759891003101710311129117111991213122713111326134413721386140014421456147014841873[[#This Row],[Pause]]-FeuilleDeTemps133058721071631772193033173313453593733874014154294434574854015134155275415555275696116256536676816957237377517657797938078218358498638778919059199339199479619759891003101710311129117111991213122713111326134413721386140014421456147014841873[[#This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départ]]&lt;FeuilleDeTemps133058721071631772193033173313453593733874014154294434574854015134155275415555275696116256536676816957237377517657797938078218358498638778919059199339199479619759891003101710311129117111991213122713111326134413721386140014421456147014841873[[#This Row],[Heure d’arrivée]],1,0)+FeuilleDeTemps133058721071631772193033173313453593733874014154294434574854015134155275415555275696116256536676816957237377517657797938078218358498638778919059199339199479619759891003101710311129117111991213122713111326134413721386140014421456147014841873[[#This Row],[Heure de départ]])-FeuilleDeTemps133058721071631772193033173313453593733874014154294434574854015134155275415555275696116256536676816957237377517657797938078218358498638778919059199339199479619759891003101710311129117111991213122713111326134413721386140014421456147014841873[[#This Row],[Heure d’arrivée]],0))*24,0)</f>
        <v>0</v>
      </c>
      <c r="I553" s="59"/>
      <c r="J553" s="24"/>
    </row>
    <row r="554" spans="1:17" s="44" customFormat="1" ht="20.25" customHeight="1">
      <c r="A554" s="46">
        <f t="shared" si="88"/>
        <v>43</v>
      </c>
      <c r="B554" s="14" t="s">
        <v>14</v>
      </c>
      <c r="C554" s="15">
        <f t="shared" si="87"/>
        <v>44863</v>
      </c>
      <c r="D554" s="15"/>
      <c r="E554" s="15"/>
      <c r="F554" s="15"/>
      <c r="G554" s="15"/>
      <c r="H554" s="17">
        <f>IFERROR(IF(COUNT(FeuilleDeTemps133058721071631772193033173313453593733874014154294434574854015134155275415555275696116256536676816957237377517657797938078218358498638778919059199339199479619759891003101710311129117111991213122713111326134413721386140014421456147014841873[[#This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départ]]&lt;FeuilleDeTemps133058721071631772193033173313453593733874014154294434574854015134155275415555275696116256536676816957237377517657797938078218358498638778919059199339199479619759891003101710311129117111991213122713111326134413721386140014421456147014841873[[#This Row],[Heure d’arrivée]],1,0)+FeuilleDeTemps133058721071631772193033173313453593733874014154294434574854015134155275415555275696116256536676816957237377517657797938078218358498638778919059199339199479619759891003101710311129117111991213122713111326134413721386140014421456147014841873[[#This Row],[Heure de départ]])-FeuilleDeTemps133058721071631772193033173313453593733874014154294434574854015134155275415555275696116256536676816957237377517657797938078218358498638778919059199339199479619759891003101710311129117111991213122713111326134413721386140014421456147014841873[[#This Row],[Fin de pause]]+FeuilleDeTemps133058721071631772193033173313453593733874014154294434574854015134155275415555275696116256536676816957237377517657797938078218358498638778919059199339199479619759891003101710311129117111991213122713111326134413721386140014421456147014841873[[#This Row],[Pause]]-FeuilleDeTemps133058721071631772193033173313453593733874014154294434574854015134155275415555275696116256536676816957237377517657797938078218358498638778919059199339199479619759891003101710311129117111991213122713111326134413721386140014421456147014841873[[#This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départ]]&lt;FeuilleDeTemps133058721071631772193033173313453593733874014154294434574854015134155275415555275696116256536676816957237377517657797938078218358498638778919059199339199479619759891003101710311129117111991213122713111326134413721386140014421456147014841873[[#This Row],[Heure d’arrivée]],1,0)+FeuilleDeTemps133058721071631772193033173313453593733874014154294434574854015134155275415555275696116256536676816957237377517657797938078218358498638778919059199339199479619759891003101710311129117111991213122713111326134413721386140014421456147014841873[[#This Row],[Heure de départ]])-FeuilleDeTemps133058721071631772193033173313453593733874014154294434574854015134155275415555275696116256536676816957237377517657797938078218358498638778919059199339199479619759891003101710311129117111991213122713111326134413721386140014421456147014841873[[#This Row],[Heure d’arrivée]],0))*24,0)</f>
        <v>0</v>
      </c>
      <c r="I554" s="17"/>
      <c r="J554" s="25"/>
    </row>
    <row r="555" spans="1:17" s="44" customFormat="1" ht="20.25" customHeight="1">
      <c r="A555" s="46">
        <f t="shared" si="88"/>
        <v>43</v>
      </c>
      <c r="B555" s="14" t="s">
        <v>15</v>
      </c>
      <c r="C555" s="15">
        <f t="shared" si="87"/>
        <v>44864</v>
      </c>
      <c r="D555" s="15"/>
      <c r="E555" s="15"/>
      <c r="F555" s="15"/>
      <c r="G555" s="15"/>
      <c r="H555" s="17">
        <f>IFERROR(IF(COUNT(FeuilleDeTemps133058721071631772193033173313453593733874014154294434574854015134155275415555275696116256536676816957237377517657797938078218358498638778919059199339199479619759891003101710311129117111991213122713111326134413721386140014421456147014841873[[#This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départ]]&lt;FeuilleDeTemps133058721071631772193033173313453593733874014154294434574854015134155275415555275696116256536676816957237377517657797938078218358498638778919059199339199479619759891003101710311129117111991213122713111326134413721386140014421456147014841873[[#This Row],[Heure d’arrivée]],1,0)+FeuilleDeTemps133058721071631772193033173313453593733874014154294434574854015134155275415555275696116256536676816957237377517657797938078218358498638778919059199339199479619759891003101710311129117111991213122713111326134413721386140014421456147014841873[[#This Row],[Heure de départ]])-FeuilleDeTemps133058721071631772193033173313453593733874014154294434574854015134155275415555275696116256536676816957237377517657797938078218358498638778919059199339199479619759891003101710311129117111991213122713111326134413721386140014421456147014841873[[#This Row],[Fin de pause]]+FeuilleDeTemps133058721071631772193033173313453593733874014154294434574854015134155275415555275696116256536676816957237377517657797938078218358498638778919059199339199479619759891003101710311129117111991213122713111326134413721386140014421456147014841873[[#This Row],[Pause]]-FeuilleDeTemps133058721071631772193033173313453593733874014154294434574854015134155275415555275696116256536676816957237377517657797938078218358498638778919059199339199479619759891003101710311129117111991213122713111326134413721386140014421456147014841873[[#This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133058721071631772193033173313453593733874014154294434574854015134155275415555275696116256536676816957237377517657797938078218358498638778919059199339199479619759891003101710311129117111991213122713111326134413721386140014421456147014841873[[#This Row],[Heure de départ]]&lt;FeuilleDeTemps133058721071631772193033173313453593733874014154294434574854015134155275415555275696116256536676816957237377517657797938078218358498638778919059199339199479619759891003101710311129117111991213122713111326134413721386140014421456147014841873[[#This Row],[Heure d’arrivée]],1,0)+FeuilleDeTemps133058721071631772193033173313453593733874014154294434574854015134155275415555275696116256536676816957237377517657797938078218358498638778919059199339199479619759891003101710311129117111991213122713111326134413721386140014421456147014841873[[#This Row],[Heure de départ]])-FeuilleDeTemps133058721071631772193033173313453593733874014154294434574854015134155275415555275696116256536676816957237377517657797938078218358498638778919059199339199479619759891003101710311129117111991213122713111326134413721386140014421456147014841873[[#This Row],[Heure d’arrivée]],0))*24,0)</f>
        <v>0</v>
      </c>
      <c r="I555" s="17"/>
      <c r="J555" s="25"/>
    </row>
    <row r="556" spans="1:17" s="1" customFormat="1" ht="36" customHeight="1">
      <c r="A556" s="47"/>
      <c r="B556" s="2" t="s">
        <v>31</v>
      </c>
      <c r="C556" s="2" t="s">
        <v>0</v>
      </c>
      <c r="D556" s="2" t="s">
        <v>2</v>
      </c>
      <c r="E556" s="2" t="s">
        <v>4</v>
      </c>
      <c r="F556" s="2" t="s">
        <v>5</v>
      </c>
      <c r="G556" s="2" t="s">
        <v>29</v>
      </c>
      <c r="H556" s="2" t="s">
        <v>32</v>
      </c>
      <c r="N556" s="19"/>
      <c r="Q556" s="19"/>
    </row>
    <row r="557" spans="1:17" s="57" customFormat="1" ht="16.2" customHeight="1">
      <c r="A557" s="54"/>
      <c r="B557" s="55">
        <f>IF((H547)=0, (G547),(G547)-(H547))</f>
        <v>-1634</v>
      </c>
      <c r="C557" s="55">
        <v>38</v>
      </c>
      <c r="D557" s="55">
        <f>SUBTOTAL(109,FeuilleDeTemps133058721071631772193033173313453593733874014154294434574854015134155275415555275696116256536676816957237377517657797938078218358498638778919059199339199479619759891003101710311129117111991213122713111326134413721386140014421456147014841874[Heures de travail])</f>
        <v>0</v>
      </c>
      <c r="E557" s="55">
        <f>IF(D557&lt;=C557,D557,C557)</f>
        <v>0</v>
      </c>
      <c r="F557" s="55">
        <f>D557-E557</f>
        <v>0</v>
      </c>
      <c r="G557" s="55">
        <f>SUM(D557,-C557,B557)</f>
        <v>-1672</v>
      </c>
      <c r="H557" s="55">
        <f>SUM(FeuilleDeTemps133058721071631772193033173313453593733874014154294434574854015134155275415555275696116256536676816957237377517657797938078218358498638778919059199339199479619759891003101710311129117111991213122713111326134413721386140014421456147014841874[Payement])</f>
        <v>0</v>
      </c>
      <c r="I557" s="56"/>
      <c r="J557" s="56"/>
    </row>
    <row r="558" spans="1:17" s="44" customFormat="1" ht="16.8" customHeight="1" thickBot="1">
      <c r="A558" s="46"/>
      <c r="B558" s="44" t="s">
        <v>10</v>
      </c>
      <c r="C558" s="44" t="s">
        <v>1</v>
      </c>
      <c r="D558" s="44" t="s">
        <v>3</v>
      </c>
      <c r="E558" s="44" t="s">
        <v>8</v>
      </c>
      <c r="F558" s="44" t="s">
        <v>9</v>
      </c>
      <c r="G558" s="44" t="s">
        <v>6</v>
      </c>
      <c r="H558" s="44" t="s">
        <v>7</v>
      </c>
      <c r="I558" s="44" t="s">
        <v>102</v>
      </c>
      <c r="J558" s="33" t="s">
        <v>97</v>
      </c>
    </row>
    <row r="559" spans="1:17" s="44" customFormat="1" ht="20.25" customHeight="1">
      <c r="A559" s="60">
        <f>WEEKNUM(C559)-1</f>
        <v>44</v>
      </c>
      <c r="B559" s="14" t="s">
        <v>99</v>
      </c>
      <c r="C559" s="7">
        <f>(C555)+1</f>
        <v>44865</v>
      </c>
      <c r="D559" s="11"/>
      <c r="E559" s="11"/>
      <c r="F559" s="11"/>
      <c r="G559" s="11"/>
      <c r="H559" s="5">
        <f>IFERROR(IF(COUNT(FeuilleDeTemps133058721071631772193033173313453593733874014154294434574854015134155275415555275696116256536676816957237377517657797938078218358498638778919059199339199479619759891003101710311129117111991213122713111326134413721386140014421456147014841874[[#This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départ]]&lt;FeuilleDeTemps133058721071631772193033173313453593733874014154294434574854015134155275415555275696116256536676816957237377517657797938078218358498638778919059199339199479619759891003101710311129117111991213122713111326134413721386140014421456147014841874[[#This Row],[Heure d’arrivée]],1,0)+FeuilleDeTemps133058721071631772193033173313453593733874014154294434574854015134155275415555275696116256536676816957237377517657797938078218358498638778919059199339199479619759891003101710311129117111991213122713111326134413721386140014421456147014841874[[#This Row],[Heure de départ]])-FeuilleDeTemps133058721071631772193033173313453593733874014154294434574854015134155275415555275696116256536676816957237377517657797938078218358498638778919059199339199479619759891003101710311129117111991213122713111326134413721386140014421456147014841874[[#This Row],[Fin de pause]]+FeuilleDeTemps133058721071631772193033173313453593733874014154294434574854015134155275415555275696116256536676816957237377517657797938078218358498638778919059199339199479619759891003101710311129117111991213122713111326134413721386140014421456147014841874[[#This Row],[Pause]]-FeuilleDeTemps133058721071631772193033173313453593733874014154294434574854015134155275415555275696116256536676816957237377517657797938078218358498638778919059199339199479619759891003101710311129117111991213122713111326134413721386140014421456147014841874[[#This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départ]]&lt;FeuilleDeTemps133058721071631772193033173313453593733874014154294434574854015134155275415555275696116256536676816957237377517657797938078218358498638778919059199339199479619759891003101710311129117111991213122713111326134413721386140014421456147014841874[[#This Row],[Heure d’arrivée]],1,0)+FeuilleDeTemps133058721071631772193033173313453593733874014154294434574854015134155275415555275696116256536676816957237377517657797938078218358498638778919059199339199479619759891003101710311129117111991213122713111326134413721386140014421456147014841874[[#This Row],[Heure de départ]])-FeuilleDeTemps133058721071631772193033173313453593733874014154294434574854015134155275415555275696116256536676816957237377517657797938078218358498638778919059199339199479619759891003101710311129117111991213122713111326134413721386140014421456147014841874[[#This Row],[Heure d’arrivée]],0))*24,0)</f>
        <v>0</v>
      </c>
      <c r="I559" s="59"/>
      <c r="J559" s="24"/>
    </row>
    <row r="560" spans="1:17" s="44" customFormat="1" ht="20.25" customHeight="1">
      <c r="A560" s="46">
        <f>A559</f>
        <v>44</v>
      </c>
      <c r="B560" s="14" t="s">
        <v>11</v>
      </c>
      <c r="C560" s="7">
        <f t="shared" ref="C560:C565" si="89">(C559)+1</f>
        <v>44866</v>
      </c>
      <c r="D560" s="11"/>
      <c r="E560" s="11"/>
      <c r="F560" s="11"/>
      <c r="G560" s="11"/>
      <c r="H560" s="5">
        <f>IFERROR(IF(COUNT(FeuilleDeTemps133058721071631772193033173313453593733874014154294434574854015134155275415555275696116256536676816957237377517657797938078218358498638778919059199339199479619759891003101710311129117111991213122713111326134413721386140014421456147014841874[[#This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départ]]&lt;FeuilleDeTemps133058721071631772193033173313453593733874014154294434574854015134155275415555275696116256536676816957237377517657797938078218358498638778919059199339199479619759891003101710311129117111991213122713111326134413721386140014421456147014841874[[#This Row],[Heure d’arrivée]],1,0)+FeuilleDeTemps133058721071631772193033173313453593733874014154294434574854015134155275415555275696116256536676816957237377517657797938078218358498638778919059199339199479619759891003101710311129117111991213122713111326134413721386140014421456147014841874[[#This Row],[Heure de départ]])-FeuilleDeTemps133058721071631772193033173313453593733874014154294434574854015134155275415555275696116256536676816957237377517657797938078218358498638778919059199339199479619759891003101710311129117111991213122713111326134413721386140014421456147014841874[[#This Row],[Fin de pause]]+FeuilleDeTemps133058721071631772193033173313453593733874014154294434574854015134155275415555275696116256536676816957237377517657797938078218358498638778919059199339199479619759891003101710311129117111991213122713111326134413721386140014421456147014841874[[#This Row],[Pause]]-FeuilleDeTemps133058721071631772193033173313453593733874014154294434574854015134155275415555275696116256536676816957237377517657797938078218358498638778919059199339199479619759891003101710311129117111991213122713111326134413721386140014421456147014841874[[#This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départ]]&lt;FeuilleDeTemps133058721071631772193033173313453593733874014154294434574854015134155275415555275696116256536676816957237377517657797938078218358498638778919059199339199479619759891003101710311129117111991213122713111326134413721386140014421456147014841874[[#This Row],[Heure d’arrivée]],1,0)+FeuilleDeTemps133058721071631772193033173313453593733874014154294434574854015134155275415555275696116256536676816957237377517657797938078218358498638778919059199339199479619759891003101710311129117111991213122713111326134413721386140014421456147014841874[[#This Row],[Heure de départ]])-FeuilleDeTemps133058721071631772193033173313453593733874014154294434574854015134155275415555275696116256536676816957237377517657797938078218358498638778919059199339199479619759891003101710311129117111991213122713111326134413721386140014421456147014841874[[#This Row],[Heure d’arrivée]],0))*24,0)</f>
        <v>0</v>
      </c>
      <c r="I560" s="59"/>
      <c r="J560" s="24"/>
    </row>
    <row r="561" spans="1:17" s="44" customFormat="1" ht="20.25" customHeight="1">
      <c r="A561" s="46">
        <f t="shared" ref="A561:A565" si="90">A560</f>
        <v>44</v>
      </c>
      <c r="B561" s="14" t="s">
        <v>12</v>
      </c>
      <c r="C561" s="7">
        <f t="shared" si="89"/>
        <v>44867</v>
      </c>
      <c r="D561" s="11"/>
      <c r="E561" s="11"/>
      <c r="F561" s="11"/>
      <c r="G561" s="11"/>
      <c r="H561" s="5">
        <f>IFERROR(IF(COUNT(FeuilleDeTemps133058721071631772193033173313453593733874014154294434574854015134155275415555275696116256536676816957237377517657797938078218358498638778919059199339199479619759891003101710311129117111991213122713111326134413721386140014421456147014841874[[#This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départ]]&lt;FeuilleDeTemps133058721071631772193033173313453593733874014154294434574854015134155275415555275696116256536676816957237377517657797938078218358498638778919059199339199479619759891003101710311129117111991213122713111326134413721386140014421456147014841874[[#This Row],[Heure d’arrivée]],1,0)+FeuilleDeTemps133058721071631772193033173313453593733874014154294434574854015134155275415555275696116256536676816957237377517657797938078218358498638778919059199339199479619759891003101710311129117111991213122713111326134413721386140014421456147014841874[[#This Row],[Heure de départ]])-FeuilleDeTemps133058721071631772193033173313453593733874014154294434574854015134155275415555275696116256536676816957237377517657797938078218358498638778919059199339199479619759891003101710311129117111991213122713111326134413721386140014421456147014841874[[#This Row],[Fin de pause]]+FeuilleDeTemps133058721071631772193033173313453593733874014154294434574854015134155275415555275696116256536676816957237377517657797938078218358498638778919059199339199479619759891003101710311129117111991213122713111326134413721386140014421456147014841874[[#This Row],[Pause]]-FeuilleDeTemps133058721071631772193033173313453593733874014154294434574854015134155275415555275696116256536676816957237377517657797938078218358498638778919059199339199479619759891003101710311129117111991213122713111326134413721386140014421456147014841874[[#This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départ]]&lt;FeuilleDeTemps133058721071631772193033173313453593733874014154294434574854015134155275415555275696116256536676816957237377517657797938078218358498638778919059199339199479619759891003101710311129117111991213122713111326134413721386140014421456147014841874[[#This Row],[Heure d’arrivée]],1,0)+FeuilleDeTemps133058721071631772193033173313453593733874014154294434574854015134155275415555275696116256536676816957237377517657797938078218358498638778919059199339199479619759891003101710311129117111991213122713111326134413721386140014421456147014841874[[#This Row],[Heure de départ]])-FeuilleDeTemps133058721071631772193033173313453593733874014154294434574854015134155275415555275696116256536676816957237377517657797938078218358498638778919059199339199479619759891003101710311129117111991213122713111326134413721386140014421456147014841874[[#This Row],[Heure d’arrivée]],0))*24,0)</f>
        <v>0</v>
      </c>
      <c r="I561" s="59"/>
      <c r="J561" s="24"/>
    </row>
    <row r="562" spans="1:17" s="44" customFormat="1" ht="20.25" customHeight="1">
      <c r="A562" s="46">
        <f t="shared" si="90"/>
        <v>44</v>
      </c>
      <c r="B562" s="14" t="s">
        <v>13</v>
      </c>
      <c r="C562" s="7">
        <f t="shared" si="89"/>
        <v>44868</v>
      </c>
      <c r="D562" s="11"/>
      <c r="E562" s="11"/>
      <c r="F562" s="11"/>
      <c r="G562" s="11"/>
      <c r="H562" s="5">
        <f>IFERROR(IF(COUNT(FeuilleDeTemps133058721071631772193033173313453593733874014154294434574854015134155275415555275696116256536676816957237377517657797938078218358498638778919059199339199479619759891003101710311129117111991213122713111326134413721386140014421456147014841874[[#This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départ]]&lt;FeuilleDeTemps133058721071631772193033173313453593733874014154294434574854015134155275415555275696116256536676816957237377517657797938078218358498638778919059199339199479619759891003101710311129117111991213122713111326134413721386140014421456147014841874[[#This Row],[Heure d’arrivée]],1,0)+FeuilleDeTemps133058721071631772193033173313453593733874014154294434574854015134155275415555275696116256536676816957237377517657797938078218358498638778919059199339199479619759891003101710311129117111991213122713111326134413721386140014421456147014841874[[#This Row],[Heure de départ]])-FeuilleDeTemps133058721071631772193033173313453593733874014154294434574854015134155275415555275696116256536676816957237377517657797938078218358498638778919059199339199479619759891003101710311129117111991213122713111326134413721386140014421456147014841874[[#This Row],[Fin de pause]]+FeuilleDeTemps133058721071631772193033173313453593733874014154294434574854015134155275415555275696116256536676816957237377517657797938078218358498638778919059199339199479619759891003101710311129117111991213122713111326134413721386140014421456147014841874[[#This Row],[Pause]]-FeuilleDeTemps133058721071631772193033173313453593733874014154294434574854015134155275415555275696116256536676816957237377517657797938078218358498638778919059199339199479619759891003101710311129117111991213122713111326134413721386140014421456147014841874[[#This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départ]]&lt;FeuilleDeTemps133058721071631772193033173313453593733874014154294434574854015134155275415555275696116256536676816957237377517657797938078218358498638778919059199339199479619759891003101710311129117111991213122713111326134413721386140014421456147014841874[[#This Row],[Heure d’arrivée]],1,0)+FeuilleDeTemps133058721071631772193033173313453593733874014154294434574854015134155275415555275696116256536676816957237377517657797938078218358498638778919059199339199479619759891003101710311129117111991213122713111326134413721386140014421456147014841874[[#This Row],[Heure de départ]])-FeuilleDeTemps133058721071631772193033173313453593733874014154294434574854015134155275415555275696116256536676816957237377517657797938078218358498638778919059199339199479619759891003101710311129117111991213122713111326134413721386140014421456147014841874[[#This Row],[Heure d’arrivée]],0))*24,0)</f>
        <v>0</v>
      </c>
      <c r="I562" s="59"/>
      <c r="J562" s="24"/>
    </row>
    <row r="563" spans="1:17" s="44" customFormat="1" ht="20.25" customHeight="1">
      <c r="A563" s="46">
        <f t="shared" si="90"/>
        <v>44</v>
      </c>
      <c r="B563" s="14" t="s">
        <v>30</v>
      </c>
      <c r="C563" s="7">
        <f t="shared" si="89"/>
        <v>44869</v>
      </c>
      <c r="D563" s="11"/>
      <c r="E563" s="11"/>
      <c r="F563" s="11"/>
      <c r="G563" s="11"/>
      <c r="H563" s="5">
        <f>IFERROR(IF(COUNT(FeuilleDeTemps133058721071631772193033173313453593733874014154294434574854015134155275415555275696116256536676816957237377517657797938078218358498638778919059199339199479619759891003101710311129117111991213122713111326134413721386140014421456147014841874[[#This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départ]]&lt;FeuilleDeTemps133058721071631772193033173313453593733874014154294434574854015134155275415555275696116256536676816957237377517657797938078218358498638778919059199339199479619759891003101710311129117111991213122713111326134413721386140014421456147014841874[[#This Row],[Heure d’arrivée]],1,0)+FeuilleDeTemps133058721071631772193033173313453593733874014154294434574854015134155275415555275696116256536676816957237377517657797938078218358498638778919059199339199479619759891003101710311129117111991213122713111326134413721386140014421456147014841874[[#This Row],[Heure de départ]])-FeuilleDeTemps133058721071631772193033173313453593733874014154294434574854015134155275415555275696116256536676816957237377517657797938078218358498638778919059199339199479619759891003101710311129117111991213122713111326134413721386140014421456147014841874[[#This Row],[Fin de pause]]+FeuilleDeTemps133058721071631772193033173313453593733874014154294434574854015134155275415555275696116256536676816957237377517657797938078218358498638778919059199339199479619759891003101710311129117111991213122713111326134413721386140014421456147014841874[[#This Row],[Pause]]-FeuilleDeTemps133058721071631772193033173313453593733874014154294434574854015134155275415555275696116256536676816957237377517657797938078218358498638778919059199339199479619759891003101710311129117111991213122713111326134413721386140014421456147014841874[[#This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départ]]&lt;FeuilleDeTemps133058721071631772193033173313453593733874014154294434574854015134155275415555275696116256536676816957237377517657797938078218358498638778919059199339199479619759891003101710311129117111991213122713111326134413721386140014421456147014841874[[#This Row],[Heure d’arrivée]],1,0)+FeuilleDeTemps133058721071631772193033173313453593733874014154294434574854015134155275415555275696116256536676816957237377517657797938078218358498638778919059199339199479619759891003101710311129117111991213122713111326134413721386140014421456147014841874[[#This Row],[Heure de départ]])-FeuilleDeTemps133058721071631772193033173313453593733874014154294434574854015134155275415555275696116256536676816957237377517657797938078218358498638778919059199339199479619759891003101710311129117111991213122713111326134413721386140014421456147014841874[[#This Row],[Heure d’arrivée]],0))*24,0)</f>
        <v>0</v>
      </c>
      <c r="I563" s="59"/>
      <c r="J563" s="24"/>
    </row>
    <row r="564" spans="1:17" s="44" customFormat="1" ht="20.25" customHeight="1">
      <c r="A564" s="46">
        <f t="shared" si="90"/>
        <v>44</v>
      </c>
      <c r="B564" s="14" t="s">
        <v>14</v>
      </c>
      <c r="C564" s="15">
        <f t="shared" si="89"/>
        <v>44870</v>
      </c>
      <c r="D564" s="15"/>
      <c r="E564" s="15"/>
      <c r="F564" s="15"/>
      <c r="G564" s="15"/>
      <c r="H564" s="17">
        <f>IFERROR(IF(COUNT(FeuilleDeTemps133058721071631772193033173313453593733874014154294434574854015134155275415555275696116256536676816957237377517657797938078218358498638778919059199339199479619759891003101710311129117111991213122713111326134413721386140014421456147014841874[[#This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départ]]&lt;FeuilleDeTemps133058721071631772193033173313453593733874014154294434574854015134155275415555275696116256536676816957237377517657797938078218358498638778919059199339199479619759891003101710311129117111991213122713111326134413721386140014421456147014841874[[#This Row],[Heure d’arrivée]],1,0)+FeuilleDeTemps133058721071631772193033173313453593733874014154294434574854015134155275415555275696116256536676816957237377517657797938078218358498638778919059199339199479619759891003101710311129117111991213122713111326134413721386140014421456147014841874[[#This Row],[Heure de départ]])-FeuilleDeTemps133058721071631772193033173313453593733874014154294434574854015134155275415555275696116256536676816957237377517657797938078218358498638778919059199339199479619759891003101710311129117111991213122713111326134413721386140014421456147014841874[[#This Row],[Fin de pause]]+FeuilleDeTemps133058721071631772193033173313453593733874014154294434574854015134155275415555275696116256536676816957237377517657797938078218358498638778919059199339199479619759891003101710311129117111991213122713111326134413721386140014421456147014841874[[#This Row],[Pause]]-FeuilleDeTemps133058721071631772193033173313453593733874014154294434574854015134155275415555275696116256536676816957237377517657797938078218358498638778919059199339199479619759891003101710311129117111991213122713111326134413721386140014421456147014841874[[#This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départ]]&lt;FeuilleDeTemps133058721071631772193033173313453593733874014154294434574854015134155275415555275696116256536676816957237377517657797938078218358498638778919059199339199479619759891003101710311129117111991213122713111326134413721386140014421456147014841874[[#This Row],[Heure d’arrivée]],1,0)+FeuilleDeTemps133058721071631772193033173313453593733874014154294434574854015134155275415555275696116256536676816957237377517657797938078218358498638778919059199339199479619759891003101710311129117111991213122713111326134413721386140014421456147014841874[[#This Row],[Heure de départ]])-FeuilleDeTemps133058721071631772193033173313453593733874014154294434574854015134155275415555275696116256536676816957237377517657797938078218358498638778919059199339199479619759891003101710311129117111991213122713111326134413721386140014421456147014841874[[#This Row],[Heure d’arrivée]],0))*24,0)</f>
        <v>0</v>
      </c>
      <c r="I564" s="17"/>
      <c r="J564" s="25"/>
    </row>
    <row r="565" spans="1:17" s="44" customFormat="1" ht="20.25" customHeight="1">
      <c r="A565" s="46">
        <f t="shared" si="90"/>
        <v>44</v>
      </c>
      <c r="B565" s="14" t="s">
        <v>15</v>
      </c>
      <c r="C565" s="15">
        <f t="shared" si="89"/>
        <v>44871</v>
      </c>
      <c r="D565" s="15"/>
      <c r="E565" s="15"/>
      <c r="F565" s="15"/>
      <c r="G565" s="15"/>
      <c r="H565" s="17">
        <f>IFERROR(IF(COUNT(FeuilleDeTemps133058721071631772193033173313453593733874014154294434574854015134155275415555275696116256536676816957237377517657797938078218358498638778919059199339199479619759891003101710311129117111991213122713111326134413721386140014421456147014841874[[#This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départ]]&lt;FeuilleDeTemps133058721071631772193033173313453593733874014154294434574854015134155275415555275696116256536676816957237377517657797938078218358498638778919059199339199479619759891003101710311129117111991213122713111326134413721386140014421456147014841874[[#This Row],[Heure d’arrivée]],1,0)+FeuilleDeTemps133058721071631772193033173313453593733874014154294434574854015134155275415555275696116256536676816957237377517657797938078218358498638778919059199339199479619759891003101710311129117111991213122713111326134413721386140014421456147014841874[[#This Row],[Heure de départ]])-FeuilleDeTemps133058721071631772193033173313453593733874014154294434574854015134155275415555275696116256536676816957237377517657797938078218358498638778919059199339199479619759891003101710311129117111991213122713111326134413721386140014421456147014841874[[#This Row],[Fin de pause]]+FeuilleDeTemps133058721071631772193033173313453593733874014154294434574854015134155275415555275696116256536676816957237377517657797938078218358498638778919059199339199479619759891003101710311129117111991213122713111326134413721386140014421456147014841874[[#This Row],[Pause]]-FeuilleDeTemps133058721071631772193033173313453593733874014154294434574854015134155275415555275696116256536676816957237377517657797938078218358498638778919059199339199479619759891003101710311129117111991213122713111326134413721386140014421456147014841874[[#This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133058721071631772193033173313453593733874014154294434574854015134155275415555275696116256536676816957237377517657797938078218358498638778919059199339199479619759891003101710311129117111991213122713111326134413721386140014421456147014841874[[#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133058721071631772193033173313453593733874014154294434574854015134155275415555275696116256536676816957237377517657797938078218358498638778919059199339199479619759891003101710311129117111991213122713111326134413721386140014421456147014841874[[#This Row],[Heure de départ]]&lt;FeuilleDeTemps133058721071631772193033173313453593733874014154294434574854015134155275415555275696116256536676816957237377517657797938078218358498638778919059199339199479619759891003101710311129117111991213122713111326134413721386140014421456147014841874[[#This Row],[Heure d’arrivée]],1,0)+FeuilleDeTemps133058721071631772193033173313453593733874014154294434574854015134155275415555275696116256536676816957237377517657797938078218358498638778919059199339199479619759891003101710311129117111991213122713111326134413721386140014421456147014841874[[#This Row],[Heure de départ]])-FeuilleDeTemps133058721071631772193033173313453593733874014154294434574854015134155275415555275696116256536676816957237377517657797938078218358498638778919059199339199479619759891003101710311129117111991213122713111326134413721386140014421456147014841874[[#This Row],[Heure d’arrivée]],0))*24,0)</f>
        <v>0</v>
      </c>
      <c r="I565" s="17"/>
      <c r="J565" s="25"/>
    </row>
    <row r="566" spans="1:17" s="1" customFormat="1" ht="36" customHeight="1">
      <c r="A566" s="47"/>
      <c r="B566" s="2" t="s">
        <v>31</v>
      </c>
      <c r="C566" s="2" t="s">
        <v>0</v>
      </c>
      <c r="D566" s="2" t="s">
        <v>2</v>
      </c>
      <c r="E566" s="2" t="s">
        <v>4</v>
      </c>
      <c r="F566" s="2" t="s">
        <v>5</v>
      </c>
      <c r="G566" s="2" t="s">
        <v>29</v>
      </c>
      <c r="H566" s="2" t="s">
        <v>32</v>
      </c>
      <c r="N566" s="19"/>
      <c r="Q566" s="19"/>
    </row>
    <row r="567" spans="1:17" s="57" customFormat="1" ht="16.2" customHeight="1">
      <c r="A567" s="54"/>
      <c r="B567" s="55">
        <f>IF((H557)=0, (G557),(G557)-(H557))</f>
        <v>-1672</v>
      </c>
      <c r="C567" s="55">
        <v>38</v>
      </c>
      <c r="D567" s="55">
        <f>SUBTOTAL(109,FeuilleDeTemps133058721071631772193033173313453593733874014154294434574854015134155275415555275696116256536676816957237377517657797938078218358498638778919059199339199479619759891003101710311129117111991213122713111326134413721386140014421456147014841875[Heures de travail])</f>
        <v>0</v>
      </c>
      <c r="E567" s="55">
        <f>IF(D567&lt;=C567,D567,C567)</f>
        <v>0</v>
      </c>
      <c r="F567" s="55">
        <f>D567-E567</f>
        <v>0</v>
      </c>
      <c r="G567" s="55">
        <f>SUM(D567,-C567,B567)</f>
        <v>-1710</v>
      </c>
      <c r="H567" s="55">
        <f>SUM(FeuilleDeTemps133058721071631772193033173313453593733874014154294434574854015134155275415555275696116256536676816957237377517657797938078218358498638778919059199339199479619759891003101710311129117111991213122713111326134413721386140014421456147014841875[Payement])</f>
        <v>0</v>
      </c>
      <c r="I567" s="56"/>
      <c r="J567" s="56"/>
    </row>
    <row r="568" spans="1:17" s="44" customFormat="1" ht="16.8" customHeight="1" thickBot="1">
      <c r="A568" s="46"/>
      <c r="B568" s="44" t="s">
        <v>10</v>
      </c>
      <c r="C568" s="44" t="s">
        <v>1</v>
      </c>
      <c r="D568" s="44" t="s">
        <v>3</v>
      </c>
      <c r="E568" s="44" t="s">
        <v>8</v>
      </c>
      <c r="F568" s="44" t="s">
        <v>9</v>
      </c>
      <c r="G568" s="44" t="s">
        <v>6</v>
      </c>
      <c r="H568" s="44" t="s">
        <v>7</v>
      </c>
      <c r="I568" s="44" t="s">
        <v>102</v>
      </c>
      <c r="J568" s="33" t="s">
        <v>97</v>
      </c>
    </row>
    <row r="569" spans="1:17" s="44" customFormat="1" ht="20.25" customHeight="1">
      <c r="A569" s="60">
        <f>WEEKNUM(C569)-1</f>
        <v>45</v>
      </c>
      <c r="B569" s="14" t="s">
        <v>99</v>
      </c>
      <c r="C569" s="7">
        <f>(C565)+1</f>
        <v>44872</v>
      </c>
      <c r="D569" s="11"/>
      <c r="E569" s="11"/>
      <c r="F569" s="11"/>
      <c r="G569" s="11"/>
      <c r="H569" s="5">
        <f>IFERROR(IF(COUNT(FeuilleDeTemps133058721071631772193033173313453593733874014154294434574854015134155275415555275696116256536676816957237377517657797938078218358498638778919059199339199479619759891003101710311129117111991213122713111326134413721386140014421456147014841875[[#This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départ]]&lt;FeuilleDeTemps133058721071631772193033173313453593733874014154294434574854015134155275415555275696116256536676816957237377517657797938078218358498638778919059199339199479619759891003101710311129117111991213122713111326134413721386140014421456147014841875[[#This Row],[Heure d’arrivée]],1,0)+FeuilleDeTemps133058721071631772193033173313453593733874014154294434574854015134155275415555275696116256536676816957237377517657797938078218358498638778919059199339199479619759891003101710311129117111991213122713111326134413721386140014421456147014841875[[#This Row],[Heure de départ]])-FeuilleDeTemps133058721071631772193033173313453593733874014154294434574854015134155275415555275696116256536676816957237377517657797938078218358498638778919059199339199479619759891003101710311129117111991213122713111326134413721386140014421456147014841875[[#This Row],[Fin de pause]]+FeuilleDeTemps133058721071631772193033173313453593733874014154294434574854015134155275415555275696116256536676816957237377517657797938078218358498638778919059199339199479619759891003101710311129117111991213122713111326134413721386140014421456147014841875[[#This Row],[Pause]]-FeuilleDeTemps133058721071631772193033173313453593733874014154294434574854015134155275415555275696116256536676816957237377517657797938078218358498638778919059199339199479619759891003101710311129117111991213122713111326134413721386140014421456147014841875[[#This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départ]]&lt;FeuilleDeTemps133058721071631772193033173313453593733874014154294434574854015134155275415555275696116256536676816957237377517657797938078218358498638778919059199339199479619759891003101710311129117111991213122713111326134413721386140014421456147014841875[[#This Row],[Heure d’arrivée]],1,0)+FeuilleDeTemps133058721071631772193033173313453593733874014154294434574854015134155275415555275696116256536676816957237377517657797938078218358498638778919059199339199479619759891003101710311129117111991213122713111326134413721386140014421456147014841875[[#This Row],[Heure de départ]])-FeuilleDeTemps133058721071631772193033173313453593733874014154294434574854015134155275415555275696116256536676816957237377517657797938078218358498638778919059199339199479619759891003101710311129117111991213122713111326134413721386140014421456147014841875[[#This Row],[Heure d’arrivée]],0))*24,0)</f>
        <v>0</v>
      </c>
      <c r="I569" s="59"/>
      <c r="J569" s="24"/>
    </row>
    <row r="570" spans="1:17" s="44" customFormat="1" ht="20.25" customHeight="1">
      <c r="A570" s="46">
        <f>A569</f>
        <v>45</v>
      </c>
      <c r="B570" s="14" t="s">
        <v>11</v>
      </c>
      <c r="C570" s="7">
        <f t="shared" ref="C570:C575" si="91">(C569)+1</f>
        <v>44873</v>
      </c>
      <c r="D570" s="11"/>
      <c r="E570" s="11"/>
      <c r="F570" s="11"/>
      <c r="G570" s="11"/>
      <c r="H570" s="5">
        <f>IFERROR(IF(COUNT(FeuilleDeTemps133058721071631772193033173313453593733874014154294434574854015134155275415555275696116256536676816957237377517657797938078218358498638778919059199339199479619759891003101710311129117111991213122713111326134413721386140014421456147014841875[[#This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départ]]&lt;FeuilleDeTemps133058721071631772193033173313453593733874014154294434574854015134155275415555275696116256536676816957237377517657797938078218358498638778919059199339199479619759891003101710311129117111991213122713111326134413721386140014421456147014841875[[#This Row],[Heure d’arrivée]],1,0)+FeuilleDeTemps133058721071631772193033173313453593733874014154294434574854015134155275415555275696116256536676816957237377517657797938078218358498638778919059199339199479619759891003101710311129117111991213122713111326134413721386140014421456147014841875[[#This Row],[Heure de départ]])-FeuilleDeTemps133058721071631772193033173313453593733874014154294434574854015134155275415555275696116256536676816957237377517657797938078218358498638778919059199339199479619759891003101710311129117111991213122713111326134413721386140014421456147014841875[[#This Row],[Fin de pause]]+FeuilleDeTemps133058721071631772193033173313453593733874014154294434574854015134155275415555275696116256536676816957237377517657797938078218358498638778919059199339199479619759891003101710311129117111991213122713111326134413721386140014421456147014841875[[#This Row],[Pause]]-FeuilleDeTemps133058721071631772193033173313453593733874014154294434574854015134155275415555275696116256536676816957237377517657797938078218358498638778919059199339199479619759891003101710311129117111991213122713111326134413721386140014421456147014841875[[#This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départ]]&lt;FeuilleDeTemps133058721071631772193033173313453593733874014154294434574854015134155275415555275696116256536676816957237377517657797938078218358498638778919059199339199479619759891003101710311129117111991213122713111326134413721386140014421456147014841875[[#This Row],[Heure d’arrivée]],1,0)+FeuilleDeTemps133058721071631772193033173313453593733874014154294434574854015134155275415555275696116256536676816957237377517657797938078218358498638778919059199339199479619759891003101710311129117111991213122713111326134413721386140014421456147014841875[[#This Row],[Heure de départ]])-FeuilleDeTemps133058721071631772193033173313453593733874014154294434574854015134155275415555275696116256536676816957237377517657797938078218358498638778919059199339199479619759891003101710311129117111991213122713111326134413721386140014421456147014841875[[#This Row],[Heure d’arrivée]],0))*24,0)</f>
        <v>0</v>
      </c>
      <c r="I570" s="59"/>
      <c r="J570" s="24"/>
    </row>
    <row r="571" spans="1:17" s="44" customFormat="1" ht="20.25" customHeight="1">
      <c r="A571" s="46">
        <f t="shared" ref="A571:A575" si="92">A570</f>
        <v>45</v>
      </c>
      <c r="B571" s="14" t="s">
        <v>12</v>
      </c>
      <c r="C571" s="7">
        <f t="shared" si="91"/>
        <v>44874</v>
      </c>
      <c r="D571" s="11"/>
      <c r="E571" s="11"/>
      <c r="F571" s="11"/>
      <c r="G571" s="11"/>
      <c r="H571" s="5">
        <f>IFERROR(IF(COUNT(FeuilleDeTemps133058721071631772193033173313453593733874014154294434574854015134155275415555275696116256536676816957237377517657797938078218358498638778919059199339199479619759891003101710311129117111991213122713111326134413721386140014421456147014841875[[#This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départ]]&lt;FeuilleDeTemps133058721071631772193033173313453593733874014154294434574854015134155275415555275696116256536676816957237377517657797938078218358498638778919059199339199479619759891003101710311129117111991213122713111326134413721386140014421456147014841875[[#This Row],[Heure d’arrivée]],1,0)+FeuilleDeTemps133058721071631772193033173313453593733874014154294434574854015134155275415555275696116256536676816957237377517657797938078218358498638778919059199339199479619759891003101710311129117111991213122713111326134413721386140014421456147014841875[[#This Row],[Heure de départ]])-FeuilleDeTemps133058721071631772193033173313453593733874014154294434574854015134155275415555275696116256536676816957237377517657797938078218358498638778919059199339199479619759891003101710311129117111991213122713111326134413721386140014421456147014841875[[#This Row],[Fin de pause]]+FeuilleDeTemps133058721071631772193033173313453593733874014154294434574854015134155275415555275696116256536676816957237377517657797938078218358498638778919059199339199479619759891003101710311129117111991213122713111326134413721386140014421456147014841875[[#This Row],[Pause]]-FeuilleDeTemps133058721071631772193033173313453593733874014154294434574854015134155275415555275696116256536676816957237377517657797938078218358498638778919059199339199479619759891003101710311129117111991213122713111326134413721386140014421456147014841875[[#This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départ]]&lt;FeuilleDeTemps133058721071631772193033173313453593733874014154294434574854015134155275415555275696116256536676816957237377517657797938078218358498638778919059199339199479619759891003101710311129117111991213122713111326134413721386140014421456147014841875[[#This Row],[Heure d’arrivée]],1,0)+FeuilleDeTemps133058721071631772193033173313453593733874014154294434574854015134155275415555275696116256536676816957237377517657797938078218358498638778919059199339199479619759891003101710311129117111991213122713111326134413721386140014421456147014841875[[#This Row],[Heure de départ]])-FeuilleDeTemps133058721071631772193033173313453593733874014154294434574854015134155275415555275696116256536676816957237377517657797938078218358498638778919059199339199479619759891003101710311129117111991213122713111326134413721386140014421456147014841875[[#This Row],[Heure d’arrivée]],0))*24,0)</f>
        <v>0</v>
      </c>
      <c r="I571" s="59"/>
      <c r="J571" s="24"/>
    </row>
    <row r="572" spans="1:17" s="44" customFormat="1" ht="20.25" customHeight="1">
      <c r="A572" s="46">
        <f t="shared" si="92"/>
        <v>45</v>
      </c>
      <c r="B572" s="14" t="s">
        <v>13</v>
      </c>
      <c r="C572" s="7">
        <f t="shared" si="91"/>
        <v>44875</v>
      </c>
      <c r="D572" s="11"/>
      <c r="E572" s="11"/>
      <c r="F572" s="11"/>
      <c r="G572" s="11"/>
      <c r="H572" s="5">
        <f>IFERROR(IF(COUNT(FeuilleDeTemps133058721071631772193033173313453593733874014154294434574854015134155275415555275696116256536676816957237377517657797938078218358498638778919059199339199479619759891003101710311129117111991213122713111326134413721386140014421456147014841875[[#This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départ]]&lt;FeuilleDeTemps133058721071631772193033173313453593733874014154294434574854015134155275415555275696116256536676816957237377517657797938078218358498638778919059199339199479619759891003101710311129117111991213122713111326134413721386140014421456147014841875[[#This Row],[Heure d’arrivée]],1,0)+FeuilleDeTemps133058721071631772193033173313453593733874014154294434574854015134155275415555275696116256536676816957237377517657797938078218358498638778919059199339199479619759891003101710311129117111991213122713111326134413721386140014421456147014841875[[#This Row],[Heure de départ]])-FeuilleDeTemps133058721071631772193033173313453593733874014154294434574854015134155275415555275696116256536676816957237377517657797938078218358498638778919059199339199479619759891003101710311129117111991213122713111326134413721386140014421456147014841875[[#This Row],[Fin de pause]]+FeuilleDeTemps133058721071631772193033173313453593733874014154294434574854015134155275415555275696116256536676816957237377517657797938078218358498638778919059199339199479619759891003101710311129117111991213122713111326134413721386140014421456147014841875[[#This Row],[Pause]]-FeuilleDeTemps133058721071631772193033173313453593733874014154294434574854015134155275415555275696116256536676816957237377517657797938078218358498638778919059199339199479619759891003101710311129117111991213122713111326134413721386140014421456147014841875[[#This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départ]]&lt;FeuilleDeTemps133058721071631772193033173313453593733874014154294434574854015134155275415555275696116256536676816957237377517657797938078218358498638778919059199339199479619759891003101710311129117111991213122713111326134413721386140014421456147014841875[[#This Row],[Heure d’arrivée]],1,0)+FeuilleDeTemps133058721071631772193033173313453593733874014154294434574854015134155275415555275696116256536676816957237377517657797938078218358498638778919059199339199479619759891003101710311129117111991213122713111326134413721386140014421456147014841875[[#This Row],[Heure de départ]])-FeuilleDeTemps133058721071631772193033173313453593733874014154294434574854015134155275415555275696116256536676816957237377517657797938078218358498638778919059199339199479619759891003101710311129117111991213122713111326134413721386140014421456147014841875[[#This Row],[Heure d’arrivée]],0))*24,0)</f>
        <v>0</v>
      </c>
      <c r="I572" s="59"/>
      <c r="J572" s="24"/>
    </row>
    <row r="573" spans="1:17" s="44" customFormat="1" ht="20.25" customHeight="1">
      <c r="A573" s="46">
        <f t="shared" si="92"/>
        <v>45</v>
      </c>
      <c r="B573" s="14" t="s">
        <v>30</v>
      </c>
      <c r="C573" s="7">
        <f t="shared" si="91"/>
        <v>44876</v>
      </c>
      <c r="D573" s="11"/>
      <c r="E573" s="11"/>
      <c r="F573" s="11"/>
      <c r="G573" s="11"/>
      <c r="H573" s="5">
        <f>IFERROR(IF(COUNT(FeuilleDeTemps133058721071631772193033173313453593733874014154294434574854015134155275415555275696116256536676816957237377517657797938078218358498638778919059199339199479619759891003101710311129117111991213122713111326134413721386140014421456147014841875[[#This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départ]]&lt;FeuilleDeTemps133058721071631772193033173313453593733874014154294434574854015134155275415555275696116256536676816957237377517657797938078218358498638778919059199339199479619759891003101710311129117111991213122713111326134413721386140014421456147014841875[[#This Row],[Heure d’arrivée]],1,0)+FeuilleDeTemps133058721071631772193033173313453593733874014154294434574854015134155275415555275696116256536676816957237377517657797938078218358498638778919059199339199479619759891003101710311129117111991213122713111326134413721386140014421456147014841875[[#This Row],[Heure de départ]])-FeuilleDeTemps133058721071631772193033173313453593733874014154294434574854015134155275415555275696116256536676816957237377517657797938078218358498638778919059199339199479619759891003101710311129117111991213122713111326134413721386140014421456147014841875[[#This Row],[Fin de pause]]+FeuilleDeTemps133058721071631772193033173313453593733874014154294434574854015134155275415555275696116256536676816957237377517657797938078218358498638778919059199339199479619759891003101710311129117111991213122713111326134413721386140014421456147014841875[[#This Row],[Pause]]-FeuilleDeTemps133058721071631772193033173313453593733874014154294434574854015134155275415555275696116256536676816957237377517657797938078218358498638778919059199339199479619759891003101710311129117111991213122713111326134413721386140014421456147014841875[[#This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départ]]&lt;FeuilleDeTemps133058721071631772193033173313453593733874014154294434574854015134155275415555275696116256536676816957237377517657797938078218358498638778919059199339199479619759891003101710311129117111991213122713111326134413721386140014421456147014841875[[#This Row],[Heure d’arrivée]],1,0)+FeuilleDeTemps133058721071631772193033173313453593733874014154294434574854015134155275415555275696116256536676816957237377517657797938078218358498638778919059199339199479619759891003101710311129117111991213122713111326134413721386140014421456147014841875[[#This Row],[Heure de départ]])-FeuilleDeTemps133058721071631772193033173313453593733874014154294434574854015134155275415555275696116256536676816957237377517657797938078218358498638778919059199339199479619759891003101710311129117111991213122713111326134413721386140014421456147014841875[[#This Row],[Heure d’arrivée]],0))*24,0)</f>
        <v>0</v>
      </c>
      <c r="I573" s="59"/>
      <c r="J573" s="24"/>
    </row>
    <row r="574" spans="1:17" s="44" customFormat="1" ht="20.25" customHeight="1">
      <c r="A574" s="46">
        <f t="shared" si="92"/>
        <v>45</v>
      </c>
      <c r="B574" s="14" t="s">
        <v>14</v>
      </c>
      <c r="C574" s="15">
        <f t="shared" si="91"/>
        <v>44877</v>
      </c>
      <c r="D574" s="15"/>
      <c r="E574" s="15"/>
      <c r="F574" s="15"/>
      <c r="G574" s="15"/>
      <c r="H574" s="17">
        <f>IFERROR(IF(COUNT(FeuilleDeTemps133058721071631772193033173313453593733874014154294434574854015134155275415555275696116256536676816957237377517657797938078218358498638778919059199339199479619759891003101710311129117111991213122713111326134413721386140014421456147014841875[[#This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départ]]&lt;FeuilleDeTemps133058721071631772193033173313453593733874014154294434574854015134155275415555275696116256536676816957237377517657797938078218358498638778919059199339199479619759891003101710311129117111991213122713111326134413721386140014421456147014841875[[#This Row],[Heure d’arrivée]],1,0)+FeuilleDeTemps133058721071631772193033173313453593733874014154294434574854015134155275415555275696116256536676816957237377517657797938078218358498638778919059199339199479619759891003101710311129117111991213122713111326134413721386140014421456147014841875[[#This Row],[Heure de départ]])-FeuilleDeTemps133058721071631772193033173313453593733874014154294434574854015134155275415555275696116256536676816957237377517657797938078218358498638778919059199339199479619759891003101710311129117111991213122713111326134413721386140014421456147014841875[[#This Row],[Fin de pause]]+FeuilleDeTemps133058721071631772193033173313453593733874014154294434574854015134155275415555275696116256536676816957237377517657797938078218358498638778919059199339199479619759891003101710311129117111991213122713111326134413721386140014421456147014841875[[#This Row],[Pause]]-FeuilleDeTemps133058721071631772193033173313453593733874014154294434574854015134155275415555275696116256536676816957237377517657797938078218358498638778919059199339199479619759891003101710311129117111991213122713111326134413721386140014421456147014841875[[#This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départ]]&lt;FeuilleDeTemps133058721071631772193033173313453593733874014154294434574854015134155275415555275696116256536676816957237377517657797938078218358498638778919059199339199479619759891003101710311129117111991213122713111326134413721386140014421456147014841875[[#This Row],[Heure d’arrivée]],1,0)+FeuilleDeTemps133058721071631772193033173313453593733874014154294434574854015134155275415555275696116256536676816957237377517657797938078218358498638778919059199339199479619759891003101710311129117111991213122713111326134413721386140014421456147014841875[[#This Row],[Heure de départ]])-FeuilleDeTemps133058721071631772193033173313453593733874014154294434574854015134155275415555275696116256536676816957237377517657797938078218358498638778919059199339199479619759891003101710311129117111991213122713111326134413721386140014421456147014841875[[#This Row],[Heure d’arrivée]],0))*24,0)</f>
        <v>0</v>
      </c>
      <c r="I574" s="17"/>
      <c r="J574" s="25"/>
    </row>
    <row r="575" spans="1:17" s="44" customFormat="1" ht="20.25" customHeight="1">
      <c r="A575" s="46">
        <f t="shared" si="92"/>
        <v>45</v>
      </c>
      <c r="B575" s="14" t="s">
        <v>15</v>
      </c>
      <c r="C575" s="15">
        <f t="shared" si="91"/>
        <v>44878</v>
      </c>
      <c r="D575" s="15"/>
      <c r="E575" s="15"/>
      <c r="F575" s="15"/>
      <c r="G575" s="15"/>
      <c r="H575" s="17">
        <f>IFERROR(IF(COUNT(FeuilleDeTemps133058721071631772193033173313453593733874014154294434574854015134155275415555275696116256536676816957237377517657797938078218358498638778919059199339199479619759891003101710311129117111991213122713111326134413721386140014421456147014841875[[#This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départ]]&lt;FeuilleDeTemps133058721071631772193033173313453593733874014154294434574854015134155275415555275696116256536676816957237377517657797938078218358498638778919059199339199479619759891003101710311129117111991213122713111326134413721386140014421456147014841875[[#This Row],[Heure d’arrivée]],1,0)+FeuilleDeTemps133058721071631772193033173313453593733874014154294434574854015134155275415555275696116256536676816957237377517657797938078218358498638778919059199339199479619759891003101710311129117111991213122713111326134413721386140014421456147014841875[[#This Row],[Heure de départ]])-FeuilleDeTemps133058721071631772193033173313453593733874014154294434574854015134155275415555275696116256536676816957237377517657797938078218358498638778919059199339199479619759891003101710311129117111991213122713111326134413721386140014421456147014841875[[#This Row],[Fin de pause]]+FeuilleDeTemps133058721071631772193033173313453593733874014154294434574854015134155275415555275696116256536676816957237377517657797938078218358498638778919059199339199479619759891003101710311129117111991213122713111326134413721386140014421456147014841875[[#This Row],[Pause]]-FeuilleDeTemps133058721071631772193033173313453593733874014154294434574854015134155275415555275696116256536676816957237377517657797938078218358498638778919059199339199479619759891003101710311129117111991213122713111326134413721386140014421456147014841875[[#This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133058721071631772193033173313453593733874014154294434574854015134155275415555275696116256536676816957237377517657797938078218358498638778919059199339199479619759891003101710311129117111991213122713111326134413721386140014421456147014841875[[#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133058721071631772193033173313453593733874014154294434574854015134155275415555275696116256536676816957237377517657797938078218358498638778919059199339199479619759891003101710311129117111991213122713111326134413721386140014421456147014841875[[#This Row],[Heure de départ]]&lt;FeuilleDeTemps133058721071631772193033173313453593733874014154294434574854015134155275415555275696116256536676816957237377517657797938078218358498638778919059199339199479619759891003101710311129117111991213122713111326134413721386140014421456147014841875[[#This Row],[Heure d’arrivée]],1,0)+FeuilleDeTemps133058721071631772193033173313453593733874014154294434574854015134155275415555275696116256536676816957237377517657797938078218358498638778919059199339199479619759891003101710311129117111991213122713111326134413721386140014421456147014841875[[#This Row],[Heure de départ]])-FeuilleDeTemps133058721071631772193033173313453593733874014154294434574854015134155275415555275696116256536676816957237377517657797938078218358498638778919059199339199479619759891003101710311129117111991213122713111326134413721386140014421456147014841875[[#This Row],[Heure d’arrivée]],0))*24,0)</f>
        <v>0</v>
      </c>
      <c r="I575" s="17"/>
      <c r="J575" s="25"/>
    </row>
    <row r="576" spans="1:17" s="1" customFormat="1" ht="36" customHeight="1">
      <c r="A576" s="47"/>
      <c r="B576" s="2" t="s">
        <v>31</v>
      </c>
      <c r="C576" s="2" t="s">
        <v>0</v>
      </c>
      <c r="D576" s="2" t="s">
        <v>2</v>
      </c>
      <c r="E576" s="2" t="s">
        <v>4</v>
      </c>
      <c r="F576" s="2" t="s">
        <v>5</v>
      </c>
      <c r="G576" s="2" t="s">
        <v>29</v>
      </c>
      <c r="H576" s="2" t="s">
        <v>32</v>
      </c>
      <c r="N576" s="19"/>
      <c r="Q576" s="19"/>
    </row>
    <row r="577" spans="1:17" s="57" customFormat="1" ht="16.2" customHeight="1">
      <c r="A577" s="54"/>
      <c r="B577" s="55">
        <f>IF((H567)=0, (G567),(G567)-(H567))</f>
        <v>-1710</v>
      </c>
      <c r="C577" s="55">
        <v>38</v>
      </c>
      <c r="D577" s="55">
        <f>SUBTOTAL(109,FeuilleDeTemps133058721071631772193033173313453593733874014154294434574854015134155275415555275696116256536676816957237377517657797938078218358498638778919059199339199479619759891003101710311129117111991213122713111326134413721386140014421456147014841876[Heures de travail])</f>
        <v>0</v>
      </c>
      <c r="E577" s="55">
        <f>IF(D577&lt;=C577,D577,C577)</f>
        <v>0</v>
      </c>
      <c r="F577" s="55">
        <f>D577-E577</f>
        <v>0</v>
      </c>
      <c r="G577" s="55">
        <f>SUM(D577,-C577,B577)</f>
        <v>-1748</v>
      </c>
      <c r="H577" s="55">
        <f>SUM(FeuilleDeTemps133058721071631772193033173313453593733874014154294434574854015134155275415555275696116256536676816957237377517657797938078218358498638778919059199339199479619759891003101710311129117111991213122713111326134413721386140014421456147014841876[Payement])</f>
        <v>0</v>
      </c>
      <c r="I577" s="56"/>
      <c r="J577" s="56"/>
    </row>
    <row r="578" spans="1:17" s="44" customFormat="1" ht="16.8" customHeight="1" thickBot="1">
      <c r="A578" s="46"/>
      <c r="B578" s="44" t="s">
        <v>10</v>
      </c>
      <c r="C578" s="44" t="s">
        <v>1</v>
      </c>
      <c r="D578" s="44" t="s">
        <v>3</v>
      </c>
      <c r="E578" s="44" t="s">
        <v>8</v>
      </c>
      <c r="F578" s="44" t="s">
        <v>9</v>
      </c>
      <c r="G578" s="44" t="s">
        <v>6</v>
      </c>
      <c r="H578" s="44" t="s">
        <v>7</v>
      </c>
      <c r="I578" s="44" t="s">
        <v>102</v>
      </c>
      <c r="J578" s="33" t="s">
        <v>97</v>
      </c>
    </row>
    <row r="579" spans="1:17" s="44" customFormat="1" ht="20.25" customHeight="1">
      <c r="A579" s="60">
        <f>WEEKNUM(C579)-1</f>
        <v>46</v>
      </c>
      <c r="B579" s="14" t="s">
        <v>99</v>
      </c>
      <c r="C579" s="7">
        <f>(C575)+1</f>
        <v>44879</v>
      </c>
      <c r="D579" s="11"/>
      <c r="E579" s="11"/>
      <c r="F579" s="11"/>
      <c r="G579" s="11"/>
      <c r="H579" s="5">
        <f>IFERROR(IF(COUNT(FeuilleDeTemps133058721071631772193033173313453593733874014154294434574854015134155275415555275696116256536676816957237377517657797938078218358498638778919059199339199479619759891003101710311129117111991213122713111326134413721386140014421456147014841876[[#This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départ]]&lt;FeuilleDeTemps133058721071631772193033173313453593733874014154294434574854015134155275415555275696116256536676816957237377517657797938078218358498638778919059199339199479619759891003101710311129117111991213122713111326134413721386140014421456147014841876[[#This Row],[Heure d’arrivée]],1,0)+FeuilleDeTemps133058721071631772193033173313453593733874014154294434574854015134155275415555275696116256536676816957237377517657797938078218358498638778919059199339199479619759891003101710311129117111991213122713111326134413721386140014421456147014841876[[#This Row],[Heure de départ]])-FeuilleDeTemps133058721071631772193033173313453593733874014154294434574854015134155275415555275696116256536676816957237377517657797938078218358498638778919059199339199479619759891003101710311129117111991213122713111326134413721386140014421456147014841876[[#This Row],[Fin de pause]]+FeuilleDeTemps133058721071631772193033173313453593733874014154294434574854015134155275415555275696116256536676816957237377517657797938078218358498638778919059199339199479619759891003101710311129117111991213122713111326134413721386140014421456147014841876[[#This Row],[Pause]]-FeuilleDeTemps133058721071631772193033173313453593733874014154294434574854015134155275415555275696116256536676816957237377517657797938078218358498638778919059199339199479619759891003101710311129117111991213122713111326134413721386140014421456147014841876[[#This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départ]]&lt;FeuilleDeTemps133058721071631772193033173313453593733874014154294434574854015134155275415555275696116256536676816957237377517657797938078218358498638778919059199339199479619759891003101710311129117111991213122713111326134413721386140014421456147014841876[[#This Row],[Heure d’arrivée]],1,0)+FeuilleDeTemps133058721071631772193033173313453593733874014154294434574854015134155275415555275696116256536676816957237377517657797938078218358498638778919059199339199479619759891003101710311129117111991213122713111326134413721386140014421456147014841876[[#This Row],[Heure de départ]])-FeuilleDeTemps133058721071631772193033173313453593733874014154294434574854015134155275415555275696116256536676816957237377517657797938078218358498638778919059199339199479619759891003101710311129117111991213122713111326134413721386140014421456147014841876[[#This Row],[Heure d’arrivée]],0))*24,0)</f>
        <v>0</v>
      </c>
      <c r="I579" s="59"/>
      <c r="J579" s="24"/>
    </row>
    <row r="580" spans="1:17" s="44" customFormat="1" ht="20.25" customHeight="1">
      <c r="A580" s="46">
        <f>A579</f>
        <v>46</v>
      </c>
      <c r="B580" s="14" t="s">
        <v>11</v>
      </c>
      <c r="C580" s="7">
        <f t="shared" ref="C580:C585" si="93">(C579)+1</f>
        <v>44880</v>
      </c>
      <c r="D580" s="11"/>
      <c r="E580" s="11"/>
      <c r="F580" s="11"/>
      <c r="G580" s="11"/>
      <c r="H580" s="5">
        <f>IFERROR(IF(COUNT(FeuilleDeTemps133058721071631772193033173313453593733874014154294434574854015134155275415555275696116256536676816957237377517657797938078218358498638778919059199339199479619759891003101710311129117111991213122713111326134413721386140014421456147014841876[[#This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départ]]&lt;FeuilleDeTemps133058721071631772193033173313453593733874014154294434574854015134155275415555275696116256536676816957237377517657797938078218358498638778919059199339199479619759891003101710311129117111991213122713111326134413721386140014421456147014841876[[#This Row],[Heure d’arrivée]],1,0)+FeuilleDeTemps133058721071631772193033173313453593733874014154294434574854015134155275415555275696116256536676816957237377517657797938078218358498638778919059199339199479619759891003101710311129117111991213122713111326134413721386140014421456147014841876[[#This Row],[Heure de départ]])-FeuilleDeTemps133058721071631772193033173313453593733874014154294434574854015134155275415555275696116256536676816957237377517657797938078218358498638778919059199339199479619759891003101710311129117111991213122713111326134413721386140014421456147014841876[[#This Row],[Fin de pause]]+FeuilleDeTemps133058721071631772193033173313453593733874014154294434574854015134155275415555275696116256536676816957237377517657797938078218358498638778919059199339199479619759891003101710311129117111991213122713111326134413721386140014421456147014841876[[#This Row],[Pause]]-FeuilleDeTemps133058721071631772193033173313453593733874014154294434574854015134155275415555275696116256536676816957237377517657797938078218358498638778919059199339199479619759891003101710311129117111991213122713111326134413721386140014421456147014841876[[#This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départ]]&lt;FeuilleDeTemps133058721071631772193033173313453593733874014154294434574854015134155275415555275696116256536676816957237377517657797938078218358498638778919059199339199479619759891003101710311129117111991213122713111326134413721386140014421456147014841876[[#This Row],[Heure d’arrivée]],1,0)+FeuilleDeTemps133058721071631772193033173313453593733874014154294434574854015134155275415555275696116256536676816957237377517657797938078218358498638778919059199339199479619759891003101710311129117111991213122713111326134413721386140014421456147014841876[[#This Row],[Heure de départ]])-FeuilleDeTemps133058721071631772193033173313453593733874014154294434574854015134155275415555275696116256536676816957237377517657797938078218358498638778919059199339199479619759891003101710311129117111991213122713111326134413721386140014421456147014841876[[#This Row],[Heure d’arrivée]],0))*24,0)</f>
        <v>0</v>
      </c>
      <c r="I580" s="59"/>
      <c r="J580" s="24"/>
    </row>
    <row r="581" spans="1:17" s="44" customFormat="1" ht="20.25" customHeight="1">
      <c r="A581" s="46">
        <f t="shared" ref="A581:A585" si="94">A580</f>
        <v>46</v>
      </c>
      <c r="B581" s="14" t="s">
        <v>12</v>
      </c>
      <c r="C581" s="7">
        <f t="shared" si="93"/>
        <v>44881</v>
      </c>
      <c r="D581" s="11"/>
      <c r="E581" s="11"/>
      <c r="F581" s="11"/>
      <c r="G581" s="11"/>
      <c r="H581" s="5">
        <f>IFERROR(IF(COUNT(FeuilleDeTemps133058721071631772193033173313453593733874014154294434574854015134155275415555275696116256536676816957237377517657797938078218358498638778919059199339199479619759891003101710311129117111991213122713111326134413721386140014421456147014841876[[#This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départ]]&lt;FeuilleDeTemps133058721071631772193033173313453593733874014154294434574854015134155275415555275696116256536676816957237377517657797938078218358498638778919059199339199479619759891003101710311129117111991213122713111326134413721386140014421456147014841876[[#This Row],[Heure d’arrivée]],1,0)+FeuilleDeTemps133058721071631772193033173313453593733874014154294434574854015134155275415555275696116256536676816957237377517657797938078218358498638778919059199339199479619759891003101710311129117111991213122713111326134413721386140014421456147014841876[[#This Row],[Heure de départ]])-FeuilleDeTemps133058721071631772193033173313453593733874014154294434574854015134155275415555275696116256536676816957237377517657797938078218358498638778919059199339199479619759891003101710311129117111991213122713111326134413721386140014421456147014841876[[#This Row],[Fin de pause]]+FeuilleDeTemps133058721071631772193033173313453593733874014154294434574854015134155275415555275696116256536676816957237377517657797938078218358498638778919059199339199479619759891003101710311129117111991213122713111326134413721386140014421456147014841876[[#This Row],[Pause]]-FeuilleDeTemps133058721071631772193033173313453593733874014154294434574854015134155275415555275696116256536676816957237377517657797938078218358498638778919059199339199479619759891003101710311129117111991213122713111326134413721386140014421456147014841876[[#This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départ]]&lt;FeuilleDeTemps133058721071631772193033173313453593733874014154294434574854015134155275415555275696116256536676816957237377517657797938078218358498638778919059199339199479619759891003101710311129117111991213122713111326134413721386140014421456147014841876[[#This Row],[Heure d’arrivée]],1,0)+FeuilleDeTemps133058721071631772193033173313453593733874014154294434574854015134155275415555275696116256536676816957237377517657797938078218358498638778919059199339199479619759891003101710311129117111991213122713111326134413721386140014421456147014841876[[#This Row],[Heure de départ]])-FeuilleDeTemps133058721071631772193033173313453593733874014154294434574854015134155275415555275696116256536676816957237377517657797938078218358498638778919059199339199479619759891003101710311129117111991213122713111326134413721386140014421456147014841876[[#This Row],[Heure d’arrivée]],0))*24,0)</f>
        <v>0</v>
      </c>
      <c r="I581" s="59"/>
      <c r="J581" s="24"/>
    </row>
    <row r="582" spans="1:17" s="44" customFormat="1" ht="20.25" customHeight="1">
      <c r="A582" s="46">
        <f t="shared" si="94"/>
        <v>46</v>
      </c>
      <c r="B582" s="14" t="s">
        <v>13</v>
      </c>
      <c r="C582" s="7">
        <f t="shared" si="93"/>
        <v>44882</v>
      </c>
      <c r="D582" s="11"/>
      <c r="E582" s="11"/>
      <c r="F582" s="11"/>
      <c r="G582" s="11"/>
      <c r="H582" s="5">
        <f>IFERROR(IF(COUNT(FeuilleDeTemps133058721071631772193033173313453593733874014154294434574854015134155275415555275696116256536676816957237377517657797938078218358498638778919059199339199479619759891003101710311129117111991213122713111326134413721386140014421456147014841876[[#This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départ]]&lt;FeuilleDeTemps133058721071631772193033173313453593733874014154294434574854015134155275415555275696116256536676816957237377517657797938078218358498638778919059199339199479619759891003101710311129117111991213122713111326134413721386140014421456147014841876[[#This Row],[Heure d’arrivée]],1,0)+FeuilleDeTemps133058721071631772193033173313453593733874014154294434574854015134155275415555275696116256536676816957237377517657797938078218358498638778919059199339199479619759891003101710311129117111991213122713111326134413721386140014421456147014841876[[#This Row],[Heure de départ]])-FeuilleDeTemps133058721071631772193033173313453593733874014154294434574854015134155275415555275696116256536676816957237377517657797938078218358498638778919059199339199479619759891003101710311129117111991213122713111326134413721386140014421456147014841876[[#This Row],[Fin de pause]]+FeuilleDeTemps133058721071631772193033173313453593733874014154294434574854015134155275415555275696116256536676816957237377517657797938078218358498638778919059199339199479619759891003101710311129117111991213122713111326134413721386140014421456147014841876[[#This Row],[Pause]]-FeuilleDeTemps133058721071631772193033173313453593733874014154294434574854015134155275415555275696116256536676816957237377517657797938078218358498638778919059199339199479619759891003101710311129117111991213122713111326134413721386140014421456147014841876[[#This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départ]]&lt;FeuilleDeTemps133058721071631772193033173313453593733874014154294434574854015134155275415555275696116256536676816957237377517657797938078218358498638778919059199339199479619759891003101710311129117111991213122713111326134413721386140014421456147014841876[[#This Row],[Heure d’arrivée]],1,0)+FeuilleDeTemps133058721071631772193033173313453593733874014154294434574854015134155275415555275696116256536676816957237377517657797938078218358498638778919059199339199479619759891003101710311129117111991213122713111326134413721386140014421456147014841876[[#This Row],[Heure de départ]])-FeuilleDeTemps133058721071631772193033173313453593733874014154294434574854015134155275415555275696116256536676816957237377517657797938078218358498638778919059199339199479619759891003101710311129117111991213122713111326134413721386140014421456147014841876[[#This Row],[Heure d’arrivée]],0))*24,0)</f>
        <v>0</v>
      </c>
      <c r="I582" s="59"/>
      <c r="J582" s="24"/>
    </row>
    <row r="583" spans="1:17" s="44" customFormat="1" ht="20.25" customHeight="1">
      <c r="A583" s="46">
        <f t="shared" si="94"/>
        <v>46</v>
      </c>
      <c r="B583" s="14" t="s">
        <v>30</v>
      </c>
      <c r="C583" s="7">
        <f t="shared" si="93"/>
        <v>44883</v>
      </c>
      <c r="D583" s="11"/>
      <c r="E583" s="11"/>
      <c r="F583" s="11"/>
      <c r="G583" s="11"/>
      <c r="H583" s="5">
        <f>IFERROR(IF(COUNT(FeuilleDeTemps133058721071631772193033173313453593733874014154294434574854015134155275415555275696116256536676816957237377517657797938078218358498638778919059199339199479619759891003101710311129117111991213122713111326134413721386140014421456147014841876[[#This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départ]]&lt;FeuilleDeTemps133058721071631772193033173313453593733874014154294434574854015134155275415555275696116256536676816957237377517657797938078218358498638778919059199339199479619759891003101710311129117111991213122713111326134413721386140014421456147014841876[[#This Row],[Heure d’arrivée]],1,0)+FeuilleDeTemps133058721071631772193033173313453593733874014154294434574854015134155275415555275696116256536676816957237377517657797938078218358498638778919059199339199479619759891003101710311129117111991213122713111326134413721386140014421456147014841876[[#This Row],[Heure de départ]])-FeuilleDeTemps133058721071631772193033173313453593733874014154294434574854015134155275415555275696116256536676816957237377517657797938078218358498638778919059199339199479619759891003101710311129117111991213122713111326134413721386140014421456147014841876[[#This Row],[Fin de pause]]+FeuilleDeTemps133058721071631772193033173313453593733874014154294434574854015134155275415555275696116256536676816957237377517657797938078218358498638778919059199339199479619759891003101710311129117111991213122713111326134413721386140014421456147014841876[[#This Row],[Pause]]-FeuilleDeTemps133058721071631772193033173313453593733874014154294434574854015134155275415555275696116256536676816957237377517657797938078218358498638778919059199339199479619759891003101710311129117111991213122713111326134413721386140014421456147014841876[[#This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départ]]&lt;FeuilleDeTemps133058721071631772193033173313453593733874014154294434574854015134155275415555275696116256536676816957237377517657797938078218358498638778919059199339199479619759891003101710311129117111991213122713111326134413721386140014421456147014841876[[#This Row],[Heure d’arrivée]],1,0)+FeuilleDeTemps133058721071631772193033173313453593733874014154294434574854015134155275415555275696116256536676816957237377517657797938078218358498638778919059199339199479619759891003101710311129117111991213122713111326134413721386140014421456147014841876[[#This Row],[Heure de départ]])-FeuilleDeTemps133058721071631772193033173313453593733874014154294434574854015134155275415555275696116256536676816957237377517657797938078218358498638778919059199339199479619759891003101710311129117111991213122713111326134413721386140014421456147014841876[[#This Row],[Heure d’arrivée]],0))*24,0)</f>
        <v>0</v>
      </c>
      <c r="I583" s="59"/>
      <c r="J583" s="24"/>
    </row>
    <row r="584" spans="1:17" s="44" customFormat="1" ht="20.25" customHeight="1">
      <c r="A584" s="46">
        <f t="shared" si="94"/>
        <v>46</v>
      </c>
      <c r="B584" s="14" t="s">
        <v>14</v>
      </c>
      <c r="C584" s="15">
        <f t="shared" si="93"/>
        <v>44884</v>
      </c>
      <c r="D584" s="15"/>
      <c r="E584" s="15"/>
      <c r="F584" s="15"/>
      <c r="G584" s="15"/>
      <c r="H584" s="17">
        <f>IFERROR(IF(COUNT(FeuilleDeTemps133058721071631772193033173313453593733874014154294434574854015134155275415555275696116256536676816957237377517657797938078218358498638778919059199339199479619759891003101710311129117111991213122713111326134413721386140014421456147014841876[[#This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départ]]&lt;FeuilleDeTemps133058721071631772193033173313453593733874014154294434574854015134155275415555275696116256536676816957237377517657797938078218358498638778919059199339199479619759891003101710311129117111991213122713111326134413721386140014421456147014841876[[#This Row],[Heure d’arrivée]],1,0)+FeuilleDeTemps133058721071631772193033173313453593733874014154294434574854015134155275415555275696116256536676816957237377517657797938078218358498638778919059199339199479619759891003101710311129117111991213122713111326134413721386140014421456147014841876[[#This Row],[Heure de départ]])-FeuilleDeTemps133058721071631772193033173313453593733874014154294434574854015134155275415555275696116256536676816957237377517657797938078218358498638778919059199339199479619759891003101710311129117111991213122713111326134413721386140014421456147014841876[[#This Row],[Fin de pause]]+FeuilleDeTemps133058721071631772193033173313453593733874014154294434574854015134155275415555275696116256536676816957237377517657797938078218358498638778919059199339199479619759891003101710311129117111991213122713111326134413721386140014421456147014841876[[#This Row],[Pause]]-FeuilleDeTemps133058721071631772193033173313453593733874014154294434574854015134155275415555275696116256536676816957237377517657797938078218358498638778919059199339199479619759891003101710311129117111991213122713111326134413721386140014421456147014841876[[#This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départ]]&lt;FeuilleDeTemps133058721071631772193033173313453593733874014154294434574854015134155275415555275696116256536676816957237377517657797938078218358498638778919059199339199479619759891003101710311129117111991213122713111326134413721386140014421456147014841876[[#This Row],[Heure d’arrivée]],1,0)+FeuilleDeTemps133058721071631772193033173313453593733874014154294434574854015134155275415555275696116256536676816957237377517657797938078218358498638778919059199339199479619759891003101710311129117111991213122713111326134413721386140014421456147014841876[[#This Row],[Heure de départ]])-FeuilleDeTemps133058721071631772193033173313453593733874014154294434574854015134155275415555275696116256536676816957237377517657797938078218358498638778919059199339199479619759891003101710311129117111991213122713111326134413721386140014421456147014841876[[#This Row],[Heure d’arrivée]],0))*24,0)</f>
        <v>0</v>
      </c>
      <c r="I584" s="17"/>
      <c r="J584" s="25"/>
    </row>
    <row r="585" spans="1:17" s="44" customFormat="1" ht="20.25" customHeight="1">
      <c r="A585" s="46">
        <f t="shared" si="94"/>
        <v>46</v>
      </c>
      <c r="B585" s="14" t="s">
        <v>15</v>
      </c>
      <c r="C585" s="15">
        <f t="shared" si="93"/>
        <v>44885</v>
      </c>
      <c r="D585" s="15"/>
      <c r="E585" s="15"/>
      <c r="F585" s="15"/>
      <c r="G585" s="15"/>
      <c r="H585" s="17">
        <f>IFERROR(IF(COUNT(FeuilleDeTemps133058721071631772193033173313453593733874014154294434574854015134155275415555275696116256536676816957237377517657797938078218358498638778919059199339199479619759891003101710311129117111991213122713111326134413721386140014421456147014841876[[#This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départ]]&lt;FeuilleDeTemps133058721071631772193033173313453593733874014154294434574854015134155275415555275696116256536676816957237377517657797938078218358498638778919059199339199479619759891003101710311129117111991213122713111326134413721386140014421456147014841876[[#This Row],[Heure d’arrivée]],1,0)+FeuilleDeTemps133058721071631772193033173313453593733874014154294434574854015134155275415555275696116256536676816957237377517657797938078218358498638778919059199339199479619759891003101710311129117111991213122713111326134413721386140014421456147014841876[[#This Row],[Heure de départ]])-FeuilleDeTemps133058721071631772193033173313453593733874014154294434574854015134155275415555275696116256536676816957237377517657797938078218358498638778919059199339199479619759891003101710311129117111991213122713111326134413721386140014421456147014841876[[#This Row],[Fin de pause]]+FeuilleDeTemps133058721071631772193033173313453593733874014154294434574854015134155275415555275696116256536676816957237377517657797938078218358498638778919059199339199479619759891003101710311129117111991213122713111326134413721386140014421456147014841876[[#This Row],[Pause]]-FeuilleDeTemps133058721071631772193033173313453593733874014154294434574854015134155275415555275696116256536676816957237377517657797938078218358498638778919059199339199479619759891003101710311129117111991213122713111326134413721386140014421456147014841876[[#This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133058721071631772193033173313453593733874014154294434574854015134155275415555275696116256536676816957237377517657797938078218358498638778919059199339199479619759891003101710311129117111991213122713111326134413721386140014421456147014841876[[#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133058721071631772193033173313453593733874014154294434574854015134155275415555275696116256536676816957237377517657797938078218358498638778919059199339199479619759891003101710311129117111991213122713111326134413721386140014421456147014841876[[#This Row],[Heure de départ]]&lt;FeuilleDeTemps133058721071631772193033173313453593733874014154294434574854015134155275415555275696116256536676816957237377517657797938078218358498638778919059199339199479619759891003101710311129117111991213122713111326134413721386140014421456147014841876[[#This Row],[Heure d’arrivée]],1,0)+FeuilleDeTemps133058721071631772193033173313453593733874014154294434574854015134155275415555275696116256536676816957237377517657797938078218358498638778919059199339199479619759891003101710311129117111991213122713111326134413721386140014421456147014841876[[#This Row],[Heure de départ]])-FeuilleDeTemps133058721071631772193033173313453593733874014154294434574854015134155275415555275696116256536676816957237377517657797938078218358498638778919059199339199479619759891003101710311129117111991213122713111326134413721386140014421456147014841876[[#This Row],[Heure d’arrivée]],0))*24,0)</f>
        <v>0</v>
      </c>
      <c r="I585" s="17"/>
      <c r="J585" s="25"/>
    </row>
    <row r="586" spans="1:17" s="1" customFormat="1" ht="36" customHeight="1">
      <c r="A586" s="47"/>
      <c r="B586" s="2" t="s">
        <v>31</v>
      </c>
      <c r="C586" s="2" t="s">
        <v>0</v>
      </c>
      <c r="D586" s="2" t="s">
        <v>2</v>
      </c>
      <c r="E586" s="2" t="s">
        <v>4</v>
      </c>
      <c r="F586" s="2" t="s">
        <v>5</v>
      </c>
      <c r="G586" s="2" t="s">
        <v>29</v>
      </c>
      <c r="H586" s="2" t="s">
        <v>32</v>
      </c>
      <c r="N586" s="19"/>
      <c r="Q586" s="19"/>
    </row>
    <row r="587" spans="1:17" s="57" customFormat="1" ht="16.2" customHeight="1">
      <c r="A587" s="54"/>
      <c r="B587" s="55">
        <f>IF((H577)=0, (G577),(G577)-(H577))</f>
        <v>-1748</v>
      </c>
      <c r="C587" s="55">
        <v>38</v>
      </c>
      <c r="D587" s="55">
        <f>SUBTOTAL(109,FeuilleDeTemps133058721071631772193033173313453593733874014154294434574854015134155275415555275696116256536676816957237377517657797938078218358498638778919059199339199479619759891003101710311129117111991213122713111326134413721386140014421456147014841877[Heures de travail])</f>
        <v>0</v>
      </c>
      <c r="E587" s="55">
        <f>IF(D587&lt;=C587,D587,C587)</f>
        <v>0</v>
      </c>
      <c r="F587" s="55">
        <f>D587-E587</f>
        <v>0</v>
      </c>
      <c r="G587" s="55">
        <f>SUM(D587,-C587,B587)</f>
        <v>-1786</v>
      </c>
      <c r="H587" s="55">
        <f>SUM(FeuilleDeTemps133058721071631772193033173313453593733874014154294434574854015134155275415555275696116256536676816957237377517657797938078218358498638778919059199339199479619759891003101710311129117111991213122713111326134413721386140014421456147014841877[Payement])</f>
        <v>0</v>
      </c>
      <c r="I587" s="56"/>
      <c r="J587" s="56"/>
    </row>
    <row r="588" spans="1:17" s="44" customFormat="1" ht="16.8" customHeight="1" thickBot="1">
      <c r="A588" s="46"/>
      <c r="B588" s="44" t="s">
        <v>10</v>
      </c>
      <c r="C588" s="44" t="s">
        <v>1</v>
      </c>
      <c r="D588" s="44" t="s">
        <v>3</v>
      </c>
      <c r="E588" s="44" t="s">
        <v>8</v>
      </c>
      <c r="F588" s="44" t="s">
        <v>9</v>
      </c>
      <c r="G588" s="44" t="s">
        <v>6</v>
      </c>
      <c r="H588" s="44" t="s">
        <v>7</v>
      </c>
      <c r="I588" s="44" t="s">
        <v>102</v>
      </c>
      <c r="J588" s="33" t="s">
        <v>97</v>
      </c>
    </row>
    <row r="589" spans="1:17" s="44" customFormat="1" ht="20.25" customHeight="1">
      <c r="A589" s="60">
        <f>WEEKNUM(C589)-1</f>
        <v>47</v>
      </c>
      <c r="B589" s="14" t="s">
        <v>99</v>
      </c>
      <c r="C589" s="7">
        <f>(C585)+1</f>
        <v>44886</v>
      </c>
      <c r="D589" s="11"/>
      <c r="E589" s="11"/>
      <c r="F589" s="11"/>
      <c r="G589" s="11"/>
      <c r="H589" s="5">
        <f>IFERROR(IF(COUNT(FeuilleDeTemps133058721071631772193033173313453593733874014154294434574854015134155275415555275696116256536676816957237377517657797938078218358498638778919059199339199479619759891003101710311129117111991213122713111326134413721386140014421456147014841877[[#This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départ]]&lt;FeuilleDeTemps133058721071631772193033173313453593733874014154294434574854015134155275415555275696116256536676816957237377517657797938078218358498638778919059199339199479619759891003101710311129117111991213122713111326134413721386140014421456147014841877[[#This Row],[Heure d’arrivée]],1,0)+FeuilleDeTemps133058721071631772193033173313453593733874014154294434574854015134155275415555275696116256536676816957237377517657797938078218358498638778919059199339199479619759891003101710311129117111991213122713111326134413721386140014421456147014841877[[#This Row],[Heure de départ]])-FeuilleDeTemps133058721071631772193033173313453593733874014154294434574854015134155275415555275696116256536676816957237377517657797938078218358498638778919059199339199479619759891003101710311129117111991213122713111326134413721386140014421456147014841877[[#This Row],[Fin de pause]]+FeuilleDeTemps133058721071631772193033173313453593733874014154294434574854015134155275415555275696116256536676816957237377517657797938078218358498638778919059199339199479619759891003101710311129117111991213122713111326134413721386140014421456147014841877[[#This Row],[Pause]]-FeuilleDeTemps133058721071631772193033173313453593733874014154294434574854015134155275415555275696116256536676816957237377517657797938078218358498638778919059199339199479619759891003101710311129117111991213122713111326134413721386140014421456147014841877[[#This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départ]]&lt;FeuilleDeTemps133058721071631772193033173313453593733874014154294434574854015134155275415555275696116256536676816957237377517657797938078218358498638778919059199339199479619759891003101710311129117111991213122713111326134413721386140014421456147014841877[[#This Row],[Heure d’arrivée]],1,0)+FeuilleDeTemps133058721071631772193033173313453593733874014154294434574854015134155275415555275696116256536676816957237377517657797938078218358498638778919059199339199479619759891003101710311129117111991213122713111326134413721386140014421456147014841877[[#This Row],[Heure de départ]])-FeuilleDeTemps133058721071631772193033173313453593733874014154294434574854015134155275415555275696116256536676816957237377517657797938078218358498638778919059199339199479619759891003101710311129117111991213122713111326134413721386140014421456147014841877[[#This Row],[Heure d’arrivée]],0))*24,0)</f>
        <v>0</v>
      </c>
      <c r="I589" s="59"/>
      <c r="J589" s="24"/>
    </row>
    <row r="590" spans="1:17" s="44" customFormat="1" ht="20.25" customHeight="1">
      <c r="A590" s="46">
        <f>A589</f>
        <v>47</v>
      </c>
      <c r="B590" s="14" t="s">
        <v>11</v>
      </c>
      <c r="C590" s="7">
        <f t="shared" ref="C590:C595" si="95">(C589)+1</f>
        <v>44887</v>
      </c>
      <c r="D590" s="11"/>
      <c r="E590" s="11"/>
      <c r="F590" s="11"/>
      <c r="G590" s="11"/>
      <c r="H590" s="5">
        <f>IFERROR(IF(COUNT(FeuilleDeTemps133058721071631772193033173313453593733874014154294434574854015134155275415555275696116256536676816957237377517657797938078218358498638778919059199339199479619759891003101710311129117111991213122713111326134413721386140014421456147014841877[[#This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départ]]&lt;FeuilleDeTemps133058721071631772193033173313453593733874014154294434574854015134155275415555275696116256536676816957237377517657797938078218358498638778919059199339199479619759891003101710311129117111991213122713111326134413721386140014421456147014841877[[#This Row],[Heure d’arrivée]],1,0)+FeuilleDeTemps133058721071631772193033173313453593733874014154294434574854015134155275415555275696116256536676816957237377517657797938078218358498638778919059199339199479619759891003101710311129117111991213122713111326134413721386140014421456147014841877[[#This Row],[Heure de départ]])-FeuilleDeTemps133058721071631772193033173313453593733874014154294434574854015134155275415555275696116256536676816957237377517657797938078218358498638778919059199339199479619759891003101710311129117111991213122713111326134413721386140014421456147014841877[[#This Row],[Fin de pause]]+FeuilleDeTemps133058721071631772193033173313453593733874014154294434574854015134155275415555275696116256536676816957237377517657797938078218358498638778919059199339199479619759891003101710311129117111991213122713111326134413721386140014421456147014841877[[#This Row],[Pause]]-FeuilleDeTemps133058721071631772193033173313453593733874014154294434574854015134155275415555275696116256536676816957237377517657797938078218358498638778919059199339199479619759891003101710311129117111991213122713111326134413721386140014421456147014841877[[#This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départ]]&lt;FeuilleDeTemps133058721071631772193033173313453593733874014154294434574854015134155275415555275696116256536676816957237377517657797938078218358498638778919059199339199479619759891003101710311129117111991213122713111326134413721386140014421456147014841877[[#This Row],[Heure d’arrivée]],1,0)+FeuilleDeTemps133058721071631772193033173313453593733874014154294434574854015134155275415555275696116256536676816957237377517657797938078218358498638778919059199339199479619759891003101710311129117111991213122713111326134413721386140014421456147014841877[[#This Row],[Heure de départ]])-FeuilleDeTemps133058721071631772193033173313453593733874014154294434574854015134155275415555275696116256536676816957237377517657797938078218358498638778919059199339199479619759891003101710311129117111991213122713111326134413721386140014421456147014841877[[#This Row],[Heure d’arrivée]],0))*24,0)</f>
        <v>0</v>
      </c>
      <c r="I590" s="59"/>
      <c r="J590" s="24"/>
    </row>
    <row r="591" spans="1:17" s="44" customFormat="1" ht="20.25" customHeight="1">
      <c r="A591" s="46">
        <f t="shared" ref="A591:A595" si="96">A590</f>
        <v>47</v>
      </c>
      <c r="B591" s="14" t="s">
        <v>12</v>
      </c>
      <c r="C591" s="7">
        <f t="shared" si="95"/>
        <v>44888</v>
      </c>
      <c r="D591" s="11"/>
      <c r="E591" s="11"/>
      <c r="F591" s="11"/>
      <c r="G591" s="11"/>
      <c r="H591" s="5">
        <f>IFERROR(IF(COUNT(FeuilleDeTemps133058721071631772193033173313453593733874014154294434574854015134155275415555275696116256536676816957237377517657797938078218358498638778919059199339199479619759891003101710311129117111991213122713111326134413721386140014421456147014841877[[#This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départ]]&lt;FeuilleDeTemps133058721071631772193033173313453593733874014154294434574854015134155275415555275696116256536676816957237377517657797938078218358498638778919059199339199479619759891003101710311129117111991213122713111326134413721386140014421456147014841877[[#This Row],[Heure d’arrivée]],1,0)+FeuilleDeTemps133058721071631772193033173313453593733874014154294434574854015134155275415555275696116256536676816957237377517657797938078218358498638778919059199339199479619759891003101710311129117111991213122713111326134413721386140014421456147014841877[[#This Row],[Heure de départ]])-FeuilleDeTemps133058721071631772193033173313453593733874014154294434574854015134155275415555275696116256536676816957237377517657797938078218358498638778919059199339199479619759891003101710311129117111991213122713111326134413721386140014421456147014841877[[#This Row],[Fin de pause]]+FeuilleDeTemps133058721071631772193033173313453593733874014154294434574854015134155275415555275696116256536676816957237377517657797938078218358498638778919059199339199479619759891003101710311129117111991213122713111326134413721386140014421456147014841877[[#This Row],[Pause]]-FeuilleDeTemps133058721071631772193033173313453593733874014154294434574854015134155275415555275696116256536676816957237377517657797938078218358498638778919059199339199479619759891003101710311129117111991213122713111326134413721386140014421456147014841877[[#This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départ]]&lt;FeuilleDeTemps133058721071631772193033173313453593733874014154294434574854015134155275415555275696116256536676816957237377517657797938078218358498638778919059199339199479619759891003101710311129117111991213122713111326134413721386140014421456147014841877[[#This Row],[Heure d’arrivée]],1,0)+FeuilleDeTemps133058721071631772193033173313453593733874014154294434574854015134155275415555275696116256536676816957237377517657797938078218358498638778919059199339199479619759891003101710311129117111991213122713111326134413721386140014421456147014841877[[#This Row],[Heure de départ]])-FeuilleDeTemps133058721071631772193033173313453593733874014154294434574854015134155275415555275696116256536676816957237377517657797938078218358498638778919059199339199479619759891003101710311129117111991213122713111326134413721386140014421456147014841877[[#This Row],[Heure d’arrivée]],0))*24,0)</f>
        <v>0</v>
      </c>
      <c r="I591" s="59"/>
      <c r="J591" s="24"/>
    </row>
    <row r="592" spans="1:17" s="44" customFormat="1" ht="20.25" customHeight="1">
      <c r="A592" s="46">
        <f t="shared" si="96"/>
        <v>47</v>
      </c>
      <c r="B592" s="14" t="s">
        <v>13</v>
      </c>
      <c r="C592" s="7">
        <f t="shared" si="95"/>
        <v>44889</v>
      </c>
      <c r="D592" s="11"/>
      <c r="E592" s="11"/>
      <c r="F592" s="11"/>
      <c r="G592" s="11"/>
      <c r="H592" s="5">
        <f>IFERROR(IF(COUNT(FeuilleDeTemps133058721071631772193033173313453593733874014154294434574854015134155275415555275696116256536676816957237377517657797938078218358498638778919059199339199479619759891003101710311129117111991213122713111326134413721386140014421456147014841877[[#This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départ]]&lt;FeuilleDeTemps133058721071631772193033173313453593733874014154294434574854015134155275415555275696116256536676816957237377517657797938078218358498638778919059199339199479619759891003101710311129117111991213122713111326134413721386140014421456147014841877[[#This Row],[Heure d’arrivée]],1,0)+FeuilleDeTemps133058721071631772193033173313453593733874014154294434574854015134155275415555275696116256536676816957237377517657797938078218358498638778919059199339199479619759891003101710311129117111991213122713111326134413721386140014421456147014841877[[#This Row],[Heure de départ]])-FeuilleDeTemps133058721071631772193033173313453593733874014154294434574854015134155275415555275696116256536676816957237377517657797938078218358498638778919059199339199479619759891003101710311129117111991213122713111326134413721386140014421456147014841877[[#This Row],[Fin de pause]]+FeuilleDeTemps133058721071631772193033173313453593733874014154294434574854015134155275415555275696116256536676816957237377517657797938078218358498638778919059199339199479619759891003101710311129117111991213122713111326134413721386140014421456147014841877[[#This Row],[Pause]]-FeuilleDeTemps133058721071631772193033173313453593733874014154294434574854015134155275415555275696116256536676816957237377517657797938078218358498638778919059199339199479619759891003101710311129117111991213122713111326134413721386140014421456147014841877[[#This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départ]]&lt;FeuilleDeTemps133058721071631772193033173313453593733874014154294434574854015134155275415555275696116256536676816957237377517657797938078218358498638778919059199339199479619759891003101710311129117111991213122713111326134413721386140014421456147014841877[[#This Row],[Heure d’arrivée]],1,0)+FeuilleDeTemps133058721071631772193033173313453593733874014154294434574854015134155275415555275696116256536676816957237377517657797938078218358498638778919059199339199479619759891003101710311129117111991213122713111326134413721386140014421456147014841877[[#This Row],[Heure de départ]])-FeuilleDeTemps133058721071631772193033173313453593733874014154294434574854015134155275415555275696116256536676816957237377517657797938078218358498638778919059199339199479619759891003101710311129117111991213122713111326134413721386140014421456147014841877[[#This Row],[Heure d’arrivée]],0))*24,0)</f>
        <v>0</v>
      </c>
      <c r="I592" s="59"/>
      <c r="J592" s="24"/>
    </row>
    <row r="593" spans="1:17" s="44" customFormat="1" ht="20.25" customHeight="1">
      <c r="A593" s="46">
        <f t="shared" si="96"/>
        <v>47</v>
      </c>
      <c r="B593" s="14" t="s">
        <v>30</v>
      </c>
      <c r="C593" s="7">
        <f t="shared" si="95"/>
        <v>44890</v>
      </c>
      <c r="D593" s="11"/>
      <c r="E593" s="11"/>
      <c r="F593" s="11"/>
      <c r="G593" s="11"/>
      <c r="H593" s="5">
        <f>IFERROR(IF(COUNT(FeuilleDeTemps133058721071631772193033173313453593733874014154294434574854015134155275415555275696116256536676816957237377517657797938078218358498638778919059199339199479619759891003101710311129117111991213122713111326134413721386140014421456147014841877[[#This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départ]]&lt;FeuilleDeTemps133058721071631772193033173313453593733874014154294434574854015134155275415555275696116256536676816957237377517657797938078218358498638778919059199339199479619759891003101710311129117111991213122713111326134413721386140014421456147014841877[[#This Row],[Heure d’arrivée]],1,0)+FeuilleDeTemps133058721071631772193033173313453593733874014154294434574854015134155275415555275696116256536676816957237377517657797938078218358498638778919059199339199479619759891003101710311129117111991213122713111326134413721386140014421456147014841877[[#This Row],[Heure de départ]])-FeuilleDeTemps133058721071631772193033173313453593733874014154294434574854015134155275415555275696116256536676816957237377517657797938078218358498638778919059199339199479619759891003101710311129117111991213122713111326134413721386140014421456147014841877[[#This Row],[Fin de pause]]+FeuilleDeTemps133058721071631772193033173313453593733874014154294434574854015134155275415555275696116256536676816957237377517657797938078218358498638778919059199339199479619759891003101710311129117111991213122713111326134413721386140014421456147014841877[[#This Row],[Pause]]-FeuilleDeTemps133058721071631772193033173313453593733874014154294434574854015134155275415555275696116256536676816957237377517657797938078218358498638778919059199339199479619759891003101710311129117111991213122713111326134413721386140014421456147014841877[[#This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départ]]&lt;FeuilleDeTemps133058721071631772193033173313453593733874014154294434574854015134155275415555275696116256536676816957237377517657797938078218358498638778919059199339199479619759891003101710311129117111991213122713111326134413721386140014421456147014841877[[#This Row],[Heure d’arrivée]],1,0)+FeuilleDeTemps133058721071631772193033173313453593733874014154294434574854015134155275415555275696116256536676816957237377517657797938078218358498638778919059199339199479619759891003101710311129117111991213122713111326134413721386140014421456147014841877[[#This Row],[Heure de départ]])-FeuilleDeTemps133058721071631772193033173313453593733874014154294434574854015134155275415555275696116256536676816957237377517657797938078218358498638778919059199339199479619759891003101710311129117111991213122713111326134413721386140014421456147014841877[[#This Row],[Heure d’arrivée]],0))*24,0)</f>
        <v>0</v>
      </c>
      <c r="I593" s="59"/>
      <c r="J593" s="24"/>
    </row>
    <row r="594" spans="1:17" s="44" customFormat="1" ht="20.25" customHeight="1">
      <c r="A594" s="46">
        <f t="shared" si="96"/>
        <v>47</v>
      </c>
      <c r="B594" s="14" t="s">
        <v>14</v>
      </c>
      <c r="C594" s="15">
        <f t="shared" si="95"/>
        <v>44891</v>
      </c>
      <c r="D594" s="15"/>
      <c r="E594" s="15"/>
      <c r="F594" s="15"/>
      <c r="G594" s="15"/>
      <c r="H594" s="17">
        <f>IFERROR(IF(COUNT(FeuilleDeTemps133058721071631772193033173313453593733874014154294434574854015134155275415555275696116256536676816957237377517657797938078218358498638778919059199339199479619759891003101710311129117111991213122713111326134413721386140014421456147014841877[[#This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départ]]&lt;FeuilleDeTemps133058721071631772193033173313453593733874014154294434574854015134155275415555275696116256536676816957237377517657797938078218358498638778919059199339199479619759891003101710311129117111991213122713111326134413721386140014421456147014841877[[#This Row],[Heure d’arrivée]],1,0)+FeuilleDeTemps133058721071631772193033173313453593733874014154294434574854015134155275415555275696116256536676816957237377517657797938078218358498638778919059199339199479619759891003101710311129117111991213122713111326134413721386140014421456147014841877[[#This Row],[Heure de départ]])-FeuilleDeTemps133058721071631772193033173313453593733874014154294434574854015134155275415555275696116256536676816957237377517657797938078218358498638778919059199339199479619759891003101710311129117111991213122713111326134413721386140014421456147014841877[[#This Row],[Fin de pause]]+FeuilleDeTemps133058721071631772193033173313453593733874014154294434574854015134155275415555275696116256536676816957237377517657797938078218358498638778919059199339199479619759891003101710311129117111991213122713111326134413721386140014421456147014841877[[#This Row],[Pause]]-FeuilleDeTemps133058721071631772193033173313453593733874014154294434574854015134155275415555275696116256536676816957237377517657797938078218358498638778919059199339199479619759891003101710311129117111991213122713111326134413721386140014421456147014841877[[#This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départ]]&lt;FeuilleDeTemps133058721071631772193033173313453593733874014154294434574854015134155275415555275696116256536676816957237377517657797938078218358498638778919059199339199479619759891003101710311129117111991213122713111326134413721386140014421456147014841877[[#This Row],[Heure d’arrivée]],1,0)+FeuilleDeTemps133058721071631772193033173313453593733874014154294434574854015134155275415555275696116256536676816957237377517657797938078218358498638778919059199339199479619759891003101710311129117111991213122713111326134413721386140014421456147014841877[[#This Row],[Heure de départ]])-FeuilleDeTemps133058721071631772193033173313453593733874014154294434574854015134155275415555275696116256536676816957237377517657797938078218358498638778919059199339199479619759891003101710311129117111991213122713111326134413721386140014421456147014841877[[#This Row],[Heure d’arrivée]],0))*24,0)</f>
        <v>0</v>
      </c>
      <c r="I594" s="17"/>
      <c r="J594" s="25"/>
    </row>
    <row r="595" spans="1:17" s="44" customFormat="1" ht="20.25" customHeight="1">
      <c r="A595" s="46">
        <f t="shared" si="96"/>
        <v>47</v>
      </c>
      <c r="B595" s="14" t="s">
        <v>15</v>
      </c>
      <c r="C595" s="15">
        <f t="shared" si="95"/>
        <v>44892</v>
      </c>
      <c r="D595" s="15"/>
      <c r="E595" s="15"/>
      <c r="F595" s="15"/>
      <c r="G595" s="15"/>
      <c r="H595" s="17">
        <f>IFERROR(IF(COUNT(FeuilleDeTemps133058721071631772193033173313453593733874014154294434574854015134155275415555275696116256536676816957237377517657797938078218358498638778919059199339199479619759891003101710311129117111991213122713111326134413721386140014421456147014841877[[#This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départ]]&lt;FeuilleDeTemps133058721071631772193033173313453593733874014154294434574854015134155275415555275696116256536676816957237377517657797938078218358498638778919059199339199479619759891003101710311129117111991213122713111326134413721386140014421456147014841877[[#This Row],[Heure d’arrivée]],1,0)+FeuilleDeTemps133058721071631772193033173313453593733874014154294434574854015134155275415555275696116256536676816957237377517657797938078218358498638778919059199339199479619759891003101710311129117111991213122713111326134413721386140014421456147014841877[[#This Row],[Heure de départ]])-FeuilleDeTemps133058721071631772193033173313453593733874014154294434574854015134155275415555275696116256536676816957237377517657797938078218358498638778919059199339199479619759891003101710311129117111991213122713111326134413721386140014421456147014841877[[#This Row],[Fin de pause]]+FeuilleDeTemps133058721071631772193033173313453593733874014154294434574854015134155275415555275696116256536676816957237377517657797938078218358498638778919059199339199479619759891003101710311129117111991213122713111326134413721386140014421456147014841877[[#This Row],[Pause]]-FeuilleDeTemps133058721071631772193033173313453593733874014154294434574854015134155275415555275696116256536676816957237377517657797938078218358498638778919059199339199479619759891003101710311129117111991213122713111326134413721386140014421456147014841877[[#This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133058721071631772193033173313453593733874014154294434574854015134155275415555275696116256536676816957237377517657797938078218358498638778919059199339199479619759891003101710311129117111991213122713111326134413721386140014421456147014841877[[#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133058721071631772193033173313453593733874014154294434574854015134155275415555275696116256536676816957237377517657797938078218358498638778919059199339199479619759891003101710311129117111991213122713111326134413721386140014421456147014841877[[#This Row],[Heure de départ]]&lt;FeuilleDeTemps133058721071631772193033173313453593733874014154294434574854015134155275415555275696116256536676816957237377517657797938078218358498638778919059199339199479619759891003101710311129117111991213122713111326134413721386140014421456147014841877[[#This Row],[Heure d’arrivée]],1,0)+FeuilleDeTemps133058721071631772193033173313453593733874014154294434574854015134155275415555275696116256536676816957237377517657797938078218358498638778919059199339199479619759891003101710311129117111991213122713111326134413721386140014421456147014841877[[#This Row],[Heure de départ]])-FeuilleDeTemps133058721071631772193033173313453593733874014154294434574854015134155275415555275696116256536676816957237377517657797938078218358498638778919059199339199479619759891003101710311129117111991213122713111326134413721386140014421456147014841877[[#This Row],[Heure d’arrivée]],0))*24,0)</f>
        <v>0</v>
      </c>
      <c r="I595" s="17"/>
      <c r="J595" s="25"/>
    </row>
    <row r="596" spans="1:17" s="1" customFormat="1" ht="36" customHeight="1">
      <c r="A596" s="47"/>
      <c r="B596" s="2" t="s">
        <v>31</v>
      </c>
      <c r="C596" s="2" t="s">
        <v>0</v>
      </c>
      <c r="D596" s="2" t="s">
        <v>2</v>
      </c>
      <c r="E596" s="2" t="s">
        <v>4</v>
      </c>
      <c r="F596" s="2" t="s">
        <v>5</v>
      </c>
      <c r="G596" s="2" t="s">
        <v>29</v>
      </c>
      <c r="H596" s="2" t="s">
        <v>32</v>
      </c>
      <c r="N596" s="19"/>
      <c r="Q596" s="19"/>
    </row>
    <row r="597" spans="1:17" s="57" customFormat="1" ht="16.2" customHeight="1">
      <c r="A597" s="54"/>
      <c r="B597" s="55">
        <f>IF((H587)=0, (G587),(G587)-(H587))</f>
        <v>-1786</v>
      </c>
      <c r="C597" s="55">
        <v>38</v>
      </c>
      <c r="D597" s="55">
        <f>SUBTOTAL(109,FeuilleDeTemps133058721071631772193033173313453593733874014154294434574854015134155275415555275696116256536676816957237377517657797938078218358498638778919059199339199479619759891003101710311129117111991213122713111326134413721386140014421456147014841879[Heures de travail])</f>
        <v>0</v>
      </c>
      <c r="E597" s="55">
        <f>IF(D597&lt;=C597,D597,C597)</f>
        <v>0</v>
      </c>
      <c r="F597" s="55">
        <f>D597-E597</f>
        <v>0</v>
      </c>
      <c r="G597" s="55">
        <f>SUM(D597,-C597,B597)</f>
        <v>-1824</v>
      </c>
      <c r="H597" s="55">
        <f>SUM(FeuilleDeTemps133058721071631772193033173313453593733874014154294434574854015134155275415555275696116256536676816957237377517657797938078218358498638778919059199339199479619759891003101710311129117111991213122713111326134413721386140014421456147014841879[Payement])</f>
        <v>0</v>
      </c>
      <c r="I597" s="56"/>
      <c r="J597" s="56"/>
    </row>
    <row r="598" spans="1:17" s="44" customFormat="1" ht="16.8" customHeight="1" thickBot="1">
      <c r="A598" s="46"/>
      <c r="B598" s="44" t="s">
        <v>10</v>
      </c>
      <c r="C598" s="44" t="s">
        <v>1</v>
      </c>
      <c r="D598" s="44" t="s">
        <v>3</v>
      </c>
      <c r="E598" s="44" t="s">
        <v>8</v>
      </c>
      <c r="F598" s="44" t="s">
        <v>9</v>
      </c>
      <c r="G598" s="44" t="s">
        <v>6</v>
      </c>
      <c r="H598" s="44" t="s">
        <v>7</v>
      </c>
      <c r="I598" s="44" t="s">
        <v>102</v>
      </c>
      <c r="J598" s="33" t="s">
        <v>97</v>
      </c>
    </row>
    <row r="599" spans="1:17" s="44" customFormat="1" ht="20.25" customHeight="1">
      <c r="A599" s="60">
        <f>WEEKNUM(C599)-1</f>
        <v>48</v>
      </c>
      <c r="B599" s="14" t="s">
        <v>99</v>
      </c>
      <c r="C599" s="7">
        <f>(C595)+1</f>
        <v>44893</v>
      </c>
      <c r="D599" s="11"/>
      <c r="E599" s="11"/>
      <c r="F599" s="11"/>
      <c r="G599" s="11"/>
      <c r="H599" s="5">
        <f>IFERROR(IF(COUNT(FeuilleDeTemps133058721071631772193033173313453593733874014154294434574854015134155275415555275696116256536676816957237377517657797938078218358498638778919059199339199479619759891003101710311129117111991213122713111326134413721386140014421456147014841879[[#This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départ]]&lt;FeuilleDeTemps133058721071631772193033173313453593733874014154294434574854015134155275415555275696116256536676816957237377517657797938078218358498638778919059199339199479619759891003101710311129117111991213122713111326134413721386140014421456147014841879[[#This Row],[Heure d’arrivée]],1,0)+FeuilleDeTemps133058721071631772193033173313453593733874014154294434574854015134155275415555275696116256536676816957237377517657797938078218358498638778919059199339199479619759891003101710311129117111991213122713111326134413721386140014421456147014841879[[#This Row],[Heure de départ]])-FeuilleDeTemps133058721071631772193033173313453593733874014154294434574854015134155275415555275696116256536676816957237377517657797938078218358498638778919059199339199479619759891003101710311129117111991213122713111326134413721386140014421456147014841879[[#This Row],[Fin de pause]]+FeuilleDeTemps133058721071631772193033173313453593733874014154294434574854015134155275415555275696116256536676816957237377517657797938078218358498638778919059199339199479619759891003101710311129117111991213122713111326134413721386140014421456147014841879[[#This Row],[Pause]]-FeuilleDeTemps133058721071631772193033173313453593733874014154294434574854015134155275415555275696116256536676816957237377517657797938078218358498638778919059199339199479619759891003101710311129117111991213122713111326134413721386140014421456147014841879[[#This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départ]]&lt;FeuilleDeTemps133058721071631772193033173313453593733874014154294434574854015134155275415555275696116256536676816957237377517657797938078218358498638778919059199339199479619759891003101710311129117111991213122713111326134413721386140014421456147014841879[[#This Row],[Heure d’arrivée]],1,0)+FeuilleDeTemps133058721071631772193033173313453593733874014154294434574854015134155275415555275696116256536676816957237377517657797938078218358498638778919059199339199479619759891003101710311129117111991213122713111326134413721386140014421456147014841879[[#This Row],[Heure de départ]])-FeuilleDeTemps133058721071631772193033173313453593733874014154294434574854015134155275415555275696116256536676816957237377517657797938078218358498638778919059199339199479619759891003101710311129117111991213122713111326134413721386140014421456147014841879[[#This Row],[Heure d’arrivée]],0))*24,0)</f>
        <v>0</v>
      </c>
      <c r="I599" s="59"/>
      <c r="J599" s="24"/>
    </row>
    <row r="600" spans="1:17" s="44" customFormat="1" ht="20.25" customHeight="1">
      <c r="A600" s="46">
        <f>A599</f>
        <v>48</v>
      </c>
      <c r="B600" s="14" t="s">
        <v>11</v>
      </c>
      <c r="C600" s="7">
        <f t="shared" ref="C600:C605" si="97">(C599)+1</f>
        <v>44894</v>
      </c>
      <c r="D600" s="11"/>
      <c r="E600" s="11"/>
      <c r="F600" s="11"/>
      <c r="G600" s="11"/>
      <c r="H600" s="5">
        <f>IFERROR(IF(COUNT(FeuilleDeTemps133058721071631772193033173313453593733874014154294434574854015134155275415555275696116256536676816957237377517657797938078218358498638778919059199339199479619759891003101710311129117111991213122713111326134413721386140014421456147014841879[[#This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départ]]&lt;FeuilleDeTemps133058721071631772193033173313453593733874014154294434574854015134155275415555275696116256536676816957237377517657797938078218358498638778919059199339199479619759891003101710311129117111991213122713111326134413721386140014421456147014841879[[#This Row],[Heure d’arrivée]],1,0)+FeuilleDeTemps133058721071631772193033173313453593733874014154294434574854015134155275415555275696116256536676816957237377517657797938078218358498638778919059199339199479619759891003101710311129117111991213122713111326134413721386140014421456147014841879[[#This Row],[Heure de départ]])-FeuilleDeTemps133058721071631772193033173313453593733874014154294434574854015134155275415555275696116256536676816957237377517657797938078218358498638778919059199339199479619759891003101710311129117111991213122713111326134413721386140014421456147014841879[[#This Row],[Fin de pause]]+FeuilleDeTemps133058721071631772193033173313453593733874014154294434574854015134155275415555275696116256536676816957237377517657797938078218358498638778919059199339199479619759891003101710311129117111991213122713111326134413721386140014421456147014841879[[#This Row],[Pause]]-FeuilleDeTemps133058721071631772193033173313453593733874014154294434574854015134155275415555275696116256536676816957237377517657797938078218358498638778919059199339199479619759891003101710311129117111991213122713111326134413721386140014421456147014841879[[#This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départ]]&lt;FeuilleDeTemps133058721071631772193033173313453593733874014154294434574854015134155275415555275696116256536676816957237377517657797938078218358498638778919059199339199479619759891003101710311129117111991213122713111326134413721386140014421456147014841879[[#This Row],[Heure d’arrivée]],1,0)+FeuilleDeTemps133058721071631772193033173313453593733874014154294434574854015134155275415555275696116256536676816957237377517657797938078218358498638778919059199339199479619759891003101710311129117111991213122713111326134413721386140014421456147014841879[[#This Row],[Heure de départ]])-FeuilleDeTemps133058721071631772193033173313453593733874014154294434574854015134155275415555275696116256536676816957237377517657797938078218358498638778919059199339199479619759891003101710311129117111991213122713111326134413721386140014421456147014841879[[#This Row],[Heure d’arrivée]],0))*24,0)</f>
        <v>0</v>
      </c>
      <c r="I600" s="59"/>
      <c r="J600" s="24"/>
    </row>
    <row r="601" spans="1:17" s="44" customFormat="1" ht="20.25" customHeight="1">
      <c r="A601" s="46">
        <f t="shared" ref="A601:A605" si="98">A600</f>
        <v>48</v>
      </c>
      <c r="B601" s="14" t="s">
        <v>12</v>
      </c>
      <c r="C601" s="7">
        <f t="shared" si="97"/>
        <v>44895</v>
      </c>
      <c r="D601" s="11"/>
      <c r="E601" s="11"/>
      <c r="F601" s="11"/>
      <c r="G601" s="11"/>
      <c r="H601" s="5">
        <f>IFERROR(IF(COUNT(FeuilleDeTemps133058721071631772193033173313453593733874014154294434574854015134155275415555275696116256536676816957237377517657797938078218358498638778919059199339199479619759891003101710311129117111991213122713111326134413721386140014421456147014841879[[#This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départ]]&lt;FeuilleDeTemps133058721071631772193033173313453593733874014154294434574854015134155275415555275696116256536676816957237377517657797938078218358498638778919059199339199479619759891003101710311129117111991213122713111326134413721386140014421456147014841879[[#This Row],[Heure d’arrivée]],1,0)+FeuilleDeTemps133058721071631772193033173313453593733874014154294434574854015134155275415555275696116256536676816957237377517657797938078218358498638778919059199339199479619759891003101710311129117111991213122713111326134413721386140014421456147014841879[[#This Row],[Heure de départ]])-FeuilleDeTemps133058721071631772193033173313453593733874014154294434574854015134155275415555275696116256536676816957237377517657797938078218358498638778919059199339199479619759891003101710311129117111991213122713111326134413721386140014421456147014841879[[#This Row],[Fin de pause]]+FeuilleDeTemps133058721071631772193033173313453593733874014154294434574854015134155275415555275696116256536676816957237377517657797938078218358498638778919059199339199479619759891003101710311129117111991213122713111326134413721386140014421456147014841879[[#This Row],[Pause]]-FeuilleDeTemps133058721071631772193033173313453593733874014154294434574854015134155275415555275696116256536676816957237377517657797938078218358498638778919059199339199479619759891003101710311129117111991213122713111326134413721386140014421456147014841879[[#This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départ]]&lt;FeuilleDeTemps133058721071631772193033173313453593733874014154294434574854015134155275415555275696116256536676816957237377517657797938078218358498638778919059199339199479619759891003101710311129117111991213122713111326134413721386140014421456147014841879[[#This Row],[Heure d’arrivée]],1,0)+FeuilleDeTemps133058721071631772193033173313453593733874014154294434574854015134155275415555275696116256536676816957237377517657797938078218358498638778919059199339199479619759891003101710311129117111991213122713111326134413721386140014421456147014841879[[#This Row],[Heure de départ]])-FeuilleDeTemps133058721071631772193033173313453593733874014154294434574854015134155275415555275696116256536676816957237377517657797938078218358498638778919059199339199479619759891003101710311129117111991213122713111326134413721386140014421456147014841879[[#This Row],[Heure d’arrivée]],0))*24,0)</f>
        <v>0</v>
      </c>
      <c r="I601" s="59"/>
      <c r="J601" s="24"/>
    </row>
    <row r="602" spans="1:17" s="44" customFormat="1" ht="20.25" customHeight="1">
      <c r="A602" s="46">
        <f t="shared" si="98"/>
        <v>48</v>
      </c>
      <c r="B602" s="14" t="s">
        <v>13</v>
      </c>
      <c r="C602" s="7">
        <f t="shared" si="97"/>
        <v>44896</v>
      </c>
      <c r="D602" s="11"/>
      <c r="E602" s="11"/>
      <c r="F602" s="11"/>
      <c r="G602" s="11"/>
      <c r="H602" s="5">
        <f>IFERROR(IF(COUNT(FeuilleDeTemps133058721071631772193033173313453593733874014154294434574854015134155275415555275696116256536676816957237377517657797938078218358498638778919059199339199479619759891003101710311129117111991213122713111326134413721386140014421456147014841879[[#This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départ]]&lt;FeuilleDeTemps133058721071631772193033173313453593733874014154294434574854015134155275415555275696116256536676816957237377517657797938078218358498638778919059199339199479619759891003101710311129117111991213122713111326134413721386140014421456147014841879[[#This Row],[Heure d’arrivée]],1,0)+FeuilleDeTemps133058721071631772193033173313453593733874014154294434574854015134155275415555275696116256536676816957237377517657797938078218358498638778919059199339199479619759891003101710311129117111991213122713111326134413721386140014421456147014841879[[#This Row],[Heure de départ]])-FeuilleDeTemps133058721071631772193033173313453593733874014154294434574854015134155275415555275696116256536676816957237377517657797938078218358498638778919059199339199479619759891003101710311129117111991213122713111326134413721386140014421456147014841879[[#This Row],[Fin de pause]]+FeuilleDeTemps133058721071631772193033173313453593733874014154294434574854015134155275415555275696116256536676816957237377517657797938078218358498638778919059199339199479619759891003101710311129117111991213122713111326134413721386140014421456147014841879[[#This Row],[Pause]]-FeuilleDeTemps133058721071631772193033173313453593733874014154294434574854015134155275415555275696116256536676816957237377517657797938078218358498638778919059199339199479619759891003101710311129117111991213122713111326134413721386140014421456147014841879[[#This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départ]]&lt;FeuilleDeTemps133058721071631772193033173313453593733874014154294434574854015134155275415555275696116256536676816957237377517657797938078218358498638778919059199339199479619759891003101710311129117111991213122713111326134413721386140014421456147014841879[[#This Row],[Heure d’arrivée]],1,0)+FeuilleDeTemps133058721071631772193033173313453593733874014154294434574854015134155275415555275696116256536676816957237377517657797938078218358498638778919059199339199479619759891003101710311129117111991213122713111326134413721386140014421456147014841879[[#This Row],[Heure de départ]])-FeuilleDeTemps133058721071631772193033173313453593733874014154294434574854015134155275415555275696116256536676816957237377517657797938078218358498638778919059199339199479619759891003101710311129117111991213122713111326134413721386140014421456147014841879[[#This Row],[Heure d’arrivée]],0))*24,0)</f>
        <v>0</v>
      </c>
      <c r="I602" s="59"/>
      <c r="J602" s="24"/>
    </row>
    <row r="603" spans="1:17" s="44" customFormat="1" ht="20.25" customHeight="1">
      <c r="A603" s="46">
        <f t="shared" si="98"/>
        <v>48</v>
      </c>
      <c r="B603" s="14" t="s">
        <v>30</v>
      </c>
      <c r="C603" s="7">
        <f t="shared" si="97"/>
        <v>44897</v>
      </c>
      <c r="D603" s="11"/>
      <c r="E603" s="11"/>
      <c r="F603" s="11"/>
      <c r="G603" s="11"/>
      <c r="H603" s="5">
        <f>IFERROR(IF(COUNT(FeuilleDeTemps133058721071631772193033173313453593733874014154294434574854015134155275415555275696116256536676816957237377517657797938078218358498638778919059199339199479619759891003101710311129117111991213122713111326134413721386140014421456147014841879[[#This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départ]]&lt;FeuilleDeTemps133058721071631772193033173313453593733874014154294434574854015134155275415555275696116256536676816957237377517657797938078218358498638778919059199339199479619759891003101710311129117111991213122713111326134413721386140014421456147014841879[[#This Row],[Heure d’arrivée]],1,0)+FeuilleDeTemps133058721071631772193033173313453593733874014154294434574854015134155275415555275696116256536676816957237377517657797938078218358498638778919059199339199479619759891003101710311129117111991213122713111326134413721386140014421456147014841879[[#This Row],[Heure de départ]])-FeuilleDeTemps133058721071631772193033173313453593733874014154294434574854015134155275415555275696116256536676816957237377517657797938078218358498638778919059199339199479619759891003101710311129117111991213122713111326134413721386140014421456147014841879[[#This Row],[Fin de pause]]+FeuilleDeTemps133058721071631772193033173313453593733874014154294434574854015134155275415555275696116256536676816957237377517657797938078218358498638778919059199339199479619759891003101710311129117111991213122713111326134413721386140014421456147014841879[[#This Row],[Pause]]-FeuilleDeTemps133058721071631772193033173313453593733874014154294434574854015134155275415555275696116256536676816957237377517657797938078218358498638778919059199339199479619759891003101710311129117111991213122713111326134413721386140014421456147014841879[[#This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départ]]&lt;FeuilleDeTemps133058721071631772193033173313453593733874014154294434574854015134155275415555275696116256536676816957237377517657797938078218358498638778919059199339199479619759891003101710311129117111991213122713111326134413721386140014421456147014841879[[#This Row],[Heure d’arrivée]],1,0)+FeuilleDeTemps133058721071631772193033173313453593733874014154294434574854015134155275415555275696116256536676816957237377517657797938078218358498638778919059199339199479619759891003101710311129117111991213122713111326134413721386140014421456147014841879[[#This Row],[Heure de départ]])-FeuilleDeTemps133058721071631772193033173313453593733874014154294434574854015134155275415555275696116256536676816957237377517657797938078218358498638778919059199339199479619759891003101710311129117111991213122713111326134413721386140014421456147014841879[[#This Row],[Heure d’arrivée]],0))*24,0)</f>
        <v>0</v>
      </c>
      <c r="I603" s="59"/>
      <c r="J603" s="24"/>
    </row>
    <row r="604" spans="1:17" s="44" customFormat="1" ht="20.25" customHeight="1">
      <c r="A604" s="46">
        <f t="shared" si="98"/>
        <v>48</v>
      </c>
      <c r="B604" s="14" t="s">
        <v>14</v>
      </c>
      <c r="C604" s="15">
        <f t="shared" si="97"/>
        <v>44898</v>
      </c>
      <c r="D604" s="15"/>
      <c r="E604" s="15"/>
      <c r="F604" s="15"/>
      <c r="G604" s="15"/>
      <c r="H604" s="17">
        <f>IFERROR(IF(COUNT(FeuilleDeTemps133058721071631772193033173313453593733874014154294434574854015134155275415555275696116256536676816957237377517657797938078218358498638778919059199339199479619759891003101710311129117111991213122713111326134413721386140014421456147014841879[[#This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départ]]&lt;FeuilleDeTemps133058721071631772193033173313453593733874014154294434574854015134155275415555275696116256536676816957237377517657797938078218358498638778919059199339199479619759891003101710311129117111991213122713111326134413721386140014421456147014841879[[#This Row],[Heure d’arrivée]],1,0)+FeuilleDeTemps133058721071631772193033173313453593733874014154294434574854015134155275415555275696116256536676816957237377517657797938078218358498638778919059199339199479619759891003101710311129117111991213122713111326134413721386140014421456147014841879[[#This Row],[Heure de départ]])-FeuilleDeTemps133058721071631772193033173313453593733874014154294434574854015134155275415555275696116256536676816957237377517657797938078218358498638778919059199339199479619759891003101710311129117111991213122713111326134413721386140014421456147014841879[[#This Row],[Fin de pause]]+FeuilleDeTemps133058721071631772193033173313453593733874014154294434574854015134155275415555275696116256536676816957237377517657797938078218358498638778919059199339199479619759891003101710311129117111991213122713111326134413721386140014421456147014841879[[#This Row],[Pause]]-FeuilleDeTemps133058721071631772193033173313453593733874014154294434574854015134155275415555275696116256536676816957237377517657797938078218358498638778919059199339199479619759891003101710311129117111991213122713111326134413721386140014421456147014841879[[#This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départ]]&lt;FeuilleDeTemps133058721071631772193033173313453593733874014154294434574854015134155275415555275696116256536676816957237377517657797938078218358498638778919059199339199479619759891003101710311129117111991213122713111326134413721386140014421456147014841879[[#This Row],[Heure d’arrivée]],1,0)+FeuilleDeTemps133058721071631772193033173313453593733874014154294434574854015134155275415555275696116256536676816957237377517657797938078218358498638778919059199339199479619759891003101710311129117111991213122713111326134413721386140014421456147014841879[[#This Row],[Heure de départ]])-FeuilleDeTemps133058721071631772193033173313453593733874014154294434574854015134155275415555275696116256536676816957237377517657797938078218358498638778919059199339199479619759891003101710311129117111991213122713111326134413721386140014421456147014841879[[#This Row],[Heure d’arrivée]],0))*24,0)</f>
        <v>0</v>
      </c>
      <c r="I604" s="17"/>
      <c r="J604" s="25"/>
    </row>
    <row r="605" spans="1:17" s="44" customFormat="1" ht="20.25" customHeight="1">
      <c r="A605" s="46">
        <f t="shared" si="98"/>
        <v>48</v>
      </c>
      <c r="B605" s="14" t="s">
        <v>15</v>
      </c>
      <c r="C605" s="15">
        <f t="shared" si="97"/>
        <v>44899</v>
      </c>
      <c r="D605" s="15"/>
      <c r="E605" s="15"/>
      <c r="F605" s="15"/>
      <c r="G605" s="15"/>
      <c r="H605" s="17">
        <f>IFERROR(IF(COUNT(FeuilleDeTemps133058721071631772193033173313453593733874014154294434574854015134155275415555275696116256536676816957237377517657797938078218358498638778919059199339199479619759891003101710311129117111991213122713111326134413721386140014421456147014841879[[#This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départ]]&lt;FeuilleDeTemps133058721071631772193033173313453593733874014154294434574854015134155275415555275696116256536676816957237377517657797938078218358498638778919059199339199479619759891003101710311129117111991213122713111326134413721386140014421456147014841879[[#This Row],[Heure d’arrivée]],1,0)+FeuilleDeTemps133058721071631772193033173313453593733874014154294434574854015134155275415555275696116256536676816957237377517657797938078218358498638778919059199339199479619759891003101710311129117111991213122713111326134413721386140014421456147014841879[[#This Row],[Heure de départ]])-FeuilleDeTemps133058721071631772193033173313453593733874014154294434574854015134155275415555275696116256536676816957237377517657797938078218358498638778919059199339199479619759891003101710311129117111991213122713111326134413721386140014421456147014841879[[#This Row],[Fin de pause]]+FeuilleDeTemps133058721071631772193033173313453593733874014154294434574854015134155275415555275696116256536676816957237377517657797938078218358498638778919059199339199479619759891003101710311129117111991213122713111326134413721386140014421456147014841879[[#This Row],[Pause]]-FeuilleDeTemps133058721071631772193033173313453593733874014154294434574854015134155275415555275696116256536676816957237377517657797938078218358498638778919059199339199479619759891003101710311129117111991213122713111326134413721386140014421456147014841879[[#This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133058721071631772193033173313453593733874014154294434574854015134155275415555275696116256536676816957237377517657797938078218358498638778919059199339199479619759891003101710311129117111991213122713111326134413721386140014421456147014841879[[#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133058721071631772193033173313453593733874014154294434574854015134155275415555275696116256536676816957237377517657797938078218358498638778919059199339199479619759891003101710311129117111991213122713111326134413721386140014421456147014841879[[#This Row],[Heure de départ]]&lt;FeuilleDeTemps133058721071631772193033173313453593733874014154294434574854015134155275415555275696116256536676816957237377517657797938078218358498638778919059199339199479619759891003101710311129117111991213122713111326134413721386140014421456147014841879[[#This Row],[Heure d’arrivée]],1,0)+FeuilleDeTemps133058721071631772193033173313453593733874014154294434574854015134155275415555275696116256536676816957237377517657797938078218358498638778919059199339199479619759891003101710311129117111991213122713111326134413721386140014421456147014841879[[#This Row],[Heure de départ]])-FeuilleDeTemps133058721071631772193033173313453593733874014154294434574854015134155275415555275696116256536676816957237377517657797938078218358498638778919059199339199479619759891003101710311129117111991213122713111326134413721386140014421456147014841879[[#This Row],[Heure d’arrivée]],0))*24,0)</f>
        <v>0</v>
      </c>
      <c r="I605" s="17"/>
      <c r="J605" s="25"/>
    </row>
    <row r="606" spans="1:17" s="1" customFormat="1" ht="36" customHeight="1">
      <c r="A606" s="47"/>
      <c r="B606" s="2" t="s">
        <v>31</v>
      </c>
      <c r="C606" s="2" t="s">
        <v>0</v>
      </c>
      <c r="D606" s="2" t="s">
        <v>2</v>
      </c>
      <c r="E606" s="2" t="s">
        <v>4</v>
      </c>
      <c r="F606" s="2" t="s">
        <v>5</v>
      </c>
      <c r="G606" s="2" t="s">
        <v>29</v>
      </c>
      <c r="H606" s="2" t="s">
        <v>32</v>
      </c>
      <c r="N606" s="19"/>
      <c r="Q606" s="19"/>
    </row>
    <row r="607" spans="1:17" s="57" customFormat="1" ht="16.2" customHeight="1">
      <c r="A607" s="54"/>
      <c r="B607" s="55">
        <f>IF((H597)=0, (G597),(G597)-(H597))</f>
        <v>-1824</v>
      </c>
      <c r="C607" s="55">
        <v>38</v>
      </c>
      <c r="D607" s="55">
        <f>SUBTOTAL(109,FeuilleDeTemps133058721071631772193033173313453593733874014154294434574854015134155275415555275696116256536676816957237377517657797938078218358498638778919059199339199479619759891003101710311129117111991213122713111326134413721386140014421456147014841880[Heures de travail])</f>
        <v>0</v>
      </c>
      <c r="E607" s="55">
        <f>IF(D607&lt;=C607,D607,C607)</f>
        <v>0</v>
      </c>
      <c r="F607" s="55">
        <f>D607-E607</f>
        <v>0</v>
      </c>
      <c r="G607" s="55">
        <f>SUM(D607,-C607,B607)</f>
        <v>-1862</v>
      </c>
      <c r="H607" s="55">
        <f>SUM(FeuilleDeTemps133058721071631772193033173313453593733874014154294434574854015134155275415555275696116256536676816957237377517657797938078218358498638778919059199339199479619759891003101710311129117111991213122713111326134413721386140014421456147014841880[Payement])</f>
        <v>0</v>
      </c>
      <c r="I607" s="56"/>
      <c r="J607" s="56"/>
    </row>
    <row r="608" spans="1:17" s="44" customFormat="1" ht="16.8" customHeight="1" thickBot="1">
      <c r="A608" s="46"/>
      <c r="B608" s="44" t="s">
        <v>10</v>
      </c>
      <c r="C608" s="44" t="s">
        <v>1</v>
      </c>
      <c r="D608" s="44" t="s">
        <v>3</v>
      </c>
      <c r="E608" s="44" t="s">
        <v>8</v>
      </c>
      <c r="F608" s="44" t="s">
        <v>9</v>
      </c>
      <c r="G608" s="44" t="s">
        <v>6</v>
      </c>
      <c r="H608" s="44" t="s">
        <v>7</v>
      </c>
      <c r="I608" s="44" t="s">
        <v>102</v>
      </c>
      <c r="J608" s="33" t="s">
        <v>97</v>
      </c>
    </row>
    <row r="609" spans="1:17" s="44" customFormat="1" ht="20.25" customHeight="1">
      <c r="A609" s="60">
        <f>WEEKNUM(C609)-1</f>
        <v>49</v>
      </c>
      <c r="B609" s="14" t="s">
        <v>99</v>
      </c>
      <c r="C609" s="7">
        <f>(C605)+1</f>
        <v>44900</v>
      </c>
      <c r="D609" s="11"/>
      <c r="E609" s="11"/>
      <c r="F609" s="11"/>
      <c r="G609" s="11"/>
      <c r="H609" s="5">
        <f>IFERROR(IF(COUNT(FeuilleDeTemps133058721071631772193033173313453593733874014154294434574854015134155275415555275696116256536676816957237377517657797938078218358498638778919059199339199479619759891003101710311129117111991213122713111326134413721386140014421456147014841880[[#This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départ]]&lt;FeuilleDeTemps133058721071631772193033173313453593733874014154294434574854015134155275415555275696116256536676816957237377517657797938078218358498638778919059199339199479619759891003101710311129117111991213122713111326134413721386140014421456147014841880[[#This Row],[Heure d’arrivée]],1,0)+FeuilleDeTemps133058721071631772193033173313453593733874014154294434574854015134155275415555275696116256536676816957237377517657797938078218358498638778919059199339199479619759891003101710311129117111991213122713111326134413721386140014421456147014841880[[#This Row],[Heure de départ]])-FeuilleDeTemps133058721071631772193033173313453593733874014154294434574854015134155275415555275696116256536676816957237377517657797938078218358498638778919059199339199479619759891003101710311129117111991213122713111326134413721386140014421456147014841880[[#This Row],[Fin de pause]]+FeuilleDeTemps133058721071631772193033173313453593733874014154294434574854015134155275415555275696116256536676816957237377517657797938078218358498638778919059199339199479619759891003101710311129117111991213122713111326134413721386140014421456147014841880[[#This Row],[Pause]]-FeuilleDeTemps133058721071631772193033173313453593733874014154294434574854015134155275415555275696116256536676816957237377517657797938078218358498638778919059199339199479619759891003101710311129117111991213122713111326134413721386140014421456147014841880[[#This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départ]]&lt;FeuilleDeTemps133058721071631772193033173313453593733874014154294434574854015134155275415555275696116256536676816957237377517657797938078218358498638778919059199339199479619759891003101710311129117111991213122713111326134413721386140014421456147014841880[[#This Row],[Heure d’arrivée]],1,0)+FeuilleDeTemps133058721071631772193033173313453593733874014154294434574854015134155275415555275696116256536676816957237377517657797938078218358498638778919059199339199479619759891003101710311129117111991213122713111326134413721386140014421456147014841880[[#This Row],[Heure de départ]])-FeuilleDeTemps133058721071631772193033173313453593733874014154294434574854015134155275415555275696116256536676816957237377517657797938078218358498638778919059199339199479619759891003101710311129117111991213122713111326134413721386140014421456147014841880[[#This Row],[Heure d’arrivée]],0))*24,0)</f>
        <v>0</v>
      </c>
      <c r="I609" s="59"/>
      <c r="J609" s="24"/>
    </row>
    <row r="610" spans="1:17" s="44" customFormat="1" ht="20.25" customHeight="1">
      <c r="A610" s="46">
        <f>A609</f>
        <v>49</v>
      </c>
      <c r="B610" s="14" t="s">
        <v>11</v>
      </c>
      <c r="C610" s="7">
        <f t="shared" ref="C610:C615" si="99">(C609)+1</f>
        <v>44901</v>
      </c>
      <c r="D610" s="11"/>
      <c r="E610" s="11"/>
      <c r="F610" s="11"/>
      <c r="G610" s="11"/>
      <c r="H610" s="5">
        <f>IFERROR(IF(COUNT(FeuilleDeTemps133058721071631772193033173313453593733874014154294434574854015134155275415555275696116256536676816957237377517657797938078218358498638778919059199339199479619759891003101710311129117111991213122713111326134413721386140014421456147014841880[[#This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départ]]&lt;FeuilleDeTemps133058721071631772193033173313453593733874014154294434574854015134155275415555275696116256536676816957237377517657797938078218358498638778919059199339199479619759891003101710311129117111991213122713111326134413721386140014421456147014841880[[#This Row],[Heure d’arrivée]],1,0)+FeuilleDeTemps133058721071631772193033173313453593733874014154294434574854015134155275415555275696116256536676816957237377517657797938078218358498638778919059199339199479619759891003101710311129117111991213122713111326134413721386140014421456147014841880[[#This Row],[Heure de départ]])-FeuilleDeTemps133058721071631772193033173313453593733874014154294434574854015134155275415555275696116256536676816957237377517657797938078218358498638778919059199339199479619759891003101710311129117111991213122713111326134413721386140014421456147014841880[[#This Row],[Fin de pause]]+FeuilleDeTemps133058721071631772193033173313453593733874014154294434574854015134155275415555275696116256536676816957237377517657797938078218358498638778919059199339199479619759891003101710311129117111991213122713111326134413721386140014421456147014841880[[#This Row],[Pause]]-FeuilleDeTemps133058721071631772193033173313453593733874014154294434574854015134155275415555275696116256536676816957237377517657797938078218358498638778919059199339199479619759891003101710311129117111991213122713111326134413721386140014421456147014841880[[#This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départ]]&lt;FeuilleDeTemps133058721071631772193033173313453593733874014154294434574854015134155275415555275696116256536676816957237377517657797938078218358498638778919059199339199479619759891003101710311129117111991213122713111326134413721386140014421456147014841880[[#This Row],[Heure d’arrivée]],1,0)+FeuilleDeTemps133058721071631772193033173313453593733874014154294434574854015134155275415555275696116256536676816957237377517657797938078218358498638778919059199339199479619759891003101710311129117111991213122713111326134413721386140014421456147014841880[[#This Row],[Heure de départ]])-FeuilleDeTemps133058721071631772193033173313453593733874014154294434574854015134155275415555275696116256536676816957237377517657797938078218358498638778919059199339199479619759891003101710311129117111991213122713111326134413721386140014421456147014841880[[#This Row],[Heure d’arrivée]],0))*24,0)</f>
        <v>0</v>
      </c>
      <c r="I610" s="59"/>
      <c r="J610" s="24"/>
    </row>
    <row r="611" spans="1:17" s="44" customFormat="1" ht="20.25" customHeight="1">
      <c r="A611" s="46">
        <f t="shared" ref="A611:A615" si="100">A610</f>
        <v>49</v>
      </c>
      <c r="B611" s="14" t="s">
        <v>12</v>
      </c>
      <c r="C611" s="7">
        <f t="shared" si="99"/>
        <v>44902</v>
      </c>
      <c r="D611" s="11"/>
      <c r="E611" s="11"/>
      <c r="F611" s="11"/>
      <c r="G611" s="11"/>
      <c r="H611" s="5">
        <f>IFERROR(IF(COUNT(FeuilleDeTemps133058721071631772193033173313453593733874014154294434574854015134155275415555275696116256536676816957237377517657797938078218358498638778919059199339199479619759891003101710311129117111991213122713111326134413721386140014421456147014841880[[#This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départ]]&lt;FeuilleDeTemps133058721071631772193033173313453593733874014154294434574854015134155275415555275696116256536676816957237377517657797938078218358498638778919059199339199479619759891003101710311129117111991213122713111326134413721386140014421456147014841880[[#This Row],[Heure d’arrivée]],1,0)+FeuilleDeTemps133058721071631772193033173313453593733874014154294434574854015134155275415555275696116256536676816957237377517657797938078218358498638778919059199339199479619759891003101710311129117111991213122713111326134413721386140014421456147014841880[[#This Row],[Heure de départ]])-FeuilleDeTemps133058721071631772193033173313453593733874014154294434574854015134155275415555275696116256536676816957237377517657797938078218358498638778919059199339199479619759891003101710311129117111991213122713111326134413721386140014421456147014841880[[#This Row],[Fin de pause]]+FeuilleDeTemps133058721071631772193033173313453593733874014154294434574854015134155275415555275696116256536676816957237377517657797938078218358498638778919059199339199479619759891003101710311129117111991213122713111326134413721386140014421456147014841880[[#This Row],[Pause]]-FeuilleDeTemps133058721071631772193033173313453593733874014154294434574854015134155275415555275696116256536676816957237377517657797938078218358498638778919059199339199479619759891003101710311129117111991213122713111326134413721386140014421456147014841880[[#This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départ]]&lt;FeuilleDeTemps133058721071631772193033173313453593733874014154294434574854015134155275415555275696116256536676816957237377517657797938078218358498638778919059199339199479619759891003101710311129117111991213122713111326134413721386140014421456147014841880[[#This Row],[Heure d’arrivée]],1,0)+FeuilleDeTemps133058721071631772193033173313453593733874014154294434574854015134155275415555275696116256536676816957237377517657797938078218358498638778919059199339199479619759891003101710311129117111991213122713111326134413721386140014421456147014841880[[#This Row],[Heure de départ]])-FeuilleDeTemps133058721071631772193033173313453593733874014154294434574854015134155275415555275696116256536676816957237377517657797938078218358498638778919059199339199479619759891003101710311129117111991213122713111326134413721386140014421456147014841880[[#This Row],[Heure d’arrivée]],0))*24,0)</f>
        <v>0</v>
      </c>
      <c r="I611" s="59"/>
      <c r="J611" s="24"/>
    </row>
    <row r="612" spans="1:17" s="44" customFormat="1" ht="20.25" customHeight="1">
      <c r="A612" s="46">
        <f t="shared" si="100"/>
        <v>49</v>
      </c>
      <c r="B612" s="14" t="s">
        <v>13</v>
      </c>
      <c r="C612" s="7">
        <f t="shared" si="99"/>
        <v>44903</v>
      </c>
      <c r="D612" s="11"/>
      <c r="E612" s="11"/>
      <c r="F612" s="11"/>
      <c r="G612" s="11"/>
      <c r="H612" s="5">
        <f>IFERROR(IF(COUNT(FeuilleDeTemps133058721071631772193033173313453593733874014154294434574854015134155275415555275696116256536676816957237377517657797938078218358498638778919059199339199479619759891003101710311129117111991213122713111326134413721386140014421456147014841880[[#This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départ]]&lt;FeuilleDeTemps133058721071631772193033173313453593733874014154294434574854015134155275415555275696116256536676816957237377517657797938078218358498638778919059199339199479619759891003101710311129117111991213122713111326134413721386140014421456147014841880[[#This Row],[Heure d’arrivée]],1,0)+FeuilleDeTemps133058721071631772193033173313453593733874014154294434574854015134155275415555275696116256536676816957237377517657797938078218358498638778919059199339199479619759891003101710311129117111991213122713111326134413721386140014421456147014841880[[#This Row],[Heure de départ]])-FeuilleDeTemps133058721071631772193033173313453593733874014154294434574854015134155275415555275696116256536676816957237377517657797938078218358498638778919059199339199479619759891003101710311129117111991213122713111326134413721386140014421456147014841880[[#This Row],[Fin de pause]]+FeuilleDeTemps133058721071631772193033173313453593733874014154294434574854015134155275415555275696116256536676816957237377517657797938078218358498638778919059199339199479619759891003101710311129117111991213122713111326134413721386140014421456147014841880[[#This Row],[Pause]]-FeuilleDeTemps133058721071631772193033173313453593733874014154294434574854015134155275415555275696116256536676816957237377517657797938078218358498638778919059199339199479619759891003101710311129117111991213122713111326134413721386140014421456147014841880[[#This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départ]]&lt;FeuilleDeTemps133058721071631772193033173313453593733874014154294434574854015134155275415555275696116256536676816957237377517657797938078218358498638778919059199339199479619759891003101710311129117111991213122713111326134413721386140014421456147014841880[[#This Row],[Heure d’arrivée]],1,0)+FeuilleDeTemps133058721071631772193033173313453593733874014154294434574854015134155275415555275696116256536676816957237377517657797938078218358498638778919059199339199479619759891003101710311129117111991213122713111326134413721386140014421456147014841880[[#This Row],[Heure de départ]])-FeuilleDeTemps133058721071631772193033173313453593733874014154294434574854015134155275415555275696116256536676816957237377517657797938078218358498638778919059199339199479619759891003101710311129117111991213122713111326134413721386140014421456147014841880[[#This Row],[Heure d’arrivée]],0))*24,0)</f>
        <v>0</v>
      </c>
      <c r="I612" s="59"/>
      <c r="J612" s="24"/>
    </row>
    <row r="613" spans="1:17" s="44" customFormat="1" ht="20.25" customHeight="1">
      <c r="A613" s="46">
        <f t="shared" si="100"/>
        <v>49</v>
      </c>
      <c r="B613" s="14" t="s">
        <v>30</v>
      </c>
      <c r="C613" s="7">
        <f t="shared" si="99"/>
        <v>44904</v>
      </c>
      <c r="D613" s="11"/>
      <c r="E613" s="11"/>
      <c r="F613" s="11"/>
      <c r="G613" s="11"/>
      <c r="H613" s="5">
        <f>IFERROR(IF(COUNT(FeuilleDeTemps133058721071631772193033173313453593733874014154294434574854015134155275415555275696116256536676816957237377517657797938078218358498638778919059199339199479619759891003101710311129117111991213122713111326134413721386140014421456147014841880[[#This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départ]]&lt;FeuilleDeTemps133058721071631772193033173313453593733874014154294434574854015134155275415555275696116256536676816957237377517657797938078218358498638778919059199339199479619759891003101710311129117111991213122713111326134413721386140014421456147014841880[[#This Row],[Heure d’arrivée]],1,0)+FeuilleDeTemps133058721071631772193033173313453593733874014154294434574854015134155275415555275696116256536676816957237377517657797938078218358498638778919059199339199479619759891003101710311129117111991213122713111326134413721386140014421456147014841880[[#This Row],[Heure de départ]])-FeuilleDeTemps133058721071631772193033173313453593733874014154294434574854015134155275415555275696116256536676816957237377517657797938078218358498638778919059199339199479619759891003101710311129117111991213122713111326134413721386140014421456147014841880[[#This Row],[Fin de pause]]+FeuilleDeTemps133058721071631772193033173313453593733874014154294434574854015134155275415555275696116256536676816957237377517657797938078218358498638778919059199339199479619759891003101710311129117111991213122713111326134413721386140014421456147014841880[[#This Row],[Pause]]-FeuilleDeTemps133058721071631772193033173313453593733874014154294434574854015134155275415555275696116256536676816957237377517657797938078218358498638778919059199339199479619759891003101710311129117111991213122713111326134413721386140014421456147014841880[[#This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départ]]&lt;FeuilleDeTemps133058721071631772193033173313453593733874014154294434574854015134155275415555275696116256536676816957237377517657797938078218358498638778919059199339199479619759891003101710311129117111991213122713111326134413721386140014421456147014841880[[#This Row],[Heure d’arrivée]],1,0)+FeuilleDeTemps133058721071631772193033173313453593733874014154294434574854015134155275415555275696116256536676816957237377517657797938078218358498638778919059199339199479619759891003101710311129117111991213122713111326134413721386140014421456147014841880[[#This Row],[Heure de départ]])-FeuilleDeTemps133058721071631772193033173313453593733874014154294434574854015134155275415555275696116256536676816957237377517657797938078218358498638778919059199339199479619759891003101710311129117111991213122713111326134413721386140014421456147014841880[[#This Row],[Heure d’arrivée]],0))*24,0)</f>
        <v>0</v>
      </c>
      <c r="I613" s="59"/>
      <c r="J613" s="24"/>
    </row>
    <row r="614" spans="1:17" s="44" customFormat="1" ht="20.25" customHeight="1">
      <c r="A614" s="46">
        <f t="shared" si="100"/>
        <v>49</v>
      </c>
      <c r="B614" s="14" t="s">
        <v>14</v>
      </c>
      <c r="C614" s="15">
        <f t="shared" si="99"/>
        <v>44905</v>
      </c>
      <c r="D614" s="15"/>
      <c r="E614" s="15"/>
      <c r="F614" s="15"/>
      <c r="G614" s="15"/>
      <c r="H614" s="17">
        <f>IFERROR(IF(COUNT(FeuilleDeTemps133058721071631772193033173313453593733874014154294434574854015134155275415555275696116256536676816957237377517657797938078218358498638778919059199339199479619759891003101710311129117111991213122713111326134413721386140014421456147014841880[[#This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départ]]&lt;FeuilleDeTemps133058721071631772193033173313453593733874014154294434574854015134155275415555275696116256536676816957237377517657797938078218358498638778919059199339199479619759891003101710311129117111991213122713111326134413721386140014421456147014841880[[#This Row],[Heure d’arrivée]],1,0)+FeuilleDeTemps133058721071631772193033173313453593733874014154294434574854015134155275415555275696116256536676816957237377517657797938078218358498638778919059199339199479619759891003101710311129117111991213122713111326134413721386140014421456147014841880[[#This Row],[Heure de départ]])-FeuilleDeTemps133058721071631772193033173313453593733874014154294434574854015134155275415555275696116256536676816957237377517657797938078218358498638778919059199339199479619759891003101710311129117111991213122713111326134413721386140014421456147014841880[[#This Row],[Fin de pause]]+FeuilleDeTemps133058721071631772193033173313453593733874014154294434574854015134155275415555275696116256536676816957237377517657797938078218358498638778919059199339199479619759891003101710311129117111991213122713111326134413721386140014421456147014841880[[#This Row],[Pause]]-FeuilleDeTemps133058721071631772193033173313453593733874014154294434574854015134155275415555275696116256536676816957237377517657797938078218358498638778919059199339199479619759891003101710311129117111991213122713111326134413721386140014421456147014841880[[#This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départ]]&lt;FeuilleDeTemps133058721071631772193033173313453593733874014154294434574854015134155275415555275696116256536676816957237377517657797938078218358498638778919059199339199479619759891003101710311129117111991213122713111326134413721386140014421456147014841880[[#This Row],[Heure d’arrivée]],1,0)+FeuilleDeTemps133058721071631772193033173313453593733874014154294434574854015134155275415555275696116256536676816957237377517657797938078218358498638778919059199339199479619759891003101710311129117111991213122713111326134413721386140014421456147014841880[[#This Row],[Heure de départ]])-FeuilleDeTemps133058721071631772193033173313453593733874014154294434574854015134155275415555275696116256536676816957237377517657797938078218358498638778919059199339199479619759891003101710311129117111991213122713111326134413721386140014421456147014841880[[#This Row],[Heure d’arrivée]],0))*24,0)</f>
        <v>0</v>
      </c>
      <c r="I614" s="17"/>
      <c r="J614" s="25"/>
    </row>
    <row r="615" spans="1:17" s="44" customFormat="1" ht="20.25" customHeight="1">
      <c r="A615" s="46">
        <f t="shared" si="100"/>
        <v>49</v>
      </c>
      <c r="B615" s="14" t="s">
        <v>15</v>
      </c>
      <c r="C615" s="15">
        <f t="shared" si="99"/>
        <v>44906</v>
      </c>
      <c r="D615" s="15"/>
      <c r="E615" s="15"/>
      <c r="F615" s="15"/>
      <c r="G615" s="15"/>
      <c r="H615" s="17">
        <f>IFERROR(IF(COUNT(FeuilleDeTemps133058721071631772193033173313453593733874014154294434574854015134155275415555275696116256536676816957237377517657797938078218358498638778919059199339199479619759891003101710311129117111991213122713111326134413721386140014421456147014841880[[#This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départ]]&lt;FeuilleDeTemps133058721071631772193033173313453593733874014154294434574854015134155275415555275696116256536676816957237377517657797938078218358498638778919059199339199479619759891003101710311129117111991213122713111326134413721386140014421456147014841880[[#This Row],[Heure d’arrivée]],1,0)+FeuilleDeTemps133058721071631772193033173313453593733874014154294434574854015134155275415555275696116256536676816957237377517657797938078218358498638778919059199339199479619759891003101710311129117111991213122713111326134413721386140014421456147014841880[[#This Row],[Heure de départ]])-FeuilleDeTemps133058721071631772193033173313453593733874014154294434574854015134155275415555275696116256536676816957237377517657797938078218358498638778919059199339199479619759891003101710311129117111991213122713111326134413721386140014421456147014841880[[#This Row],[Fin de pause]]+FeuilleDeTemps133058721071631772193033173313453593733874014154294434574854015134155275415555275696116256536676816957237377517657797938078218358498638778919059199339199479619759891003101710311129117111991213122713111326134413721386140014421456147014841880[[#This Row],[Pause]]-FeuilleDeTemps133058721071631772193033173313453593733874014154294434574854015134155275415555275696116256536676816957237377517657797938078218358498638778919059199339199479619759891003101710311129117111991213122713111326134413721386140014421456147014841880[[#This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133058721071631772193033173313453593733874014154294434574854015134155275415555275696116256536676816957237377517657797938078218358498638778919059199339199479619759891003101710311129117111991213122713111326134413721386140014421456147014841880[[#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133058721071631772193033173313453593733874014154294434574854015134155275415555275696116256536676816957237377517657797938078218358498638778919059199339199479619759891003101710311129117111991213122713111326134413721386140014421456147014841880[[#This Row],[Heure de départ]]&lt;FeuilleDeTemps133058721071631772193033173313453593733874014154294434574854015134155275415555275696116256536676816957237377517657797938078218358498638778919059199339199479619759891003101710311129117111991213122713111326134413721386140014421456147014841880[[#This Row],[Heure d’arrivée]],1,0)+FeuilleDeTemps133058721071631772193033173313453593733874014154294434574854015134155275415555275696116256536676816957237377517657797938078218358498638778919059199339199479619759891003101710311129117111991213122713111326134413721386140014421456147014841880[[#This Row],[Heure de départ]])-FeuilleDeTemps133058721071631772193033173313453593733874014154294434574854015134155275415555275696116256536676816957237377517657797938078218358498638778919059199339199479619759891003101710311129117111991213122713111326134413721386140014421456147014841880[[#This Row],[Heure d’arrivée]],0))*24,0)</f>
        <v>0</v>
      </c>
      <c r="I615" s="17"/>
      <c r="J615" s="25"/>
    </row>
    <row r="616" spans="1:17" s="1" customFormat="1" ht="36" customHeight="1">
      <c r="A616" s="47"/>
      <c r="B616" s="2" t="s">
        <v>31</v>
      </c>
      <c r="C616" s="2" t="s">
        <v>0</v>
      </c>
      <c r="D616" s="2" t="s">
        <v>2</v>
      </c>
      <c r="E616" s="2" t="s">
        <v>4</v>
      </c>
      <c r="F616" s="2" t="s">
        <v>5</v>
      </c>
      <c r="G616" s="2" t="s">
        <v>29</v>
      </c>
      <c r="H616" s="2" t="s">
        <v>32</v>
      </c>
      <c r="N616" s="19"/>
      <c r="Q616" s="19"/>
    </row>
    <row r="617" spans="1:17" s="57" customFormat="1" ht="16.2" customHeight="1">
      <c r="A617" s="54"/>
      <c r="B617" s="55">
        <f>IF((H607)=0, (G607),(G607)-(H607))</f>
        <v>-1862</v>
      </c>
      <c r="C617" s="55">
        <v>38</v>
      </c>
      <c r="D617" s="55">
        <f>SUBTOTAL(109,FeuilleDeTemps133058721071631772193033173313453593733874014154294434574854015134155275415555275696116256536676816957237377517657797938078218358498638778919059199339199479619759891003101710311129117111991213122713111326134413721386140014421456147014841881[Heures de travail])</f>
        <v>0</v>
      </c>
      <c r="E617" s="55">
        <f>IF(D617&lt;=C617,D617,C617)</f>
        <v>0</v>
      </c>
      <c r="F617" s="55">
        <f>D617-E617</f>
        <v>0</v>
      </c>
      <c r="G617" s="55">
        <f>SUM(D617,-C617,B617)</f>
        <v>-1900</v>
      </c>
      <c r="H617" s="55">
        <f>SUM(FeuilleDeTemps133058721071631772193033173313453593733874014154294434574854015134155275415555275696116256536676816957237377517657797938078218358498638778919059199339199479619759891003101710311129117111991213122713111326134413721386140014421456147014841881[Payement])</f>
        <v>0</v>
      </c>
      <c r="I617" s="56"/>
      <c r="J617" s="56"/>
    </row>
    <row r="618" spans="1:17" s="44" customFormat="1" ht="16.8" customHeight="1" thickBot="1">
      <c r="A618" s="46"/>
      <c r="B618" s="44" t="s">
        <v>10</v>
      </c>
      <c r="C618" s="44" t="s">
        <v>1</v>
      </c>
      <c r="D618" s="44" t="s">
        <v>3</v>
      </c>
      <c r="E618" s="44" t="s">
        <v>8</v>
      </c>
      <c r="F618" s="44" t="s">
        <v>9</v>
      </c>
      <c r="G618" s="44" t="s">
        <v>6</v>
      </c>
      <c r="H618" s="44" t="s">
        <v>7</v>
      </c>
      <c r="I618" s="44" t="s">
        <v>102</v>
      </c>
      <c r="J618" s="33" t="s">
        <v>97</v>
      </c>
    </row>
    <row r="619" spans="1:17" s="44" customFormat="1" ht="20.25" customHeight="1">
      <c r="A619" s="60">
        <f>WEEKNUM(C619)-1</f>
        <v>50</v>
      </c>
      <c r="B619" s="14" t="s">
        <v>99</v>
      </c>
      <c r="C619" s="7">
        <f>(C615)+1</f>
        <v>44907</v>
      </c>
      <c r="D619" s="11"/>
      <c r="E619" s="11"/>
      <c r="F619" s="11"/>
      <c r="G619" s="11"/>
      <c r="H619" s="5">
        <f>IFERROR(IF(COUNT(FeuilleDeTemps133058721071631772193033173313453593733874014154294434574854015134155275415555275696116256536676816957237377517657797938078218358498638778919059199339199479619759891003101710311129117111991213122713111326134413721386140014421456147014841881[[#This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départ]]&lt;FeuilleDeTemps133058721071631772193033173313453593733874014154294434574854015134155275415555275696116256536676816957237377517657797938078218358498638778919059199339199479619759891003101710311129117111991213122713111326134413721386140014421456147014841881[[#This Row],[Heure d’arrivée]],1,0)+FeuilleDeTemps133058721071631772193033173313453593733874014154294434574854015134155275415555275696116256536676816957237377517657797938078218358498638778919059199339199479619759891003101710311129117111991213122713111326134413721386140014421456147014841881[[#This Row],[Heure de départ]])-FeuilleDeTemps133058721071631772193033173313453593733874014154294434574854015134155275415555275696116256536676816957237377517657797938078218358498638778919059199339199479619759891003101710311129117111991213122713111326134413721386140014421456147014841881[[#This Row],[Fin de pause]]+FeuilleDeTemps133058721071631772193033173313453593733874014154294434574854015134155275415555275696116256536676816957237377517657797938078218358498638778919059199339199479619759891003101710311129117111991213122713111326134413721386140014421456147014841881[[#This Row],[Pause]]-FeuilleDeTemps133058721071631772193033173313453593733874014154294434574854015134155275415555275696116256536676816957237377517657797938078218358498638778919059199339199479619759891003101710311129117111991213122713111326134413721386140014421456147014841881[[#This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départ]]&lt;FeuilleDeTemps133058721071631772193033173313453593733874014154294434574854015134155275415555275696116256536676816957237377517657797938078218358498638778919059199339199479619759891003101710311129117111991213122713111326134413721386140014421456147014841881[[#This Row],[Heure d’arrivée]],1,0)+FeuilleDeTemps133058721071631772193033173313453593733874014154294434574854015134155275415555275696116256536676816957237377517657797938078218358498638778919059199339199479619759891003101710311129117111991213122713111326134413721386140014421456147014841881[[#This Row],[Heure de départ]])-FeuilleDeTemps133058721071631772193033173313453593733874014154294434574854015134155275415555275696116256536676816957237377517657797938078218358498638778919059199339199479619759891003101710311129117111991213122713111326134413721386140014421456147014841881[[#This Row],[Heure d’arrivée]],0))*24,0)</f>
        <v>0</v>
      </c>
      <c r="I619" s="59"/>
      <c r="J619" s="24"/>
    </row>
    <row r="620" spans="1:17" s="44" customFormat="1" ht="20.25" customHeight="1">
      <c r="A620" s="46">
        <f>A619</f>
        <v>50</v>
      </c>
      <c r="B620" s="14" t="s">
        <v>11</v>
      </c>
      <c r="C620" s="7">
        <f t="shared" ref="C620:C625" si="101">(C619)+1</f>
        <v>44908</v>
      </c>
      <c r="D620" s="11"/>
      <c r="E620" s="11"/>
      <c r="F620" s="11"/>
      <c r="G620" s="11"/>
      <c r="H620" s="5">
        <f>IFERROR(IF(COUNT(FeuilleDeTemps133058721071631772193033173313453593733874014154294434574854015134155275415555275696116256536676816957237377517657797938078218358498638778919059199339199479619759891003101710311129117111991213122713111326134413721386140014421456147014841881[[#This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départ]]&lt;FeuilleDeTemps133058721071631772193033173313453593733874014154294434574854015134155275415555275696116256536676816957237377517657797938078218358498638778919059199339199479619759891003101710311129117111991213122713111326134413721386140014421456147014841881[[#This Row],[Heure d’arrivée]],1,0)+FeuilleDeTemps133058721071631772193033173313453593733874014154294434574854015134155275415555275696116256536676816957237377517657797938078218358498638778919059199339199479619759891003101710311129117111991213122713111326134413721386140014421456147014841881[[#This Row],[Heure de départ]])-FeuilleDeTemps133058721071631772193033173313453593733874014154294434574854015134155275415555275696116256536676816957237377517657797938078218358498638778919059199339199479619759891003101710311129117111991213122713111326134413721386140014421456147014841881[[#This Row],[Fin de pause]]+FeuilleDeTemps133058721071631772193033173313453593733874014154294434574854015134155275415555275696116256536676816957237377517657797938078218358498638778919059199339199479619759891003101710311129117111991213122713111326134413721386140014421456147014841881[[#This Row],[Pause]]-FeuilleDeTemps133058721071631772193033173313453593733874014154294434574854015134155275415555275696116256536676816957237377517657797938078218358498638778919059199339199479619759891003101710311129117111991213122713111326134413721386140014421456147014841881[[#This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départ]]&lt;FeuilleDeTemps133058721071631772193033173313453593733874014154294434574854015134155275415555275696116256536676816957237377517657797938078218358498638778919059199339199479619759891003101710311129117111991213122713111326134413721386140014421456147014841881[[#This Row],[Heure d’arrivée]],1,0)+FeuilleDeTemps133058721071631772193033173313453593733874014154294434574854015134155275415555275696116256536676816957237377517657797938078218358498638778919059199339199479619759891003101710311129117111991213122713111326134413721386140014421456147014841881[[#This Row],[Heure de départ]])-FeuilleDeTemps133058721071631772193033173313453593733874014154294434574854015134155275415555275696116256536676816957237377517657797938078218358498638778919059199339199479619759891003101710311129117111991213122713111326134413721386140014421456147014841881[[#This Row],[Heure d’arrivée]],0))*24,0)</f>
        <v>0</v>
      </c>
      <c r="I620" s="59"/>
      <c r="J620" s="24"/>
    </row>
    <row r="621" spans="1:17" s="44" customFormat="1" ht="20.25" customHeight="1">
      <c r="A621" s="46">
        <f t="shared" ref="A621:A625" si="102">A620</f>
        <v>50</v>
      </c>
      <c r="B621" s="14" t="s">
        <v>12</v>
      </c>
      <c r="C621" s="7">
        <f t="shared" si="101"/>
        <v>44909</v>
      </c>
      <c r="D621" s="11"/>
      <c r="E621" s="11"/>
      <c r="F621" s="11"/>
      <c r="G621" s="11"/>
      <c r="H621" s="5">
        <f>IFERROR(IF(COUNT(FeuilleDeTemps133058721071631772193033173313453593733874014154294434574854015134155275415555275696116256536676816957237377517657797938078218358498638778919059199339199479619759891003101710311129117111991213122713111326134413721386140014421456147014841881[[#This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départ]]&lt;FeuilleDeTemps133058721071631772193033173313453593733874014154294434574854015134155275415555275696116256536676816957237377517657797938078218358498638778919059199339199479619759891003101710311129117111991213122713111326134413721386140014421456147014841881[[#This Row],[Heure d’arrivée]],1,0)+FeuilleDeTemps133058721071631772193033173313453593733874014154294434574854015134155275415555275696116256536676816957237377517657797938078218358498638778919059199339199479619759891003101710311129117111991213122713111326134413721386140014421456147014841881[[#This Row],[Heure de départ]])-FeuilleDeTemps133058721071631772193033173313453593733874014154294434574854015134155275415555275696116256536676816957237377517657797938078218358498638778919059199339199479619759891003101710311129117111991213122713111326134413721386140014421456147014841881[[#This Row],[Fin de pause]]+FeuilleDeTemps133058721071631772193033173313453593733874014154294434574854015134155275415555275696116256536676816957237377517657797938078218358498638778919059199339199479619759891003101710311129117111991213122713111326134413721386140014421456147014841881[[#This Row],[Pause]]-FeuilleDeTemps133058721071631772193033173313453593733874014154294434574854015134155275415555275696116256536676816957237377517657797938078218358498638778919059199339199479619759891003101710311129117111991213122713111326134413721386140014421456147014841881[[#This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départ]]&lt;FeuilleDeTemps133058721071631772193033173313453593733874014154294434574854015134155275415555275696116256536676816957237377517657797938078218358498638778919059199339199479619759891003101710311129117111991213122713111326134413721386140014421456147014841881[[#This Row],[Heure d’arrivée]],1,0)+FeuilleDeTemps133058721071631772193033173313453593733874014154294434574854015134155275415555275696116256536676816957237377517657797938078218358498638778919059199339199479619759891003101710311129117111991213122713111326134413721386140014421456147014841881[[#This Row],[Heure de départ]])-FeuilleDeTemps133058721071631772193033173313453593733874014154294434574854015134155275415555275696116256536676816957237377517657797938078218358498638778919059199339199479619759891003101710311129117111991213122713111326134413721386140014421456147014841881[[#This Row],[Heure d’arrivée]],0))*24,0)</f>
        <v>0</v>
      </c>
      <c r="I621" s="59"/>
      <c r="J621" s="24"/>
    </row>
    <row r="622" spans="1:17" s="44" customFormat="1" ht="20.25" customHeight="1">
      <c r="A622" s="46">
        <f t="shared" si="102"/>
        <v>50</v>
      </c>
      <c r="B622" s="14" t="s">
        <v>13</v>
      </c>
      <c r="C622" s="7">
        <f t="shared" si="101"/>
        <v>44910</v>
      </c>
      <c r="D622" s="11"/>
      <c r="E622" s="11"/>
      <c r="F622" s="11"/>
      <c r="G622" s="11"/>
      <c r="H622" s="5">
        <f>IFERROR(IF(COUNT(FeuilleDeTemps133058721071631772193033173313453593733874014154294434574854015134155275415555275696116256536676816957237377517657797938078218358498638778919059199339199479619759891003101710311129117111991213122713111326134413721386140014421456147014841881[[#This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départ]]&lt;FeuilleDeTemps133058721071631772193033173313453593733874014154294434574854015134155275415555275696116256536676816957237377517657797938078218358498638778919059199339199479619759891003101710311129117111991213122713111326134413721386140014421456147014841881[[#This Row],[Heure d’arrivée]],1,0)+FeuilleDeTemps133058721071631772193033173313453593733874014154294434574854015134155275415555275696116256536676816957237377517657797938078218358498638778919059199339199479619759891003101710311129117111991213122713111326134413721386140014421456147014841881[[#This Row],[Heure de départ]])-FeuilleDeTemps133058721071631772193033173313453593733874014154294434574854015134155275415555275696116256536676816957237377517657797938078218358498638778919059199339199479619759891003101710311129117111991213122713111326134413721386140014421456147014841881[[#This Row],[Fin de pause]]+FeuilleDeTemps133058721071631772193033173313453593733874014154294434574854015134155275415555275696116256536676816957237377517657797938078218358498638778919059199339199479619759891003101710311129117111991213122713111326134413721386140014421456147014841881[[#This Row],[Pause]]-FeuilleDeTemps133058721071631772193033173313453593733874014154294434574854015134155275415555275696116256536676816957237377517657797938078218358498638778919059199339199479619759891003101710311129117111991213122713111326134413721386140014421456147014841881[[#This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départ]]&lt;FeuilleDeTemps133058721071631772193033173313453593733874014154294434574854015134155275415555275696116256536676816957237377517657797938078218358498638778919059199339199479619759891003101710311129117111991213122713111326134413721386140014421456147014841881[[#This Row],[Heure d’arrivée]],1,0)+FeuilleDeTemps133058721071631772193033173313453593733874014154294434574854015134155275415555275696116256536676816957237377517657797938078218358498638778919059199339199479619759891003101710311129117111991213122713111326134413721386140014421456147014841881[[#This Row],[Heure de départ]])-FeuilleDeTemps133058721071631772193033173313453593733874014154294434574854015134155275415555275696116256536676816957237377517657797938078218358498638778919059199339199479619759891003101710311129117111991213122713111326134413721386140014421456147014841881[[#This Row],[Heure d’arrivée]],0))*24,0)</f>
        <v>0</v>
      </c>
      <c r="I622" s="59"/>
      <c r="J622" s="24"/>
    </row>
    <row r="623" spans="1:17" s="44" customFormat="1" ht="20.25" customHeight="1">
      <c r="A623" s="46">
        <f t="shared" si="102"/>
        <v>50</v>
      </c>
      <c r="B623" s="14" t="s">
        <v>30</v>
      </c>
      <c r="C623" s="7">
        <f t="shared" si="101"/>
        <v>44911</v>
      </c>
      <c r="D623" s="11"/>
      <c r="E623" s="11"/>
      <c r="F623" s="11"/>
      <c r="G623" s="11"/>
      <c r="H623" s="5">
        <f>IFERROR(IF(COUNT(FeuilleDeTemps133058721071631772193033173313453593733874014154294434574854015134155275415555275696116256536676816957237377517657797938078218358498638778919059199339199479619759891003101710311129117111991213122713111326134413721386140014421456147014841881[[#This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départ]]&lt;FeuilleDeTemps133058721071631772193033173313453593733874014154294434574854015134155275415555275696116256536676816957237377517657797938078218358498638778919059199339199479619759891003101710311129117111991213122713111326134413721386140014421456147014841881[[#This Row],[Heure d’arrivée]],1,0)+FeuilleDeTemps133058721071631772193033173313453593733874014154294434574854015134155275415555275696116256536676816957237377517657797938078218358498638778919059199339199479619759891003101710311129117111991213122713111326134413721386140014421456147014841881[[#This Row],[Heure de départ]])-FeuilleDeTemps133058721071631772193033173313453593733874014154294434574854015134155275415555275696116256536676816957237377517657797938078218358498638778919059199339199479619759891003101710311129117111991213122713111326134413721386140014421456147014841881[[#This Row],[Fin de pause]]+FeuilleDeTemps133058721071631772193033173313453593733874014154294434574854015134155275415555275696116256536676816957237377517657797938078218358498638778919059199339199479619759891003101710311129117111991213122713111326134413721386140014421456147014841881[[#This Row],[Pause]]-FeuilleDeTemps133058721071631772193033173313453593733874014154294434574854015134155275415555275696116256536676816957237377517657797938078218358498638778919059199339199479619759891003101710311129117111991213122713111326134413721386140014421456147014841881[[#This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départ]]&lt;FeuilleDeTemps133058721071631772193033173313453593733874014154294434574854015134155275415555275696116256536676816957237377517657797938078218358498638778919059199339199479619759891003101710311129117111991213122713111326134413721386140014421456147014841881[[#This Row],[Heure d’arrivée]],1,0)+FeuilleDeTemps133058721071631772193033173313453593733874014154294434574854015134155275415555275696116256536676816957237377517657797938078218358498638778919059199339199479619759891003101710311129117111991213122713111326134413721386140014421456147014841881[[#This Row],[Heure de départ]])-FeuilleDeTemps133058721071631772193033173313453593733874014154294434574854015134155275415555275696116256536676816957237377517657797938078218358498638778919059199339199479619759891003101710311129117111991213122713111326134413721386140014421456147014841881[[#This Row],[Heure d’arrivée]],0))*24,0)</f>
        <v>0</v>
      </c>
      <c r="I623" s="59"/>
      <c r="J623" s="24"/>
    </row>
    <row r="624" spans="1:17" s="44" customFormat="1" ht="20.25" customHeight="1">
      <c r="A624" s="46">
        <f t="shared" si="102"/>
        <v>50</v>
      </c>
      <c r="B624" s="14" t="s">
        <v>14</v>
      </c>
      <c r="C624" s="15">
        <f t="shared" si="101"/>
        <v>44912</v>
      </c>
      <c r="D624" s="15"/>
      <c r="E624" s="15"/>
      <c r="F624" s="15"/>
      <c r="G624" s="15"/>
      <c r="H624" s="17">
        <f>IFERROR(IF(COUNT(FeuilleDeTemps133058721071631772193033173313453593733874014154294434574854015134155275415555275696116256536676816957237377517657797938078218358498638778919059199339199479619759891003101710311129117111991213122713111326134413721386140014421456147014841881[[#This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départ]]&lt;FeuilleDeTemps133058721071631772193033173313453593733874014154294434574854015134155275415555275696116256536676816957237377517657797938078218358498638778919059199339199479619759891003101710311129117111991213122713111326134413721386140014421456147014841881[[#This Row],[Heure d’arrivée]],1,0)+FeuilleDeTemps133058721071631772193033173313453593733874014154294434574854015134155275415555275696116256536676816957237377517657797938078218358498638778919059199339199479619759891003101710311129117111991213122713111326134413721386140014421456147014841881[[#This Row],[Heure de départ]])-FeuilleDeTemps133058721071631772193033173313453593733874014154294434574854015134155275415555275696116256536676816957237377517657797938078218358498638778919059199339199479619759891003101710311129117111991213122713111326134413721386140014421456147014841881[[#This Row],[Fin de pause]]+FeuilleDeTemps133058721071631772193033173313453593733874014154294434574854015134155275415555275696116256536676816957237377517657797938078218358498638778919059199339199479619759891003101710311129117111991213122713111326134413721386140014421456147014841881[[#This Row],[Pause]]-FeuilleDeTemps133058721071631772193033173313453593733874014154294434574854015134155275415555275696116256536676816957237377517657797938078218358498638778919059199339199479619759891003101710311129117111991213122713111326134413721386140014421456147014841881[[#This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départ]]&lt;FeuilleDeTemps133058721071631772193033173313453593733874014154294434574854015134155275415555275696116256536676816957237377517657797938078218358498638778919059199339199479619759891003101710311129117111991213122713111326134413721386140014421456147014841881[[#This Row],[Heure d’arrivée]],1,0)+FeuilleDeTemps133058721071631772193033173313453593733874014154294434574854015134155275415555275696116256536676816957237377517657797938078218358498638778919059199339199479619759891003101710311129117111991213122713111326134413721386140014421456147014841881[[#This Row],[Heure de départ]])-FeuilleDeTemps133058721071631772193033173313453593733874014154294434574854015134155275415555275696116256536676816957237377517657797938078218358498638778919059199339199479619759891003101710311129117111991213122713111326134413721386140014421456147014841881[[#This Row],[Heure d’arrivée]],0))*24,0)</f>
        <v>0</v>
      </c>
      <c r="I624" s="17"/>
      <c r="J624" s="25"/>
    </row>
    <row r="625" spans="1:17" s="44" customFormat="1" ht="20.25" customHeight="1">
      <c r="A625" s="46">
        <f t="shared" si="102"/>
        <v>50</v>
      </c>
      <c r="B625" s="14" t="s">
        <v>15</v>
      </c>
      <c r="C625" s="15">
        <f t="shared" si="101"/>
        <v>44913</v>
      </c>
      <c r="D625" s="15"/>
      <c r="E625" s="15"/>
      <c r="F625" s="15"/>
      <c r="G625" s="15"/>
      <c r="H625" s="17">
        <f>IFERROR(IF(COUNT(FeuilleDeTemps133058721071631772193033173313453593733874014154294434574854015134155275415555275696116256536676816957237377517657797938078218358498638778919059199339199479619759891003101710311129117111991213122713111326134413721386140014421456147014841881[[#This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départ]]&lt;FeuilleDeTemps133058721071631772193033173313453593733874014154294434574854015134155275415555275696116256536676816957237377517657797938078218358498638778919059199339199479619759891003101710311129117111991213122713111326134413721386140014421456147014841881[[#This Row],[Heure d’arrivée]],1,0)+FeuilleDeTemps133058721071631772193033173313453593733874014154294434574854015134155275415555275696116256536676816957237377517657797938078218358498638778919059199339199479619759891003101710311129117111991213122713111326134413721386140014421456147014841881[[#This Row],[Heure de départ]])-FeuilleDeTemps133058721071631772193033173313453593733874014154294434574854015134155275415555275696116256536676816957237377517657797938078218358498638778919059199339199479619759891003101710311129117111991213122713111326134413721386140014421456147014841881[[#This Row],[Fin de pause]]+FeuilleDeTemps133058721071631772193033173313453593733874014154294434574854015134155275415555275696116256536676816957237377517657797938078218358498638778919059199339199479619759891003101710311129117111991213122713111326134413721386140014421456147014841881[[#This Row],[Pause]]-FeuilleDeTemps133058721071631772193033173313453593733874014154294434574854015134155275415555275696116256536676816957237377517657797938078218358498638778919059199339199479619759891003101710311129117111991213122713111326134413721386140014421456147014841881[[#This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133058721071631772193033173313453593733874014154294434574854015134155275415555275696116256536676816957237377517657797938078218358498638778919059199339199479619759891003101710311129117111991213122713111326134413721386140014421456147014841881[[#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133058721071631772193033173313453593733874014154294434574854015134155275415555275696116256536676816957237377517657797938078218358498638778919059199339199479619759891003101710311129117111991213122713111326134413721386140014421456147014841881[[#This Row],[Heure de départ]]&lt;FeuilleDeTemps133058721071631772193033173313453593733874014154294434574854015134155275415555275696116256536676816957237377517657797938078218358498638778919059199339199479619759891003101710311129117111991213122713111326134413721386140014421456147014841881[[#This Row],[Heure d’arrivée]],1,0)+FeuilleDeTemps133058721071631772193033173313453593733874014154294434574854015134155275415555275696116256536676816957237377517657797938078218358498638778919059199339199479619759891003101710311129117111991213122713111326134413721386140014421456147014841881[[#This Row],[Heure de départ]])-FeuilleDeTemps133058721071631772193033173313453593733874014154294434574854015134155275415555275696116256536676816957237377517657797938078218358498638778919059199339199479619759891003101710311129117111991213122713111326134413721386140014421456147014841881[[#This Row],[Heure d’arrivée]],0))*24,0)</f>
        <v>0</v>
      </c>
      <c r="I625" s="17"/>
      <c r="J625" s="25"/>
    </row>
    <row r="626" spans="1:17" s="1" customFormat="1" ht="36" customHeight="1">
      <c r="A626" s="47"/>
      <c r="B626" s="2" t="s">
        <v>31</v>
      </c>
      <c r="C626" s="2" t="s">
        <v>0</v>
      </c>
      <c r="D626" s="2" t="s">
        <v>2</v>
      </c>
      <c r="E626" s="2" t="s">
        <v>4</v>
      </c>
      <c r="F626" s="2" t="s">
        <v>5</v>
      </c>
      <c r="G626" s="2" t="s">
        <v>29</v>
      </c>
      <c r="H626" s="2" t="s">
        <v>32</v>
      </c>
      <c r="N626" s="19"/>
      <c r="Q626" s="19"/>
    </row>
    <row r="627" spans="1:17" s="57" customFormat="1" ht="16.2" customHeight="1">
      <c r="A627" s="54"/>
      <c r="B627" s="55">
        <f>IF((H617)=0, (G617),(G617)-(H617))</f>
        <v>-1900</v>
      </c>
      <c r="C627" s="55">
        <v>38</v>
      </c>
      <c r="D627" s="55">
        <f>SUBTOTAL(109,FeuilleDeTemps133058721071631772193033173313453593733874014154294434574854015134155275415555275696116256536676816957237377517657797938078218358498638778919059199339199479619759891003101710311129117111991213122713111326134413721386140014421456147014841882[Heures de travail])</f>
        <v>0</v>
      </c>
      <c r="E627" s="55">
        <f>IF(D627&lt;=C627,D627,C627)</f>
        <v>0</v>
      </c>
      <c r="F627" s="55">
        <f>D627-E627</f>
        <v>0</v>
      </c>
      <c r="G627" s="55">
        <f>SUM(D627,-C627,B627)</f>
        <v>-1938</v>
      </c>
      <c r="H627" s="55">
        <f>SUM(FeuilleDeTemps133058721071631772193033173313453593733874014154294434574854015134155275415555275696116256536676816957237377517657797938078218358498638778919059199339199479619759891003101710311129117111991213122713111326134413721386140014421456147014841882[Payement])</f>
        <v>0</v>
      </c>
      <c r="I627" s="56"/>
      <c r="J627" s="56"/>
    </row>
    <row r="628" spans="1:17" s="44" customFormat="1" ht="16.8" customHeight="1" thickBot="1">
      <c r="A628" s="46"/>
      <c r="B628" s="44" t="s">
        <v>10</v>
      </c>
      <c r="C628" s="44" t="s">
        <v>1</v>
      </c>
      <c r="D628" s="44" t="s">
        <v>3</v>
      </c>
      <c r="E628" s="44" t="s">
        <v>8</v>
      </c>
      <c r="F628" s="44" t="s">
        <v>9</v>
      </c>
      <c r="G628" s="44" t="s">
        <v>6</v>
      </c>
      <c r="H628" s="44" t="s">
        <v>7</v>
      </c>
      <c r="I628" s="44" t="s">
        <v>102</v>
      </c>
      <c r="J628" s="33" t="s">
        <v>97</v>
      </c>
    </row>
    <row r="629" spans="1:17" s="44" customFormat="1" ht="20.25" customHeight="1">
      <c r="A629" s="60">
        <f>WEEKNUM(C629)-1</f>
        <v>51</v>
      </c>
      <c r="B629" s="14" t="s">
        <v>99</v>
      </c>
      <c r="C629" s="7">
        <f>(C625)+1</f>
        <v>44914</v>
      </c>
      <c r="D629" s="11"/>
      <c r="E629" s="11"/>
      <c r="F629" s="11"/>
      <c r="G629" s="11"/>
      <c r="H629" s="5">
        <f>IFERROR(IF(COUNT(FeuilleDeTemps133058721071631772193033173313453593733874014154294434574854015134155275415555275696116256536676816957237377517657797938078218358498638778919059199339199479619759891003101710311129117111991213122713111326134413721386140014421456147014841882[[#This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départ]]&lt;FeuilleDeTemps133058721071631772193033173313453593733874014154294434574854015134155275415555275696116256536676816957237377517657797938078218358498638778919059199339199479619759891003101710311129117111991213122713111326134413721386140014421456147014841882[[#This Row],[Heure d’arrivée]],1,0)+FeuilleDeTemps133058721071631772193033173313453593733874014154294434574854015134155275415555275696116256536676816957237377517657797938078218358498638778919059199339199479619759891003101710311129117111991213122713111326134413721386140014421456147014841882[[#This Row],[Heure de départ]])-FeuilleDeTemps133058721071631772193033173313453593733874014154294434574854015134155275415555275696116256536676816957237377517657797938078218358498638778919059199339199479619759891003101710311129117111991213122713111326134413721386140014421456147014841882[[#This Row],[Fin de pause]]+FeuilleDeTemps133058721071631772193033173313453593733874014154294434574854015134155275415555275696116256536676816957237377517657797938078218358498638778919059199339199479619759891003101710311129117111991213122713111326134413721386140014421456147014841882[[#This Row],[Pause]]-FeuilleDeTemps133058721071631772193033173313453593733874014154294434574854015134155275415555275696116256536676816957237377517657797938078218358498638778919059199339199479619759891003101710311129117111991213122713111326134413721386140014421456147014841882[[#This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départ]]&lt;FeuilleDeTemps133058721071631772193033173313453593733874014154294434574854015134155275415555275696116256536676816957237377517657797938078218358498638778919059199339199479619759891003101710311129117111991213122713111326134413721386140014421456147014841882[[#This Row],[Heure d’arrivée]],1,0)+FeuilleDeTemps133058721071631772193033173313453593733874014154294434574854015134155275415555275696116256536676816957237377517657797938078218358498638778919059199339199479619759891003101710311129117111991213122713111326134413721386140014421456147014841882[[#This Row],[Heure de départ]])-FeuilleDeTemps133058721071631772193033173313453593733874014154294434574854015134155275415555275696116256536676816957237377517657797938078218358498638778919059199339199479619759891003101710311129117111991213122713111326134413721386140014421456147014841882[[#This Row],[Heure d’arrivée]],0))*24,0)</f>
        <v>0</v>
      </c>
      <c r="I629" s="59"/>
      <c r="J629" s="24"/>
    </row>
    <row r="630" spans="1:17" s="44" customFormat="1" ht="20.25" customHeight="1">
      <c r="A630" s="46">
        <f>A629</f>
        <v>51</v>
      </c>
      <c r="B630" s="14" t="s">
        <v>11</v>
      </c>
      <c r="C630" s="7">
        <f t="shared" ref="C630:C635" si="103">(C629)+1</f>
        <v>44915</v>
      </c>
      <c r="D630" s="11"/>
      <c r="E630" s="11"/>
      <c r="F630" s="11"/>
      <c r="G630" s="11"/>
      <c r="H630" s="5">
        <f>IFERROR(IF(COUNT(FeuilleDeTemps133058721071631772193033173313453593733874014154294434574854015134155275415555275696116256536676816957237377517657797938078218358498638778919059199339199479619759891003101710311129117111991213122713111326134413721386140014421456147014841882[[#This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départ]]&lt;FeuilleDeTemps133058721071631772193033173313453593733874014154294434574854015134155275415555275696116256536676816957237377517657797938078218358498638778919059199339199479619759891003101710311129117111991213122713111326134413721386140014421456147014841882[[#This Row],[Heure d’arrivée]],1,0)+FeuilleDeTemps133058721071631772193033173313453593733874014154294434574854015134155275415555275696116256536676816957237377517657797938078218358498638778919059199339199479619759891003101710311129117111991213122713111326134413721386140014421456147014841882[[#This Row],[Heure de départ]])-FeuilleDeTemps133058721071631772193033173313453593733874014154294434574854015134155275415555275696116256536676816957237377517657797938078218358498638778919059199339199479619759891003101710311129117111991213122713111326134413721386140014421456147014841882[[#This Row],[Fin de pause]]+FeuilleDeTemps133058721071631772193033173313453593733874014154294434574854015134155275415555275696116256536676816957237377517657797938078218358498638778919059199339199479619759891003101710311129117111991213122713111326134413721386140014421456147014841882[[#This Row],[Pause]]-FeuilleDeTemps133058721071631772193033173313453593733874014154294434574854015134155275415555275696116256536676816957237377517657797938078218358498638778919059199339199479619759891003101710311129117111991213122713111326134413721386140014421456147014841882[[#This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départ]]&lt;FeuilleDeTemps133058721071631772193033173313453593733874014154294434574854015134155275415555275696116256536676816957237377517657797938078218358498638778919059199339199479619759891003101710311129117111991213122713111326134413721386140014421456147014841882[[#This Row],[Heure d’arrivée]],1,0)+FeuilleDeTemps133058721071631772193033173313453593733874014154294434574854015134155275415555275696116256536676816957237377517657797938078218358498638778919059199339199479619759891003101710311129117111991213122713111326134413721386140014421456147014841882[[#This Row],[Heure de départ]])-FeuilleDeTemps133058721071631772193033173313453593733874014154294434574854015134155275415555275696116256536676816957237377517657797938078218358498638778919059199339199479619759891003101710311129117111991213122713111326134413721386140014421456147014841882[[#This Row],[Heure d’arrivée]],0))*24,0)</f>
        <v>0</v>
      </c>
      <c r="I630" s="59"/>
      <c r="J630" s="24"/>
    </row>
    <row r="631" spans="1:17" s="44" customFormat="1" ht="20.25" customHeight="1">
      <c r="A631" s="46">
        <f t="shared" ref="A631:A635" si="104">A630</f>
        <v>51</v>
      </c>
      <c r="B631" s="14" t="s">
        <v>12</v>
      </c>
      <c r="C631" s="7">
        <f t="shared" si="103"/>
        <v>44916</v>
      </c>
      <c r="D631" s="11"/>
      <c r="E631" s="11"/>
      <c r="F631" s="11"/>
      <c r="G631" s="11"/>
      <c r="H631" s="5">
        <f>IFERROR(IF(COUNT(FeuilleDeTemps133058721071631772193033173313453593733874014154294434574854015134155275415555275696116256536676816957237377517657797938078218358498638778919059199339199479619759891003101710311129117111991213122713111326134413721386140014421456147014841882[[#This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départ]]&lt;FeuilleDeTemps133058721071631772193033173313453593733874014154294434574854015134155275415555275696116256536676816957237377517657797938078218358498638778919059199339199479619759891003101710311129117111991213122713111326134413721386140014421456147014841882[[#This Row],[Heure d’arrivée]],1,0)+FeuilleDeTemps133058721071631772193033173313453593733874014154294434574854015134155275415555275696116256536676816957237377517657797938078218358498638778919059199339199479619759891003101710311129117111991213122713111326134413721386140014421456147014841882[[#This Row],[Heure de départ]])-FeuilleDeTemps133058721071631772193033173313453593733874014154294434574854015134155275415555275696116256536676816957237377517657797938078218358498638778919059199339199479619759891003101710311129117111991213122713111326134413721386140014421456147014841882[[#This Row],[Fin de pause]]+FeuilleDeTemps133058721071631772193033173313453593733874014154294434574854015134155275415555275696116256536676816957237377517657797938078218358498638778919059199339199479619759891003101710311129117111991213122713111326134413721386140014421456147014841882[[#This Row],[Pause]]-FeuilleDeTemps133058721071631772193033173313453593733874014154294434574854015134155275415555275696116256536676816957237377517657797938078218358498638778919059199339199479619759891003101710311129117111991213122713111326134413721386140014421456147014841882[[#This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départ]]&lt;FeuilleDeTemps133058721071631772193033173313453593733874014154294434574854015134155275415555275696116256536676816957237377517657797938078218358498638778919059199339199479619759891003101710311129117111991213122713111326134413721386140014421456147014841882[[#This Row],[Heure d’arrivée]],1,0)+FeuilleDeTemps133058721071631772193033173313453593733874014154294434574854015134155275415555275696116256536676816957237377517657797938078218358498638778919059199339199479619759891003101710311129117111991213122713111326134413721386140014421456147014841882[[#This Row],[Heure de départ]])-FeuilleDeTemps133058721071631772193033173313453593733874014154294434574854015134155275415555275696116256536676816957237377517657797938078218358498638778919059199339199479619759891003101710311129117111991213122713111326134413721386140014421456147014841882[[#This Row],[Heure d’arrivée]],0))*24,0)</f>
        <v>0</v>
      </c>
      <c r="I631" s="59"/>
      <c r="J631" s="24"/>
    </row>
    <row r="632" spans="1:17" s="44" customFormat="1" ht="20.25" customHeight="1">
      <c r="A632" s="46">
        <f t="shared" si="104"/>
        <v>51</v>
      </c>
      <c r="B632" s="14" t="s">
        <v>13</v>
      </c>
      <c r="C632" s="7">
        <f t="shared" si="103"/>
        <v>44917</v>
      </c>
      <c r="D632" s="11"/>
      <c r="E632" s="11"/>
      <c r="F632" s="11"/>
      <c r="G632" s="11"/>
      <c r="H632" s="5">
        <f>IFERROR(IF(COUNT(FeuilleDeTemps133058721071631772193033173313453593733874014154294434574854015134155275415555275696116256536676816957237377517657797938078218358498638778919059199339199479619759891003101710311129117111991213122713111326134413721386140014421456147014841882[[#This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départ]]&lt;FeuilleDeTemps133058721071631772193033173313453593733874014154294434574854015134155275415555275696116256536676816957237377517657797938078218358498638778919059199339199479619759891003101710311129117111991213122713111326134413721386140014421456147014841882[[#This Row],[Heure d’arrivée]],1,0)+FeuilleDeTemps133058721071631772193033173313453593733874014154294434574854015134155275415555275696116256536676816957237377517657797938078218358498638778919059199339199479619759891003101710311129117111991213122713111326134413721386140014421456147014841882[[#This Row],[Heure de départ]])-FeuilleDeTemps133058721071631772193033173313453593733874014154294434574854015134155275415555275696116256536676816957237377517657797938078218358498638778919059199339199479619759891003101710311129117111991213122713111326134413721386140014421456147014841882[[#This Row],[Fin de pause]]+FeuilleDeTemps133058721071631772193033173313453593733874014154294434574854015134155275415555275696116256536676816957237377517657797938078218358498638778919059199339199479619759891003101710311129117111991213122713111326134413721386140014421456147014841882[[#This Row],[Pause]]-FeuilleDeTemps133058721071631772193033173313453593733874014154294434574854015134155275415555275696116256536676816957237377517657797938078218358498638778919059199339199479619759891003101710311129117111991213122713111326134413721386140014421456147014841882[[#This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départ]]&lt;FeuilleDeTemps133058721071631772193033173313453593733874014154294434574854015134155275415555275696116256536676816957237377517657797938078218358498638778919059199339199479619759891003101710311129117111991213122713111326134413721386140014421456147014841882[[#This Row],[Heure d’arrivée]],1,0)+FeuilleDeTemps133058721071631772193033173313453593733874014154294434574854015134155275415555275696116256536676816957237377517657797938078218358498638778919059199339199479619759891003101710311129117111991213122713111326134413721386140014421456147014841882[[#This Row],[Heure de départ]])-FeuilleDeTemps133058721071631772193033173313453593733874014154294434574854015134155275415555275696116256536676816957237377517657797938078218358498638778919059199339199479619759891003101710311129117111991213122713111326134413721386140014421456147014841882[[#This Row],[Heure d’arrivée]],0))*24,0)</f>
        <v>0</v>
      </c>
      <c r="I632" s="59"/>
      <c r="J632" s="24"/>
    </row>
    <row r="633" spans="1:17" s="44" customFormat="1" ht="20.25" customHeight="1">
      <c r="A633" s="46">
        <f t="shared" si="104"/>
        <v>51</v>
      </c>
      <c r="B633" s="14" t="s">
        <v>30</v>
      </c>
      <c r="C633" s="7">
        <f t="shared" si="103"/>
        <v>44918</v>
      </c>
      <c r="D633" s="11"/>
      <c r="E633" s="11"/>
      <c r="F633" s="11"/>
      <c r="G633" s="11"/>
      <c r="H633" s="5">
        <f>IFERROR(IF(COUNT(FeuilleDeTemps133058721071631772193033173313453593733874014154294434574854015134155275415555275696116256536676816957237377517657797938078218358498638778919059199339199479619759891003101710311129117111991213122713111326134413721386140014421456147014841882[[#This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départ]]&lt;FeuilleDeTemps133058721071631772193033173313453593733874014154294434574854015134155275415555275696116256536676816957237377517657797938078218358498638778919059199339199479619759891003101710311129117111991213122713111326134413721386140014421456147014841882[[#This Row],[Heure d’arrivée]],1,0)+FeuilleDeTemps133058721071631772193033173313453593733874014154294434574854015134155275415555275696116256536676816957237377517657797938078218358498638778919059199339199479619759891003101710311129117111991213122713111326134413721386140014421456147014841882[[#This Row],[Heure de départ]])-FeuilleDeTemps133058721071631772193033173313453593733874014154294434574854015134155275415555275696116256536676816957237377517657797938078218358498638778919059199339199479619759891003101710311129117111991213122713111326134413721386140014421456147014841882[[#This Row],[Fin de pause]]+FeuilleDeTemps133058721071631772193033173313453593733874014154294434574854015134155275415555275696116256536676816957237377517657797938078218358498638778919059199339199479619759891003101710311129117111991213122713111326134413721386140014421456147014841882[[#This Row],[Pause]]-FeuilleDeTemps133058721071631772193033173313453593733874014154294434574854015134155275415555275696116256536676816957237377517657797938078218358498638778919059199339199479619759891003101710311129117111991213122713111326134413721386140014421456147014841882[[#This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départ]]&lt;FeuilleDeTemps133058721071631772193033173313453593733874014154294434574854015134155275415555275696116256536676816957237377517657797938078218358498638778919059199339199479619759891003101710311129117111991213122713111326134413721386140014421456147014841882[[#This Row],[Heure d’arrivée]],1,0)+FeuilleDeTemps133058721071631772193033173313453593733874014154294434574854015134155275415555275696116256536676816957237377517657797938078218358498638778919059199339199479619759891003101710311129117111991213122713111326134413721386140014421456147014841882[[#This Row],[Heure de départ]])-FeuilleDeTemps133058721071631772193033173313453593733874014154294434574854015134155275415555275696116256536676816957237377517657797938078218358498638778919059199339199479619759891003101710311129117111991213122713111326134413721386140014421456147014841882[[#This Row],[Heure d’arrivée]],0))*24,0)</f>
        <v>0</v>
      </c>
      <c r="I633" s="59"/>
      <c r="J633" s="24"/>
    </row>
    <row r="634" spans="1:17" s="44" customFormat="1" ht="20.25" customHeight="1">
      <c r="A634" s="46">
        <f t="shared" si="104"/>
        <v>51</v>
      </c>
      <c r="B634" s="14" t="s">
        <v>14</v>
      </c>
      <c r="C634" s="15">
        <f t="shared" si="103"/>
        <v>44919</v>
      </c>
      <c r="D634" s="15"/>
      <c r="E634" s="15"/>
      <c r="F634" s="15"/>
      <c r="G634" s="15"/>
      <c r="H634" s="17">
        <f>IFERROR(IF(COUNT(FeuilleDeTemps133058721071631772193033173313453593733874014154294434574854015134155275415555275696116256536676816957237377517657797938078218358498638778919059199339199479619759891003101710311129117111991213122713111326134413721386140014421456147014841882[[#This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départ]]&lt;FeuilleDeTemps133058721071631772193033173313453593733874014154294434574854015134155275415555275696116256536676816957237377517657797938078218358498638778919059199339199479619759891003101710311129117111991213122713111326134413721386140014421456147014841882[[#This Row],[Heure d’arrivée]],1,0)+FeuilleDeTemps133058721071631772193033173313453593733874014154294434574854015134155275415555275696116256536676816957237377517657797938078218358498638778919059199339199479619759891003101710311129117111991213122713111326134413721386140014421456147014841882[[#This Row],[Heure de départ]])-FeuilleDeTemps133058721071631772193033173313453593733874014154294434574854015134155275415555275696116256536676816957237377517657797938078218358498638778919059199339199479619759891003101710311129117111991213122713111326134413721386140014421456147014841882[[#This Row],[Fin de pause]]+FeuilleDeTemps133058721071631772193033173313453593733874014154294434574854015134155275415555275696116256536676816957237377517657797938078218358498638778919059199339199479619759891003101710311129117111991213122713111326134413721386140014421456147014841882[[#This Row],[Pause]]-FeuilleDeTemps133058721071631772193033173313453593733874014154294434574854015134155275415555275696116256536676816957237377517657797938078218358498638778919059199339199479619759891003101710311129117111991213122713111326134413721386140014421456147014841882[[#This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départ]]&lt;FeuilleDeTemps133058721071631772193033173313453593733874014154294434574854015134155275415555275696116256536676816957237377517657797938078218358498638778919059199339199479619759891003101710311129117111991213122713111326134413721386140014421456147014841882[[#This Row],[Heure d’arrivée]],1,0)+FeuilleDeTemps133058721071631772193033173313453593733874014154294434574854015134155275415555275696116256536676816957237377517657797938078218358498638778919059199339199479619759891003101710311129117111991213122713111326134413721386140014421456147014841882[[#This Row],[Heure de départ]])-FeuilleDeTemps133058721071631772193033173313453593733874014154294434574854015134155275415555275696116256536676816957237377517657797938078218358498638778919059199339199479619759891003101710311129117111991213122713111326134413721386140014421456147014841882[[#This Row],[Heure d’arrivée]],0))*24,0)</f>
        <v>0</v>
      </c>
      <c r="I634" s="17"/>
      <c r="J634" s="25"/>
    </row>
    <row r="635" spans="1:17" s="44" customFormat="1" ht="20.25" customHeight="1">
      <c r="A635" s="46">
        <f t="shared" si="104"/>
        <v>51</v>
      </c>
      <c r="B635" s="14" t="s">
        <v>15</v>
      </c>
      <c r="C635" s="15">
        <f t="shared" si="103"/>
        <v>44920</v>
      </c>
      <c r="D635" s="15"/>
      <c r="E635" s="15"/>
      <c r="F635" s="15"/>
      <c r="G635" s="15"/>
      <c r="H635" s="17">
        <f>IFERROR(IF(COUNT(FeuilleDeTemps133058721071631772193033173313453593733874014154294434574854015134155275415555275696116256536676816957237377517657797938078218358498638778919059199339199479619759891003101710311129117111991213122713111326134413721386140014421456147014841882[[#This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départ]]&lt;FeuilleDeTemps133058721071631772193033173313453593733874014154294434574854015134155275415555275696116256536676816957237377517657797938078218358498638778919059199339199479619759891003101710311129117111991213122713111326134413721386140014421456147014841882[[#This Row],[Heure d’arrivée]],1,0)+FeuilleDeTemps133058721071631772193033173313453593733874014154294434574854015134155275415555275696116256536676816957237377517657797938078218358498638778919059199339199479619759891003101710311129117111991213122713111326134413721386140014421456147014841882[[#This Row],[Heure de départ]])-FeuilleDeTemps133058721071631772193033173313453593733874014154294434574854015134155275415555275696116256536676816957237377517657797938078218358498638778919059199339199479619759891003101710311129117111991213122713111326134413721386140014421456147014841882[[#This Row],[Fin de pause]]+FeuilleDeTemps133058721071631772193033173313453593733874014154294434574854015134155275415555275696116256536676816957237377517657797938078218358498638778919059199339199479619759891003101710311129117111991213122713111326134413721386140014421456147014841882[[#This Row],[Pause]]-FeuilleDeTemps133058721071631772193033173313453593733874014154294434574854015134155275415555275696116256536676816957237377517657797938078218358498638778919059199339199479619759891003101710311129117111991213122713111326134413721386140014421456147014841882[[#This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133058721071631772193033173313453593733874014154294434574854015134155275415555275696116256536676816957237377517657797938078218358498638778919059199339199479619759891003101710311129117111991213122713111326134413721386140014421456147014841882[[#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133058721071631772193033173313453593733874014154294434574854015134155275415555275696116256536676816957237377517657797938078218358498638778919059199339199479619759891003101710311129117111991213122713111326134413721386140014421456147014841882[[#This Row],[Heure de départ]]&lt;FeuilleDeTemps133058721071631772193033173313453593733874014154294434574854015134155275415555275696116256536676816957237377517657797938078218358498638778919059199339199479619759891003101710311129117111991213122713111326134413721386140014421456147014841882[[#This Row],[Heure d’arrivée]],1,0)+FeuilleDeTemps133058721071631772193033173313453593733874014154294434574854015134155275415555275696116256536676816957237377517657797938078218358498638778919059199339199479619759891003101710311129117111991213122713111326134413721386140014421456147014841882[[#This Row],[Heure de départ]])-FeuilleDeTemps133058721071631772193033173313453593733874014154294434574854015134155275415555275696116256536676816957237377517657797938078218358498638778919059199339199479619759891003101710311129117111991213122713111326134413721386140014421456147014841882[[#This Row],[Heure d’arrivée]],0))*24,0)</f>
        <v>0</v>
      </c>
      <c r="I635" s="17"/>
      <c r="J635" s="25"/>
    </row>
    <row r="636" spans="1:17" s="1" customFormat="1" ht="36" customHeight="1">
      <c r="A636" s="47"/>
      <c r="B636" s="2" t="s">
        <v>31</v>
      </c>
      <c r="C636" s="2" t="s">
        <v>0</v>
      </c>
      <c r="D636" s="2" t="s">
        <v>2</v>
      </c>
      <c r="E636" s="2" t="s">
        <v>4</v>
      </c>
      <c r="F636" s="2" t="s">
        <v>5</v>
      </c>
      <c r="G636" s="2" t="s">
        <v>29</v>
      </c>
      <c r="H636" s="2" t="s">
        <v>32</v>
      </c>
      <c r="N636" s="19"/>
      <c r="Q636" s="19"/>
    </row>
    <row r="637" spans="1:17" s="57" customFormat="1" ht="16.2" customHeight="1">
      <c r="A637" s="54"/>
      <c r="B637" s="55">
        <f>IF((H627)=0, (G627),(G627)-(H627))</f>
        <v>-1938</v>
      </c>
      <c r="C637" s="55">
        <v>38</v>
      </c>
      <c r="D637" s="55">
        <f>SUBTOTAL(109,FeuilleDeTemps133058721071631772193033173313453593733874014154294434574854015134155275415555275696116256536676816957237377517657797938078218358498638778919059199339199479619759891003101710311129117111991213122713111326134413721386140014421456147014841883[Heures de travail])</f>
        <v>0</v>
      </c>
      <c r="E637" s="55">
        <f>IF(D637&lt;=C637,D637,C637)</f>
        <v>0</v>
      </c>
      <c r="F637" s="55">
        <f>D637-E637</f>
        <v>0</v>
      </c>
      <c r="G637" s="55">
        <f>SUM(D637,-C637,B637)</f>
        <v>-1976</v>
      </c>
      <c r="H637" s="55">
        <f>SUM(FeuilleDeTemps133058721071631772193033173313453593733874014154294434574854015134155275415555275696116256536676816957237377517657797938078218358498638778919059199339199479619759891003101710311129117111991213122713111326134413721386140014421456147014841883[Payement])</f>
        <v>0</v>
      </c>
      <c r="I637" s="56"/>
      <c r="J637" s="56"/>
    </row>
    <row r="638" spans="1:17" s="44" customFormat="1" ht="16.8" customHeight="1" thickBot="1">
      <c r="A638" s="46"/>
      <c r="B638" s="44" t="s">
        <v>10</v>
      </c>
      <c r="C638" s="44" t="s">
        <v>1</v>
      </c>
      <c r="D638" s="44" t="s">
        <v>3</v>
      </c>
      <c r="E638" s="44" t="s">
        <v>8</v>
      </c>
      <c r="F638" s="44" t="s">
        <v>9</v>
      </c>
      <c r="G638" s="44" t="s">
        <v>6</v>
      </c>
      <c r="H638" s="44" t="s">
        <v>7</v>
      </c>
      <c r="I638" s="44" t="s">
        <v>102</v>
      </c>
      <c r="J638" s="33" t="s">
        <v>97</v>
      </c>
    </row>
    <row r="639" spans="1:17" s="44" customFormat="1" ht="20.25" customHeight="1">
      <c r="A639" s="60">
        <f>WEEKNUM(C639)-1</f>
        <v>52</v>
      </c>
      <c r="B639" s="14" t="s">
        <v>99</v>
      </c>
      <c r="C639" s="7">
        <f>(C635)+1</f>
        <v>44921</v>
      </c>
      <c r="D639" s="11"/>
      <c r="E639" s="11"/>
      <c r="F639" s="11"/>
      <c r="G639" s="11"/>
      <c r="H639" s="5">
        <f>IFERROR(IF(COUNT(FeuilleDeTemps133058721071631772193033173313453593733874014154294434574854015134155275415555275696116256536676816957237377517657797938078218358498638778919059199339199479619759891003101710311129117111991213122713111326134413721386140014421456147014841883[[#This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départ]]&lt;FeuilleDeTemps133058721071631772193033173313453593733874014154294434574854015134155275415555275696116256536676816957237377517657797938078218358498638778919059199339199479619759891003101710311129117111991213122713111326134413721386140014421456147014841883[[#This Row],[Heure d’arrivée]],1,0)+FeuilleDeTemps133058721071631772193033173313453593733874014154294434574854015134155275415555275696116256536676816957237377517657797938078218358498638778919059199339199479619759891003101710311129117111991213122713111326134413721386140014421456147014841883[[#This Row],[Heure de départ]])-FeuilleDeTemps133058721071631772193033173313453593733874014154294434574854015134155275415555275696116256536676816957237377517657797938078218358498638778919059199339199479619759891003101710311129117111991213122713111326134413721386140014421456147014841883[[#This Row],[Fin de pause]]+FeuilleDeTemps133058721071631772193033173313453593733874014154294434574854015134155275415555275696116256536676816957237377517657797938078218358498638778919059199339199479619759891003101710311129117111991213122713111326134413721386140014421456147014841883[[#This Row],[Pause]]-FeuilleDeTemps133058721071631772193033173313453593733874014154294434574854015134155275415555275696116256536676816957237377517657797938078218358498638778919059199339199479619759891003101710311129117111991213122713111326134413721386140014421456147014841883[[#This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départ]]&lt;FeuilleDeTemps133058721071631772193033173313453593733874014154294434574854015134155275415555275696116256536676816957237377517657797938078218358498638778919059199339199479619759891003101710311129117111991213122713111326134413721386140014421456147014841883[[#This Row],[Heure d’arrivée]],1,0)+FeuilleDeTemps133058721071631772193033173313453593733874014154294434574854015134155275415555275696116256536676816957237377517657797938078218358498638778919059199339199479619759891003101710311129117111991213122713111326134413721386140014421456147014841883[[#This Row],[Heure de départ]])-FeuilleDeTemps133058721071631772193033173313453593733874014154294434574854015134155275415555275696116256536676816957237377517657797938078218358498638778919059199339199479619759891003101710311129117111991213122713111326134413721386140014421456147014841883[[#This Row],[Heure d’arrivée]],0))*24,0)</f>
        <v>0</v>
      </c>
      <c r="I639" s="59"/>
      <c r="J639" s="24"/>
    </row>
    <row r="640" spans="1:17" s="44" customFormat="1" ht="20.25" customHeight="1">
      <c r="A640" s="46">
        <f>A639</f>
        <v>52</v>
      </c>
      <c r="B640" s="14" t="s">
        <v>11</v>
      </c>
      <c r="C640" s="7">
        <f t="shared" ref="C640:C645" si="105">(C639)+1</f>
        <v>44922</v>
      </c>
      <c r="D640" s="11"/>
      <c r="E640" s="11"/>
      <c r="F640" s="11"/>
      <c r="G640" s="11"/>
      <c r="H640" s="5">
        <f>IFERROR(IF(COUNT(FeuilleDeTemps133058721071631772193033173313453593733874014154294434574854015134155275415555275696116256536676816957237377517657797938078218358498638778919059199339199479619759891003101710311129117111991213122713111326134413721386140014421456147014841883[[#This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départ]]&lt;FeuilleDeTemps133058721071631772193033173313453593733874014154294434574854015134155275415555275696116256536676816957237377517657797938078218358498638778919059199339199479619759891003101710311129117111991213122713111326134413721386140014421456147014841883[[#This Row],[Heure d’arrivée]],1,0)+FeuilleDeTemps133058721071631772193033173313453593733874014154294434574854015134155275415555275696116256536676816957237377517657797938078218358498638778919059199339199479619759891003101710311129117111991213122713111326134413721386140014421456147014841883[[#This Row],[Heure de départ]])-FeuilleDeTemps133058721071631772193033173313453593733874014154294434574854015134155275415555275696116256536676816957237377517657797938078218358498638778919059199339199479619759891003101710311129117111991213122713111326134413721386140014421456147014841883[[#This Row],[Fin de pause]]+FeuilleDeTemps133058721071631772193033173313453593733874014154294434574854015134155275415555275696116256536676816957237377517657797938078218358498638778919059199339199479619759891003101710311129117111991213122713111326134413721386140014421456147014841883[[#This Row],[Pause]]-FeuilleDeTemps133058721071631772193033173313453593733874014154294434574854015134155275415555275696116256536676816957237377517657797938078218358498638778919059199339199479619759891003101710311129117111991213122713111326134413721386140014421456147014841883[[#This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départ]]&lt;FeuilleDeTemps133058721071631772193033173313453593733874014154294434574854015134155275415555275696116256536676816957237377517657797938078218358498638778919059199339199479619759891003101710311129117111991213122713111326134413721386140014421456147014841883[[#This Row],[Heure d’arrivée]],1,0)+FeuilleDeTemps133058721071631772193033173313453593733874014154294434574854015134155275415555275696116256536676816957237377517657797938078218358498638778919059199339199479619759891003101710311129117111991213122713111326134413721386140014421456147014841883[[#This Row],[Heure de départ]])-FeuilleDeTemps133058721071631772193033173313453593733874014154294434574854015134155275415555275696116256536676816957237377517657797938078218358498638778919059199339199479619759891003101710311129117111991213122713111326134413721386140014421456147014841883[[#This Row],[Heure d’arrivée]],0))*24,0)</f>
        <v>0</v>
      </c>
      <c r="I640" s="59"/>
      <c r="J640" s="24"/>
    </row>
    <row r="641" spans="1:10" s="44" customFormat="1" ht="20.25" customHeight="1">
      <c r="A641" s="46">
        <f t="shared" ref="A641:A645" si="106">A640</f>
        <v>52</v>
      </c>
      <c r="B641" s="14" t="s">
        <v>12</v>
      </c>
      <c r="C641" s="7">
        <f t="shared" si="105"/>
        <v>44923</v>
      </c>
      <c r="D641" s="11"/>
      <c r="E641" s="11"/>
      <c r="F641" s="11"/>
      <c r="G641" s="11"/>
      <c r="H641" s="5">
        <f>IFERROR(IF(COUNT(FeuilleDeTemps133058721071631772193033173313453593733874014154294434574854015134155275415555275696116256536676816957237377517657797938078218358498638778919059199339199479619759891003101710311129117111991213122713111326134413721386140014421456147014841883[[#This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départ]]&lt;FeuilleDeTemps133058721071631772193033173313453593733874014154294434574854015134155275415555275696116256536676816957237377517657797938078218358498638778919059199339199479619759891003101710311129117111991213122713111326134413721386140014421456147014841883[[#This Row],[Heure d’arrivée]],1,0)+FeuilleDeTemps133058721071631772193033173313453593733874014154294434574854015134155275415555275696116256536676816957237377517657797938078218358498638778919059199339199479619759891003101710311129117111991213122713111326134413721386140014421456147014841883[[#This Row],[Heure de départ]])-FeuilleDeTemps133058721071631772193033173313453593733874014154294434574854015134155275415555275696116256536676816957237377517657797938078218358498638778919059199339199479619759891003101710311129117111991213122713111326134413721386140014421456147014841883[[#This Row],[Fin de pause]]+FeuilleDeTemps133058721071631772193033173313453593733874014154294434574854015134155275415555275696116256536676816957237377517657797938078218358498638778919059199339199479619759891003101710311129117111991213122713111326134413721386140014421456147014841883[[#This Row],[Pause]]-FeuilleDeTemps133058721071631772193033173313453593733874014154294434574854015134155275415555275696116256536676816957237377517657797938078218358498638778919059199339199479619759891003101710311129117111991213122713111326134413721386140014421456147014841883[[#This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départ]]&lt;FeuilleDeTemps133058721071631772193033173313453593733874014154294434574854015134155275415555275696116256536676816957237377517657797938078218358498638778919059199339199479619759891003101710311129117111991213122713111326134413721386140014421456147014841883[[#This Row],[Heure d’arrivée]],1,0)+FeuilleDeTemps133058721071631772193033173313453593733874014154294434574854015134155275415555275696116256536676816957237377517657797938078218358498638778919059199339199479619759891003101710311129117111991213122713111326134413721386140014421456147014841883[[#This Row],[Heure de départ]])-FeuilleDeTemps133058721071631772193033173313453593733874014154294434574854015134155275415555275696116256536676816957237377517657797938078218358498638778919059199339199479619759891003101710311129117111991213122713111326134413721386140014421456147014841883[[#This Row],[Heure d’arrivée]],0))*24,0)</f>
        <v>0</v>
      </c>
      <c r="I641" s="59"/>
      <c r="J641" s="24"/>
    </row>
    <row r="642" spans="1:10" s="44" customFormat="1" ht="20.25" customHeight="1">
      <c r="A642" s="46">
        <f t="shared" si="106"/>
        <v>52</v>
      </c>
      <c r="B642" s="14" t="s">
        <v>13</v>
      </c>
      <c r="C642" s="7">
        <f t="shared" si="105"/>
        <v>44924</v>
      </c>
      <c r="D642" s="11"/>
      <c r="E642" s="11"/>
      <c r="F642" s="11"/>
      <c r="G642" s="11"/>
      <c r="H642" s="5">
        <f>IFERROR(IF(COUNT(FeuilleDeTemps133058721071631772193033173313453593733874014154294434574854015134155275415555275696116256536676816957237377517657797938078218358498638778919059199339199479619759891003101710311129117111991213122713111326134413721386140014421456147014841883[[#This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départ]]&lt;FeuilleDeTemps133058721071631772193033173313453593733874014154294434574854015134155275415555275696116256536676816957237377517657797938078218358498638778919059199339199479619759891003101710311129117111991213122713111326134413721386140014421456147014841883[[#This Row],[Heure d’arrivée]],1,0)+FeuilleDeTemps133058721071631772193033173313453593733874014154294434574854015134155275415555275696116256536676816957237377517657797938078218358498638778919059199339199479619759891003101710311129117111991213122713111326134413721386140014421456147014841883[[#This Row],[Heure de départ]])-FeuilleDeTemps133058721071631772193033173313453593733874014154294434574854015134155275415555275696116256536676816957237377517657797938078218358498638778919059199339199479619759891003101710311129117111991213122713111326134413721386140014421456147014841883[[#This Row],[Fin de pause]]+FeuilleDeTemps133058721071631772193033173313453593733874014154294434574854015134155275415555275696116256536676816957237377517657797938078218358498638778919059199339199479619759891003101710311129117111991213122713111326134413721386140014421456147014841883[[#This Row],[Pause]]-FeuilleDeTemps133058721071631772193033173313453593733874014154294434574854015134155275415555275696116256536676816957237377517657797938078218358498638778919059199339199479619759891003101710311129117111991213122713111326134413721386140014421456147014841883[[#This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départ]]&lt;FeuilleDeTemps133058721071631772193033173313453593733874014154294434574854015134155275415555275696116256536676816957237377517657797938078218358498638778919059199339199479619759891003101710311129117111991213122713111326134413721386140014421456147014841883[[#This Row],[Heure d’arrivée]],1,0)+FeuilleDeTemps133058721071631772193033173313453593733874014154294434574854015134155275415555275696116256536676816957237377517657797938078218358498638778919059199339199479619759891003101710311129117111991213122713111326134413721386140014421456147014841883[[#This Row],[Heure de départ]])-FeuilleDeTemps133058721071631772193033173313453593733874014154294434574854015134155275415555275696116256536676816957237377517657797938078218358498638778919059199339199479619759891003101710311129117111991213122713111326134413721386140014421456147014841883[[#This Row],[Heure d’arrivée]],0))*24,0)</f>
        <v>0</v>
      </c>
      <c r="I642" s="59"/>
      <c r="J642" s="24"/>
    </row>
    <row r="643" spans="1:10" s="44" customFormat="1" ht="20.25" customHeight="1">
      <c r="A643" s="46">
        <f t="shared" si="106"/>
        <v>52</v>
      </c>
      <c r="B643" s="14" t="s">
        <v>30</v>
      </c>
      <c r="C643" s="7">
        <f t="shared" si="105"/>
        <v>44925</v>
      </c>
      <c r="D643" s="11"/>
      <c r="E643" s="11"/>
      <c r="F643" s="11"/>
      <c r="G643" s="11"/>
      <c r="H643" s="5">
        <f>IFERROR(IF(COUNT(FeuilleDeTemps133058721071631772193033173313453593733874014154294434574854015134155275415555275696116256536676816957237377517657797938078218358498638778919059199339199479619759891003101710311129117111991213122713111326134413721386140014421456147014841883[[#This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départ]]&lt;FeuilleDeTemps133058721071631772193033173313453593733874014154294434574854015134155275415555275696116256536676816957237377517657797938078218358498638778919059199339199479619759891003101710311129117111991213122713111326134413721386140014421456147014841883[[#This Row],[Heure d’arrivée]],1,0)+FeuilleDeTemps133058721071631772193033173313453593733874014154294434574854015134155275415555275696116256536676816957237377517657797938078218358498638778919059199339199479619759891003101710311129117111991213122713111326134413721386140014421456147014841883[[#This Row],[Heure de départ]])-FeuilleDeTemps133058721071631772193033173313453593733874014154294434574854015134155275415555275696116256536676816957237377517657797938078218358498638778919059199339199479619759891003101710311129117111991213122713111326134413721386140014421456147014841883[[#This Row],[Fin de pause]]+FeuilleDeTemps133058721071631772193033173313453593733874014154294434574854015134155275415555275696116256536676816957237377517657797938078218358498638778919059199339199479619759891003101710311129117111991213122713111326134413721386140014421456147014841883[[#This Row],[Pause]]-FeuilleDeTemps133058721071631772193033173313453593733874014154294434574854015134155275415555275696116256536676816957237377517657797938078218358498638778919059199339199479619759891003101710311129117111991213122713111326134413721386140014421456147014841883[[#This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départ]]&lt;FeuilleDeTemps133058721071631772193033173313453593733874014154294434574854015134155275415555275696116256536676816957237377517657797938078218358498638778919059199339199479619759891003101710311129117111991213122713111326134413721386140014421456147014841883[[#This Row],[Heure d’arrivée]],1,0)+FeuilleDeTemps133058721071631772193033173313453593733874014154294434574854015134155275415555275696116256536676816957237377517657797938078218358498638778919059199339199479619759891003101710311129117111991213122713111326134413721386140014421456147014841883[[#This Row],[Heure de départ]])-FeuilleDeTemps133058721071631772193033173313453593733874014154294434574854015134155275415555275696116256536676816957237377517657797938078218358498638778919059199339199479619759891003101710311129117111991213122713111326134413721386140014421456147014841883[[#This Row],[Heure d’arrivée]],0))*24,0)</f>
        <v>0</v>
      </c>
      <c r="I643" s="59"/>
      <c r="J643" s="24"/>
    </row>
    <row r="644" spans="1:10" s="44" customFormat="1" ht="20.25" customHeight="1">
      <c r="A644" s="46">
        <f t="shared" si="106"/>
        <v>52</v>
      </c>
      <c r="B644" s="14" t="s">
        <v>14</v>
      </c>
      <c r="C644" s="15">
        <f t="shared" si="105"/>
        <v>44926</v>
      </c>
      <c r="D644" s="15"/>
      <c r="E644" s="15"/>
      <c r="F644" s="15"/>
      <c r="G644" s="15"/>
      <c r="H644" s="17">
        <f>IFERROR(IF(COUNT(FeuilleDeTemps133058721071631772193033173313453593733874014154294434574854015134155275415555275696116256536676816957237377517657797938078218358498638778919059199339199479619759891003101710311129117111991213122713111326134413721386140014421456147014841883[[#This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départ]]&lt;FeuilleDeTemps133058721071631772193033173313453593733874014154294434574854015134155275415555275696116256536676816957237377517657797938078218358498638778919059199339199479619759891003101710311129117111991213122713111326134413721386140014421456147014841883[[#This Row],[Heure d’arrivée]],1,0)+FeuilleDeTemps133058721071631772193033173313453593733874014154294434574854015134155275415555275696116256536676816957237377517657797938078218358498638778919059199339199479619759891003101710311129117111991213122713111326134413721386140014421456147014841883[[#This Row],[Heure de départ]])-FeuilleDeTemps133058721071631772193033173313453593733874014154294434574854015134155275415555275696116256536676816957237377517657797938078218358498638778919059199339199479619759891003101710311129117111991213122713111326134413721386140014421456147014841883[[#This Row],[Fin de pause]]+FeuilleDeTemps133058721071631772193033173313453593733874014154294434574854015134155275415555275696116256536676816957237377517657797938078218358498638778919059199339199479619759891003101710311129117111991213122713111326134413721386140014421456147014841883[[#This Row],[Pause]]-FeuilleDeTemps133058721071631772193033173313453593733874014154294434574854015134155275415555275696116256536676816957237377517657797938078218358498638778919059199339199479619759891003101710311129117111991213122713111326134413721386140014421456147014841883[[#This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départ]]&lt;FeuilleDeTemps133058721071631772193033173313453593733874014154294434574854015134155275415555275696116256536676816957237377517657797938078218358498638778919059199339199479619759891003101710311129117111991213122713111326134413721386140014421456147014841883[[#This Row],[Heure d’arrivée]],1,0)+FeuilleDeTemps133058721071631772193033173313453593733874014154294434574854015134155275415555275696116256536676816957237377517657797938078218358498638778919059199339199479619759891003101710311129117111991213122713111326134413721386140014421456147014841883[[#This Row],[Heure de départ]])-FeuilleDeTemps133058721071631772193033173313453593733874014154294434574854015134155275415555275696116256536676816957237377517657797938078218358498638778919059199339199479619759891003101710311129117111991213122713111326134413721386140014421456147014841883[[#This Row],[Heure d’arrivée]],0))*24,0)</f>
        <v>0</v>
      </c>
      <c r="I644" s="17"/>
      <c r="J644" s="25"/>
    </row>
    <row r="645" spans="1:10" s="44" customFormat="1" ht="20.25" customHeight="1">
      <c r="A645" s="46">
        <f t="shared" si="106"/>
        <v>52</v>
      </c>
      <c r="B645" s="14" t="s">
        <v>15</v>
      </c>
      <c r="C645" s="15">
        <f t="shared" si="105"/>
        <v>44927</v>
      </c>
      <c r="D645" s="15"/>
      <c r="E645" s="15"/>
      <c r="F645" s="15"/>
      <c r="G645" s="15"/>
      <c r="H645" s="17">
        <f>IFERROR(IF(COUNT(FeuilleDeTemps133058721071631772193033173313453593733874014154294434574854015134155275415555275696116256536676816957237377517657797938078218358498638778919059199339199479619759891003101710311129117111991213122713111326134413721386140014421456147014841883[[#This Row],[Heure d’arrivée]:[Heure de départ]])=4,(IF(FeuilleDeTemps133058721071631772193033173313453593733874014154294434574854015134155275415555275696116256536676816957237377517657797938078218358498638778919059199339199479619759891003101710311129117111991213122713111326134413721386140014421456147014841883[[#This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départ]]&lt;FeuilleDeTemps133058721071631772193033173313453593733874014154294434574854015134155275415555275696116256536676816957237377517657797938078218358498638778919059199339199479619759891003101710311129117111991213122713111326134413721386140014421456147014841883[[#This Row],[Heure d’arrivée]],1,0)+FeuilleDeTemps133058721071631772193033173313453593733874014154294434574854015134155275415555275696116256536676816957237377517657797938078218358498638778919059199339199479619759891003101710311129117111991213122713111326134413721386140014421456147014841883[[#This Row],[Heure de départ]])-FeuilleDeTemps133058721071631772193033173313453593733874014154294434574854015134155275415555275696116256536676816957237377517657797938078218358498638778919059199339199479619759891003101710311129117111991213122713111326134413721386140014421456147014841883[[#This Row],[Fin de pause]]+FeuilleDeTemps133058721071631772193033173313453593733874014154294434574854015134155275415555275696116256536676816957237377517657797938078218358498638778919059199339199479619759891003101710311129117111991213122713111326134413721386140014421456147014841883[[#This Row],[Pause]]-FeuilleDeTemps133058721071631772193033173313453593733874014154294434574854015134155275415555275696116256536676816957237377517657797938078218358498638778919059199339199479619759891003101710311129117111991213122713111326134413721386140014421456147014841883[[#This Row],[Heure d’arrivée]],IF(AND(LEN(FeuilleDeTemps133058721071631772193033173313453593733874014154294434574854015134155275415555275696116256536676816957237377517657797938078218358498638778919059199339199479619759891003101710311129117111991213122713111326134413721386140014421456147014841883[[#This Row],[Heure d’arrivée]])&lt;&gt;0,LEN(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gt;0),(IF(FeuilleDeTemps133058721071631772193033173313453593733874014154294434574854015134155275415555275696116256536676816957237377517657797938078218358498638778919059199339199479619759891003101710311129117111991213122713111326134413721386140014421456147014841883[[#This Row],[Heure de départ]]&lt;FeuilleDeTemps133058721071631772193033173313453593733874014154294434574854015134155275415555275696116256536676816957237377517657797938078218358498638778919059199339199479619759891003101710311129117111991213122713111326134413721386140014421456147014841883[[#This Row],[Heure d’arrivée]],1,0)+FeuilleDeTemps133058721071631772193033173313453593733874014154294434574854015134155275415555275696116256536676816957237377517657797938078218358498638778919059199339199479619759891003101710311129117111991213122713111326134413721386140014421456147014841883[[#This Row],[Heure de départ]])-FeuilleDeTemps133058721071631772193033173313453593733874014154294434574854015134155275415555275696116256536676816957237377517657797938078218358498638778919059199339199479619759891003101710311129117111991213122713111326134413721386140014421456147014841883[[#This Row],[Heure d’arrivée]],0))*24,0)</f>
        <v>0</v>
      </c>
      <c r="I645" s="17"/>
      <c r="J645" s="25"/>
    </row>
  </sheetData>
  <mergeCells count="5">
    <mergeCell ref="A1:C1"/>
    <mergeCell ref="D1:E1"/>
    <mergeCell ref="B2:C2"/>
    <mergeCell ref="D2:E2"/>
    <mergeCell ref="B3:C3"/>
  </mergeCells>
  <phoneticPr fontId="26" type="noConversion"/>
  <conditionalFormatting sqref="B9:G11">
    <cfRule type="cellIs" dxfId="372" priority="5" operator="equal">
      <formula>0</formula>
    </cfRule>
  </conditionalFormatting>
  <conditionalFormatting sqref="H9:H11">
    <cfRule type="cellIs" dxfId="371" priority="2" operator="equal">
      <formula>0</formula>
    </cfRule>
  </conditionalFormatting>
  <dataValidations count="15">
    <dataValidation allowBlank="1" showInputMessage="1" showErrorMessage="1" prompt="Entrez le nom, l’adresse e-mail et le numéro de téléphone de l’employé dans cette cellule" sqref="B3" xr:uid="{8E24277D-963B-472C-9B51-97E7E920008D}"/>
    <dataValidation allowBlank="1" showInputMessage="1" showErrorMessage="1" prompt="Entrez le nom du responsable dans cette cellule" sqref="B12" xr:uid="{DBDD6071-152F-4C5D-9D0C-6716B256EF9F}"/>
    <dataValidation allowBlank="1" showInputMessage="1" showErrorMessage="1" prompt="Entrez les dates de début et de fin du terme dans cette cellule" sqref="B13" xr:uid="{F8FAE412-6BCC-40E7-93E9-EB244628F406}"/>
    <dataValidation allowBlank="1" showInputMessage="1" showErrorMessage="1" prompt="Entrez le nombre total d’heures de travail de la semaine dans cette cellule" sqref="C15 C127 C137 C147 C157 C167 C177 C187 C197 C207 C217 C227 C237 C247 C257 C267 C277 C287 C297 C307 C317 C327 C337 C347 C357 C367 C377 C387 C397 C407 C417 C427 C437 C447 C457 C467 C477 C487 C497 C507 C517 C527 C537 C547 C557 C567 C577 C587 C597 C607 C617 C627 C637" xr:uid="{4073A5F4-B1E1-4E27-9532-2FA1F6DBCA4D}"/>
    <dataValidation allowBlank="1" showInputMessage="1" showErrorMessage="1" prompt="Le nombre total d’heures de travail est calculé automatiquement" sqref="D15 D127 D137 D147 D157 D167 D177 D187 D197 D207 D217 D227 D237 D247 D257 D267 D277 D287 D297 D307 D317 D327 D337 D347 D357 D367 D377 D387 D397 D407 D417 D427 D437 D447 D457 D467 D477 D487 D497 D507 D517 D527 D537 D547 D557 D567 D577 D587 D597 D607 D617 D627 D637" xr:uid="{7A90DBCE-207D-4E11-A1A3-5EA7B484B4E1}"/>
    <dataValidation allowBlank="1" showInputMessage="1" showErrorMessage="1" prompt="Les heures normales sont calculées automatiquement" sqref="E15 E127 E137 E147 E157 E167 E177 E187 E197 E207 E217 E227 E237 E247 E257 E267 E277 E287 E297 E307 E317 E327 E337 E347 E357 E367 E377 E387 E397 E407 E417 E427 E437 E447 E457 E467 E477 E487 E497 E507 E517 E527 E537 E547 E557 E567 E577 E587 E597 E607 E617 E627 E637" xr:uid="{8AB3A351-3460-4723-B741-CB08BA88B6D2}"/>
    <dataValidation allowBlank="1" showInputMessage="1" showErrorMessage="1" prompt="Les heures supplémentaires sont calculées automatiquement" sqref="F15 F127 F137 F147 F157 F167 F177 F187 F197 F207 F217 F227 F237 F247 F257 F267 F277 F287 F297 F307 F317 F327 F337 F347 F357 F367 F377 F387 F397 F407 F417 F427 F437 F447 F457 F467 F477 F487 F497 F507 F517 F527 F537 F547 F557 F567 F577 F587 F597 F607 F617 F627 F637" xr:uid="{80FC96CF-EE62-46F3-9B33-BAD9D998E42F}"/>
    <dataValidation allowBlank="1" showInputMessage="1" showErrorMessage="1" prompt="Entrez les dates de la période dans cette colonne" sqref="C16 C128 C138 C148 C158 C168 C178 C188 C198 C208 C218 C228 C238 C248 C258 C268 C278 C288 C298 C308 C318 C328 C338 C348 C358 C368 C378 C388 C398 C408 C418 C428 C438 C448 C458 C468 C478 C488 C498 C508 C518 C528 C538 C548 C558 C568 C578 C588 C598 C608 C618 C628 C638" xr:uid="{E07FC98A-E88B-4AC4-BACB-9E34187D1A68}"/>
    <dataValidation allowBlank="1" showInputMessage="1" showErrorMessage="1" prompt="Entrez l’heure de début dans cette colonne" sqref="D16 D128 D138 D148 D158 D168 D178 D188 D198 D208 D218 D228 D238 D248 D258 D268 D278 D288 D298 D308 D318 D328 D338 D348 D358 D368 D378 D388 D398 D408 D418 D428 D438 D448 D458 D468 D478 D488 D498 D508 D518 D528 D538 D548 D558 D568 D578 D588 D598 D608 D618 D628 D638" xr:uid="{FB530A14-0C58-43AC-A6D7-F144DE79A5DD}"/>
    <dataValidation allowBlank="1" showInputMessage="1" showErrorMessage="1" prompt="Entrez l’heure de début de la pause déjeuner dans cette colonne" sqref="E16 J16 E128 J128 E138 J138 E148 J148 E158 J158 E168 J168 E178 J178 E188 J188 E198 J198 E208 J208 E218 J218 E228 J228 E238 J238 E248 J248 E258 J258 E268 J268 E278 J278 E288 J288 E298 J298 E308 J308 E318 J318 E328 J328 E338 J338 E348 J348 E358 J358 E368 J368 E378 J378 E388 J388 E398 J398 E408 J408 E418 J418 E428 J428 E438 J438 E448 J448 E458 J458 E468 J468 E478 J478 E488 J488 E498 J498 E508 J508 E518 J518 E528 J528 E538 J538 E548 J548 E558 J558 E568 J568 E578 J578 E588 J588 E598 J598 E608 J608 E618 J618 E628 J628 E638 J638" xr:uid="{C1E860BA-1562-4918-9262-890423BE3FE4}"/>
    <dataValidation allowBlank="1" showInputMessage="1" showErrorMessage="1" prompt="Entrez l’heure de fin de la pause déjeuner dans cette colonne" sqref="F16 F128 F138 F148 F158 F168 F178 F188 F198 F208 F218 F228 F238 F248 F258 F268 F278 F288 F298 F308 F318 F328 F338 F348 F358 F368 F378 F388 F398 F408 F418 F428 F438 F448 F458 F468 F478 F488 F498 F508 F518 F528 F538 F548 F558 F568 F578 F588 F598 F608 F618 F628 F638" xr:uid="{1AA14559-68FE-46A3-929C-3CCB5D1F071B}"/>
    <dataValidation allowBlank="1" showInputMessage="1" showErrorMessage="1" prompt="Entrez le temps mort de la journée de cette colonne" sqref="G16 G128 G138 G148 G158 G168 G178 G188 G198 G208 G218 G228 G238 G248 G258 G268 G278 G288 G298 G308 G318 G328 G338 G348 G358 G368 G378 G388 G398 G408 G418 G428 G438 G448 G458 G468 G478 G488 G498 G508 G518 G528 G538 G548 G558 G568 G578 G588 G598 G608 G618 G628 G638" xr:uid="{C3EFE4C7-423B-4FEC-AAE9-72709A34E9D9}"/>
    <dataValidation allowBlank="1" showInputMessage="1" showErrorMessage="1" prompt="Cette colonne est calculée automatique-ment" sqref="H16 H128 H138 H148 H158 H168 H178 H188 H198 H208 H218 H228 H238 H248 H258 H268 H278 H288 H298 H308 H318 H328 H338 H348 H358 H368 H378 H388 H398 H408 H418 H428 H438 H448 H458 H468 H478 H488 H498 H508 H518 H528 H538 H548 H558 H568 H578 H588 H598 H608 H618 H628 H638" xr:uid="{E51A32B8-5EA7-496D-BEA9-698EA871F3F5}"/>
    <dataValidation type="list" allowBlank="1" showInputMessage="1" showErrorMessage="1" sqref="D17:G23" xr:uid="{858B0427-BA37-48DD-89A0-CBC58203882D}">
      <formula1>$B$29:$B$124</formula1>
    </dataValidation>
    <dataValidation type="list" allowBlank="1" showInputMessage="1" showErrorMessage="1" sqref="J17:J23 J129:J135 J139:J145 J149:J155 J159:J165 J169:J175 J179:J185 J189:J195 J199:J205 J209:J215 J219:J225 J229:J235 J239:J245 J249:J255 J259:J265 J269:J275 J279:J285 J289:J295 J299:J305 J309:J315 J319:J325 J329:J335 J339:J345 J349:J355 J359:J365 J369:J375 J379:J385 J389:J395 J399:J405 J409:J415 J419:J425 J429:J435 J439:J445 J449:J455 J459:J465 J469:J475 J479:J485 J489:J495 J499:J505 J509:J515 J519:J525 J529:J535 J539:J545 J549:J555 J559:J565 J569:J575 J579:J585 J589:J595 J599:J605 J609:J615 J619:J625 J629:J635 J639:J645" xr:uid="{4E99497B-C485-4838-A065-AF5DE3C8B96D}">
      <formula1>$C$29:$C$60</formula1>
    </dataValidation>
  </dataValidations>
  <pageMargins left="0.7" right="0.7" top="0.75" bottom="0.75" header="0.3" footer="0.3"/>
  <pageSetup paperSize="9" orientation="portrait" horizontalDpi="300" verticalDpi="300" r:id="rId1"/>
  <drawing r:id="rId2"/>
  <legacyDrawing r:id="rId3"/>
  <controls>
    <mc:AlternateContent xmlns:mc="http://schemas.openxmlformats.org/markup-compatibility/2006">
      <mc:Choice Requires="x14">
        <control shapeId="146448" r:id="rId4" name="CommandButton1">
          <controlPr defaultSize="0" autoLine="0" autoPict="0" r:id="rId5">
            <anchor moveWithCells="1">
              <from>
                <xdr:col>1</xdr:col>
                <xdr:colOff>144780</xdr:colOff>
                <xdr:row>5</xdr:row>
                <xdr:rowOff>83820</xdr:rowOff>
              </from>
              <to>
                <xdr:col>1</xdr:col>
                <xdr:colOff>1348740</xdr:colOff>
                <xdr:row>5</xdr:row>
                <xdr:rowOff>594360</xdr:rowOff>
              </to>
            </anchor>
          </controlPr>
        </control>
      </mc:Choice>
      <mc:Fallback>
        <control shapeId="146448" r:id="rId4" name="CommandButton1"/>
      </mc:Fallback>
    </mc:AlternateContent>
  </controls>
  <tableParts count="53">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 r:id="rId21"/>
    <tablePart r:id="rId22"/>
    <tablePart r:id="rId23"/>
    <tablePart r:id="rId24"/>
    <tablePart r:id="rId25"/>
    <tablePart r:id="rId26"/>
    <tablePart r:id="rId27"/>
    <tablePart r:id="rId28"/>
    <tablePart r:id="rId29"/>
    <tablePart r:id="rId30"/>
    <tablePart r:id="rId31"/>
    <tablePart r:id="rId32"/>
    <tablePart r:id="rId33"/>
    <tablePart r:id="rId34"/>
    <tablePart r:id="rId35"/>
    <tablePart r:id="rId36"/>
    <tablePart r:id="rId37"/>
    <tablePart r:id="rId38"/>
    <tablePart r:id="rId39"/>
    <tablePart r:id="rId40"/>
    <tablePart r:id="rId41"/>
    <tablePart r:id="rId42"/>
    <tablePart r:id="rId43"/>
    <tablePart r:id="rId44"/>
    <tablePart r:id="rId45"/>
    <tablePart r:id="rId46"/>
    <tablePart r:id="rId47"/>
    <tablePart r:id="rId48"/>
    <tablePart r:id="rId49"/>
    <tablePart r:id="rId50"/>
    <tablePart r:id="rId51"/>
    <tablePart r:id="rId52"/>
    <tablePart r:id="rId53"/>
    <tablePart r:id="rId54"/>
    <tablePart r:id="rId55"/>
    <tablePart r:id="rId56"/>
    <tablePart r:id="rId57"/>
    <tablePart r:id="rId58"/>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BFC18A5-058D-49DE-891C-672C1315A681}">
  <sheetPr codeName="Feuil3"/>
  <dimension ref="A1"/>
  <sheetViews>
    <sheetView workbookViewId="0"/>
  </sheetViews>
  <sheetFormatPr baseColWidth="10" defaultRowHeight="14.4"/>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Lucas</vt:lpstr>
      <vt:lpstr>Loris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Lucas Thiran</dc:creator>
  <cp:lastModifiedBy>Lucas Thiran</cp:lastModifiedBy>
  <cp:lastPrinted>2021-05-18T13:17:37Z</cp:lastPrinted>
  <dcterms:created xsi:type="dcterms:W3CDTF">2016-08-19T02:15:44Z</dcterms:created>
  <dcterms:modified xsi:type="dcterms:W3CDTF">2022-02-02T14:19:22Z</dcterms:modified>
</cp:coreProperties>
</file>